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3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4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drawings/drawing6.xml" ContentType="application/vnd.openxmlformats-officedocument.drawing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8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9.xml" ContentType="application/vnd.openxmlformats-officedocument.drawing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10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drawings/drawing11.xml" ContentType="application/vnd.openxmlformats-officedocument.drawing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drawings/drawing12.xml" ContentType="application/vnd.openxmlformats-officedocument.drawing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13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drawings/drawing14.xml" ContentType="application/vnd.openxmlformats-officedocument.drawing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drawings/drawing15.xml" ContentType="application/vnd.openxmlformats-officedocument.drawing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16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drawings/drawing17.xml" ContentType="application/vnd.openxmlformats-officedocument.drawing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drawings/drawing18.xml" ContentType="application/vnd.openxmlformats-officedocument.drawing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9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drawings/drawing20.xml" ContentType="application/vnd.openxmlformats-officedocument.drawing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drawings/drawing21.xml" ContentType="application/vnd.openxmlformats-officedocument.drawing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drawings/drawing22.xml" ContentType="application/vnd.openxmlformats-officedocument.drawing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drawings/drawing23.xml" ContentType="application/vnd.openxmlformats-officedocument.drawing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drawings/drawing24.xml" ContentType="application/vnd.openxmlformats-officedocument.drawing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drawings/drawing25.xml" ContentType="application/vnd.openxmlformats-officedocument.drawing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drawings/drawing26.xml" ContentType="application/vnd.openxmlformats-officedocument.drawing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drawings/drawing27.xml" ContentType="application/vnd.openxmlformats-officedocument.drawing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drawings/drawing28.xml" ContentType="application/vnd.openxmlformats-officedocument.drawing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drawings/drawing29.xml" ContentType="application/vnd.openxmlformats-officedocument.drawing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drawings/drawing30.xml" ContentType="application/vnd.openxmlformats-officedocument.drawing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drawings/drawing31.xml" ContentType="application/vnd.openxmlformats-officedocument.drawing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drawings/drawing32.xml" ContentType="application/vnd.openxmlformats-officedocument.drawing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drawings/drawing33.xml" ContentType="application/vnd.openxmlformats-officedocument.drawing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drawings/drawing34.xml" ContentType="application/vnd.openxmlformats-officedocument.drawing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drawings/drawing35.xml" ContentType="application/vnd.openxmlformats-officedocument.drawing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\Dropbox\Jesse and Brian\Plk1 to MTH1 paper\TO send to coauthors\"/>
    </mc:Choice>
  </mc:AlternateContent>
  <bookViews>
    <workbookView xWindow="0" yWindow="0" windowWidth="25596" windowHeight="15516" tabRatio="767"/>
  </bookViews>
  <sheets>
    <sheet name="Compiled Metrics" sheetId="40" r:id="rId1"/>
    <sheet name="Template" sheetId="8" r:id="rId2"/>
    <sheet name="22RV1" sheetId="5" r:id="rId3"/>
    <sheet name="A549" sheetId="9" r:id="rId4"/>
    <sheet name="AU565" sheetId="10" r:id="rId5"/>
    <sheet name="BT20" sheetId="11" r:id="rId6"/>
    <sheet name="C4-2" sheetId="12" r:id="rId7"/>
    <sheet name="CAL33" sheetId="13" r:id="rId8"/>
    <sheet name="CFPAC1" sheetId="14" r:id="rId9"/>
    <sheet name="COLO205" sheetId="15" r:id="rId10"/>
    <sheet name="NCIH1299" sheetId="16" r:id="rId11"/>
    <sheet name="HCC38" sheetId="17" r:id="rId12"/>
    <sheet name="Hct15" sheetId="18" r:id="rId13"/>
    <sheet name="HCT116" sheetId="19" r:id="rId14"/>
    <sheet name="HeLa" sheetId="20" r:id="rId15"/>
    <sheet name="HT29" sheetId="21" r:id="rId16"/>
    <sheet name="HT55" sheetId="23" r:id="rId17"/>
    <sheet name="KYSE150" sheetId="24" r:id="rId18"/>
    <sheet name="LNCaP" sheetId="25" r:id="rId19"/>
    <sheet name="LoVo" sheetId="26" r:id="rId20"/>
    <sheet name="MCF7" sheetId="27" r:id="rId21"/>
    <sheet name="MDAMB157" sheetId="28" r:id="rId22"/>
    <sheet name="MDAMB231" sheetId="29" r:id="rId23"/>
    <sheet name="MDAMB415" sheetId="30" r:id="rId24"/>
    <sheet name="MDAMB436" sheetId="31" r:id="rId25"/>
    <sheet name="MDAMB453" sheetId="32" r:id="rId26"/>
    <sheet name="MDAMB468" sheetId="33" r:id="rId27"/>
    <sheet name="PC3" sheetId="34" r:id="rId28"/>
    <sheet name="SW48" sheetId="35" r:id="rId29"/>
    <sheet name="T98G" sheetId="36" r:id="rId30"/>
    <sheet name="U2OS" sheetId="37" r:id="rId31"/>
    <sheet name="U87MG" sheetId="38" r:id="rId32"/>
    <sheet name="ZR751" sheetId="39" r:id="rId33"/>
    <sheet name="CCD-1112sk" sheetId="41" r:id="rId34"/>
    <sheet name="CCD-18co" sheetId="42" r:id="rId35"/>
    <sheet name="HUVEC" sheetId="43" r:id="rId36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40" l="1"/>
  <c r="E59" i="43"/>
  <c r="E67" i="43"/>
  <c r="E75" i="43"/>
  <c r="E83" i="43"/>
  <c r="E91" i="43"/>
  <c r="E99" i="43"/>
  <c r="E118" i="43"/>
  <c r="E126" i="43"/>
  <c r="F59" i="43"/>
  <c r="F67" i="43"/>
  <c r="F75" i="43"/>
  <c r="F83" i="43"/>
  <c r="F91" i="43"/>
  <c r="F99" i="43"/>
  <c r="F118" i="43"/>
  <c r="F126" i="43"/>
  <c r="G59" i="43"/>
  <c r="G67" i="43"/>
  <c r="G75" i="43"/>
  <c r="G83" i="43"/>
  <c r="G91" i="43"/>
  <c r="G99" i="43"/>
  <c r="G118" i="43"/>
  <c r="G126" i="43"/>
  <c r="H59" i="43"/>
  <c r="H67" i="43"/>
  <c r="H75" i="43"/>
  <c r="H83" i="43"/>
  <c r="H91" i="43"/>
  <c r="H99" i="43"/>
  <c r="H118" i="43"/>
  <c r="H126" i="43"/>
  <c r="I59" i="43"/>
  <c r="I67" i="43"/>
  <c r="I75" i="43"/>
  <c r="I83" i="43"/>
  <c r="I91" i="43"/>
  <c r="I99" i="43"/>
  <c r="I118" i="43"/>
  <c r="I126" i="43"/>
  <c r="J59" i="43"/>
  <c r="J67" i="43"/>
  <c r="J75" i="43"/>
  <c r="J83" i="43"/>
  <c r="J91" i="43"/>
  <c r="J99" i="43"/>
  <c r="J118" i="43"/>
  <c r="J126" i="43"/>
  <c r="K59" i="43"/>
  <c r="K67" i="43"/>
  <c r="K75" i="43"/>
  <c r="K83" i="43"/>
  <c r="K91" i="43"/>
  <c r="K99" i="43"/>
  <c r="K118" i="43"/>
  <c r="K126" i="43"/>
  <c r="L59" i="43"/>
  <c r="L67" i="43"/>
  <c r="L75" i="43"/>
  <c r="L83" i="43"/>
  <c r="L91" i="43"/>
  <c r="L99" i="43"/>
  <c r="L118" i="43"/>
  <c r="L126" i="43"/>
  <c r="M59" i="43"/>
  <c r="M67" i="43"/>
  <c r="M75" i="43"/>
  <c r="M83" i="43"/>
  <c r="M91" i="43"/>
  <c r="M99" i="43"/>
  <c r="M118" i="43"/>
  <c r="M126" i="43"/>
  <c r="N59" i="43"/>
  <c r="N67" i="43"/>
  <c r="N75" i="43"/>
  <c r="N83" i="43"/>
  <c r="N91" i="43"/>
  <c r="N99" i="43"/>
  <c r="N118" i="43"/>
  <c r="N126" i="43"/>
  <c r="E60" i="43"/>
  <c r="E68" i="43"/>
  <c r="E76" i="43"/>
  <c r="E84" i="43"/>
  <c r="E92" i="43"/>
  <c r="E100" i="43"/>
  <c r="E119" i="43"/>
  <c r="E127" i="43"/>
  <c r="F60" i="43"/>
  <c r="F68" i="43"/>
  <c r="F76" i="43"/>
  <c r="F84" i="43"/>
  <c r="F92" i="43"/>
  <c r="F100" i="43"/>
  <c r="F119" i="43"/>
  <c r="F127" i="43"/>
  <c r="G60" i="43"/>
  <c r="G68" i="43"/>
  <c r="G76" i="43"/>
  <c r="G84" i="43"/>
  <c r="G92" i="43"/>
  <c r="G100" i="43"/>
  <c r="G119" i="43"/>
  <c r="G127" i="43"/>
  <c r="H60" i="43"/>
  <c r="H68" i="43"/>
  <c r="H76" i="43"/>
  <c r="H84" i="43"/>
  <c r="H92" i="43"/>
  <c r="H100" i="43"/>
  <c r="H119" i="43"/>
  <c r="H127" i="43"/>
  <c r="I60" i="43"/>
  <c r="I68" i="43"/>
  <c r="I76" i="43"/>
  <c r="I84" i="43"/>
  <c r="I92" i="43"/>
  <c r="I100" i="43"/>
  <c r="I119" i="43"/>
  <c r="I127" i="43"/>
  <c r="J60" i="43"/>
  <c r="J68" i="43"/>
  <c r="J76" i="43"/>
  <c r="J84" i="43"/>
  <c r="J92" i="43"/>
  <c r="J100" i="43"/>
  <c r="J119" i="43"/>
  <c r="J127" i="43"/>
  <c r="K60" i="43"/>
  <c r="K68" i="43"/>
  <c r="K76" i="43"/>
  <c r="K84" i="43"/>
  <c r="K92" i="43"/>
  <c r="K100" i="43"/>
  <c r="K119" i="43"/>
  <c r="K127" i="43"/>
  <c r="L60" i="43"/>
  <c r="L68" i="43"/>
  <c r="L76" i="43"/>
  <c r="L84" i="43"/>
  <c r="L92" i="43"/>
  <c r="L100" i="43"/>
  <c r="L119" i="43"/>
  <c r="L127" i="43"/>
  <c r="M60" i="43"/>
  <c r="M68" i="43"/>
  <c r="M76" i="43"/>
  <c r="M84" i="43"/>
  <c r="M92" i="43"/>
  <c r="M100" i="43"/>
  <c r="M119" i="43"/>
  <c r="M127" i="43"/>
  <c r="N60" i="43"/>
  <c r="N68" i="43"/>
  <c r="N76" i="43"/>
  <c r="N84" i="43"/>
  <c r="N92" i="43"/>
  <c r="N100" i="43"/>
  <c r="N119" i="43"/>
  <c r="N127" i="43"/>
  <c r="E61" i="43"/>
  <c r="E69" i="43"/>
  <c r="E77" i="43"/>
  <c r="E85" i="43"/>
  <c r="E93" i="43"/>
  <c r="E101" i="43"/>
  <c r="E120" i="43"/>
  <c r="E128" i="43"/>
  <c r="F61" i="43"/>
  <c r="F69" i="43"/>
  <c r="F77" i="43"/>
  <c r="F85" i="43"/>
  <c r="F93" i="43"/>
  <c r="F101" i="43"/>
  <c r="F120" i="43"/>
  <c r="F128" i="43"/>
  <c r="G61" i="43"/>
  <c r="G69" i="43"/>
  <c r="G77" i="43"/>
  <c r="G85" i="43"/>
  <c r="G93" i="43"/>
  <c r="G101" i="43"/>
  <c r="G120" i="43"/>
  <c r="G128" i="43"/>
  <c r="H61" i="43"/>
  <c r="H69" i="43"/>
  <c r="H77" i="43"/>
  <c r="H85" i="43"/>
  <c r="H93" i="43"/>
  <c r="H101" i="43"/>
  <c r="H120" i="43"/>
  <c r="H128" i="43"/>
  <c r="I61" i="43"/>
  <c r="I69" i="43"/>
  <c r="I77" i="43"/>
  <c r="I85" i="43"/>
  <c r="I93" i="43"/>
  <c r="I101" i="43"/>
  <c r="I120" i="43"/>
  <c r="I128" i="43"/>
  <c r="J61" i="43"/>
  <c r="J69" i="43"/>
  <c r="J77" i="43"/>
  <c r="J85" i="43"/>
  <c r="J93" i="43"/>
  <c r="J101" i="43"/>
  <c r="J120" i="43"/>
  <c r="J128" i="43"/>
  <c r="K61" i="43"/>
  <c r="K69" i="43"/>
  <c r="K77" i="43"/>
  <c r="K85" i="43"/>
  <c r="K93" i="43"/>
  <c r="K101" i="43"/>
  <c r="K120" i="43"/>
  <c r="K128" i="43"/>
  <c r="L61" i="43"/>
  <c r="L69" i="43"/>
  <c r="L77" i="43"/>
  <c r="L85" i="43"/>
  <c r="L93" i="43"/>
  <c r="L101" i="43"/>
  <c r="L120" i="43"/>
  <c r="L128" i="43"/>
  <c r="M61" i="43"/>
  <c r="M69" i="43"/>
  <c r="M77" i="43"/>
  <c r="M85" i="43"/>
  <c r="M93" i="43"/>
  <c r="M101" i="43"/>
  <c r="M120" i="43"/>
  <c r="M128" i="43"/>
  <c r="N61" i="43"/>
  <c r="N69" i="43"/>
  <c r="N77" i="43"/>
  <c r="N85" i="43"/>
  <c r="N93" i="43"/>
  <c r="N101" i="43"/>
  <c r="N120" i="43"/>
  <c r="N128" i="43"/>
  <c r="E62" i="43"/>
  <c r="E70" i="43"/>
  <c r="E78" i="43"/>
  <c r="E86" i="43"/>
  <c r="E94" i="43"/>
  <c r="E102" i="43"/>
  <c r="E121" i="43"/>
  <c r="E129" i="43"/>
  <c r="F62" i="43"/>
  <c r="F70" i="43"/>
  <c r="F78" i="43"/>
  <c r="F86" i="43"/>
  <c r="F94" i="43"/>
  <c r="F102" i="43"/>
  <c r="F121" i="43"/>
  <c r="F129" i="43"/>
  <c r="G62" i="43"/>
  <c r="G70" i="43"/>
  <c r="G78" i="43"/>
  <c r="G86" i="43"/>
  <c r="G94" i="43"/>
  <c r="G102" i="43"/>
  <c r="G121" i="43"/>
  <c r="G129" i="43"/>
  <c r="H62" i="43"/>
  <c r="H70" i="43"/>
  <c r="H78" i="43"/>
  <c r="H86" i="43"/>
  <c r="H94" i="43"/>
  <c r="H102" i="43"/>
  <c r="H121" i="43"/>
  <c r="H129" i="43"/>
  <c r="I62" i="43"/>
  <c r="I70" i="43"/>
  <c r="I78" i="43"/>
  <c r="I86" i="43"/>
  <c r="I94" i="43"/>
  <c r="I102" i="43"/>
  <c r="I121" i="43"/>
  <c r="I129" i="43"/>
  <c r="J62" i="43"/>
  <c r="J70" i="43"/>
  <c r="J78" i="43"/>
  <c r="J86" i="43"/>
  <c r="J94" i="43"/>
  <c r="J102" i="43"/>
  <c r="J121" i="43"/>
  <c r="J129" i="43"/>
  <c r="K62" i="43"/>
  <c r="K70" i="43"/>
  <c r="K78" i="43"/>
  <c r="K86" i="43"/>
  <c r="K94" i="43"/>
  <c r="K102" i="43"/>
  <c r="K121" i="43"/>
  <c r="K129" i="43"/>
  <c r="L62" i="43"/>
  <c r="L70" i="43"/>
  <c r="L78" i="43"/>
  <c r="L86" i="43"/>
  <c r="L94" i="43"/>
  <c r="L102" i="43"/>
  <c r="L121" i="43"/>
  <c r="L129" i="43"/>
  <c r="M62" i="43"/>
  <c r="M70" i="43"/>
  <c r="M78" i="43"/>
  <c r="M86" i="43"/>
  <c r="M94" i="43"/>
  <c r="M102" i="43"/>
  <c r="M121" i="43"/>
  <c r="M129" i="43"/>
  <c r="N62" i="43"/>
  <c r="N70" i="43"/>
  <c r="N78" i="43"/>
  <c r="N86" i="43"/>
  <c r="N94" i="43"/>
  <c r="N102" i="43"/>
  <c r="N121" i="43"/>
  <c r="N129" i="43"/>
  <c r="E63" i="43"/>
  <c r="E71" i="43"/>
  <c r="E79" i="43"/>
  <c r="E87" i="43"/>
  <c r="E95" i="43"/>
  <c r="E103" i="43"/>
  <c r="E122" i="43"/>
  <c r="E130" i="43"/>
  <c r="F63" i="43"/>
  <c r="F71" i="43"/>
  <c r="F79" i="43"/>
  <c r="F87" i="43"/>
  <c r="F95" i="43"/>
  <c r="F103" i="43"/>
  <c r="F122" i="43"/>
  <c r="F130" i="43"/>
  <c r="G63" i="43"/>
  <c r="G71" i="43"/>
  <c r="G79" i="43"/>
  <c r="G87" i="43"/>
  <c r="G95" i="43"/>
  <c r="G103" i="43"/>
  <c r="G122" i="43"/>
  <c r="G130" i="43"/>
  <c r="H63" i="43"/>
  <c r="H71" i="43"/>
  <c r="H79" i="43"/>
  <c r="H87" i="43"/>
  <c r="H95" i="43"/>
  <c r="H103" i="43"/>
  <c r="H122" i="43"/>
  <c r="H130" i="43"/>
  <c r="I63" i="43"/>
  <c r="I71" i="43"/>
  <c r="I79" i="43"/>
  <c r="I87" i="43"/>
  <c r="I95" i="43"/>
  <c r="I103" i="43"/>
  <c r="I122" i="43"/>
  <c r="I130" i="43"/>
  <c r="J63" i="43"/>
  <c r="J71" i="43"/>
  <c r="J79" i="43"/>
  <c r="J87" i="43"/>
  <c r="J95" i="43"/>
  <c r="J103" i="43"/>
  <c r="J122" i="43"/>
  <c r="J130" i="43"/>
  <c r="K63" i="43"/>
  <c r="K71" i="43"/>
  <c r="K79" i="43"/>
  <c r="K87" i="43"/>
  <c r="K95" i="43"/>
  <c r="K103" i="43"/>
  <c r="K122" i="43"/>
  <c r="K130" i="43"/>
  <c r="L63" i="43"/>
  <c r="L71" i="43"/>
  <c r="L79" i="43"/>
  <c r="L87" i="43"/>
  <c r="L95" i="43"/>
  <c r="L103" i="43"/>
  <c r="L122" i="43"/>
  <c r="L130" i="43"/>
  <c r="M63" i="43"/>
  <c r="M71" i="43"/>
  <c r="M79" i="43"/>
  <c r="M87" i="43"/>
  <c r="M95" i="43"/>
  <c r="M103" i="43"/>
  <c r="M122" i="43"/>
  <c r="M130" i="43"/>
  <c r="N63" i="43"/>
  <c r="N71" i="43"/>
  <c r="N79" i="43"/>
  <c r="N87" i="43"/>
  <c r="N95" i="43"/>
  <c r="N103" i="43"/>
  <c r="N122" i="43"/>
  <c r="N130" i="43"/>
  <c r="F58" i="43"/>
  <c r="F66" i="43"/>
  <c r="F74" i="43"/>
  <c r="F82" i="43"/>
  <c r="F90" i="43"/>
  <c r="F98" i="43"/>
  <c r="F117" i="43"/>
  <c r="F125" i="43"/>
  <c r="G58" i="43"/>
  <c r="G66" i="43"/>
  <c r="G74" i="43"/>
  <c r="G82" i="43"/>
  <c r="G90" i="43"/>
  <c r="G98" i="43"/>
  <c r="G117" i="43"/>
  <c r="G125" i="43"/>
  <c r="H58" i="43"/>
  <c r="H66" i="43"/>
  <c r="H74" i="43"/>
  <c r="H82" i="43"/>
  <c r="H90" i="43"/>
  <c r="H98" i="43"/>
  <c r="H117" i="43"/>
  <c r="H125" i="43"/>
  <c r="I58" i="43"/>
  <c r="I66" i="43"/>
  <c r="I74" i="43"/>
  <c r="I82" i="43"/>
  <c r="I90" i="43"/>
  <c r="I98" i="43"/>
  <c r="I117" i="43"/>
  <c r="I125" i="43"/>
  <c r="J58" i="43"/>
  <c r="J66" i="43"/>
  <c r="J74" i="43"/>
  <c r="J82" i="43"/>
  <c r="J90" i="43"/>
  <c r="J98" i="43"/>
  <c r="J117" i="43"/>
  <c r="J125" i="43"/>
  <c r="K58" i="43"/>
  <c r="K66" i="43"/>
  <c r="K74" i="43"/>
  <c r="K82" i="43"/>
  <c r="K90" i="43"/>
  <c r="K98" i="43"/>
  <c r="K117" i="43"/>
  <c r="K125" i="43"/>
  <c r="L58" i="43"/>
  <c r="L66" i="43"/>
  <c r="L74" i="43"/>
  <c r="L82" i="43"/>
  <c r="L90" i="43"/>
  <c r="L98" i="43"/>
  <c r="L117" i="43"/>
  <c r="L125" i="43"/>
  <c r="M58" i="43"/>
  <c r="M66" i="43"/>
  <c r="M74" i="43"/>
  <c r="M82" i="43"/>
  <c r="M90" i="43"/>
  <c r="M98" i="43"/>
  <c r="M117" i="43"/>
  <c r="M125" i="43"/>
  <c r="N58" i="43"/>
  <c r="N66" i="43"/>
  <c r="N74" i="43"/>
  <c r="N82" i="43"/>
  <c r="N90" i="43"/>
  <c r="N98" i="43"/>
  <c r="N117" i="43"/>
  <c r="N125" i="43"/>
  <c r="E58" i="43"/>
  <c r="E66" i="43"/>
  <c r="E74" i="43"/>
  <c r="E82" i="43"/>
  <c r="E90" i="43"/>
  <c r="E98" i="43"/>
  <c r="E117" i="43"/>
  <c r="E125" i="43"/>
  <c r="F109" i="43"/>
  <c r="G109" i="43"/>
  <c r="H109" i="43"/>
  <c r="I109" i="43"/>
  <c r="J109" i="43"/>
  <c r="K109" i="43"/>
  <c r="L109" i="43"/>
  <c r="M109" i="43"/>
  <c r="N109" i="43"/>
  <c r="F110" i="43"/>
  <c r="G110" i="43"/>
  <c r="H110" i="43"/>
  <c r="I110" i="43"/>
  <c r="J110" i="43"/>
  <c r="K110" i="43"/>
  <c r="L110" i="43"/>
  <c r="M110" i="43"/>
  <c r="N110" i="43"/>
  <c r="F111" i="43"/>
  <c r="G111" i="43"/>
  <c r="H111" i="43"/>
  <c r="I111" i="43"/>
  <c r="J111" i="43"/>
  <c r="K111" i="43"/>
  <c r="L111" i="43"/>
  <c r="M111" i="43"/>
  <c r="N111" i="43"/>
  <c r="F112" i="43"/>
  <c r="G112" i="43"/>
  <c r="H112" i="43"/>
  <c r="I112" i="43"/>
  <c r="J112" i="43"/>
  <c r="K112" i="43"/>
  <c r="L112" i="43"/>
  <c r="M112" i="43"/>
  <c r="N112" i="43"/>
  <c r="F113" i="43"/>
  <c r="G113" i="43"/>
  <c r="H113" i="43"/>
  <c r="I113" i="43"/>
  <c r="J113" i="43"/>
  <c r="K113" i="43"/>
  <c r="L113" i="43"/>
  <c r="M113" i="43"/>
  <c r="N113" i="43"/>
  <c r="F114" i="43"/>
  <c r="G114" i="43"/>
  <c r="H114" i="43"/>
  <c r="I114" i="43"/>
  <c r="J114" i="43"/>
  <c r="K114" i="43"/>
  <c r="L114" i="43"/>
  <c r="M114" i="43"/>
  <c r="N114" i="43"/>
  <c r="E110" i="43"/>
  <c r="E111" i="43"/>
  <c r="E112" i="43"/>
  <c r="E113" i="43"/>
  <c r="E114" i="43"/>
  <c r="E109" i="43"/>
  <c r="D20" i="43"/>
  <c r="D36" i="43"/>
  <c r="D103" i="43"/>
  <c r="D19" i="43"/>
  <c r="D35" i="43"/>
  <c r="D102" i="43"/>
  <c r="D18" i="43"/>
  <c r="D34" i="43"/>
  <c r="D101" i="43"/>
  <c r="D17" i="43"/>
  <c r="D33" i="43"/>
  <c r="D100" i="43"/>
  <c r="D16" i="43"/>
  <c r="D32" i="43"/>
  <c r="D99" i="43"/>
  <c r="D15" i="43"/>
  <c r="D31" i="43"/>
  <c r="D98" i="43"/>
  <c r="N14" i="43"/>
  <c r="N30" i="43"/>
  <c r="N97" i="43"/>
  <c r="M14" i="43"/>
  <c r="M30" i="43"/>
  <c r="M97" i="43"/>
  <c r="L14" i="43"/>
  <c r="L30" i="43"/>
  <c r="L97" i="43"/>
  <c r="K14" i="43"/>
  <c r="K30" i="43"/>
  <c r="K97" i="43"/>
  <c r="J14" i="43"/>
  <c r="J30" i="43"/>
  <c r="J97" i="43"/>
  <c r="I14" i="43"/>
  <c r="I30" i="43"/>
  <c r="I97" i="43"/>
  <c r="H14" i="43"/>
  <c r="H30" i="43"/>
  <c r="H97" i="43"/>
  <c r="G14" i="43"/>
  <c r="G30" i="43"/>
  <c r="G97" i="43"/>
  <c r="F14" i="43"/>
  <c r="F30" i="43"/>
  <c r="F97" i="43"/>
  <c r="E14" i="43"/>
  <c r="E30" i="43"/>
  <c r="E97" i="43"/>
  <c r="D28" i="43"/>
  <c r="D95" i="43"/>
  <c r="D27" i="43"/>
  <c r="D94" i="43"/>
  <c r="D26" i="43"/>
  <c r="D93" i="43"/>
  <c r="D25" i="43"/>
  <c r="D92" i="43"/>
  <c r="D24" i="43"/>
  <c r="D91" i="43"/>
  <c r="D23" i="43"/>
  <c r="D90" i="43"/>
  <c r="N22" i="43"/>
  <c r="N89" i="43"/>
  <c r="M22" i="43"/>
  <c r="M89" i="43"/>
  <c r="L22" i="43"/>
  <c r="L89" i="43"/>
  <c r="K22" i="43"/>
  <c r="K89" i="43"/>
  <c r="J22" i="43"/>
  <c r="J89" i="43"/>
  <c r="I22" i="43"/>
  <c r="I89" i="43"/>
  <c r="H22" i="43"/>
  <c r="H89" i="43"/>
  <c r="G22" i="43"/>
  <c r="G89" i="43"/>
  <c r="F22" i="43"/>
  <c r="F89" i="43"/>
  <c r="E22" i="43"/>
  <c r="E89" i="43"/>
  <c r="D87" i="43"/>
  <c r="D86" i="43"/>
  <c r="D85" i="43"/>
  <c r="D84" i="43"/>
  <c r="D83" i="43"/>
  <c r="D82" i="43"/>
  <c r="N81" i="43"/>
  <c r="M81" i="43"/>
  <c r="L81" i="43"/>
  <c r="K81" i="43"/>
  <c r="J81" i="43"/>
  <c r="I81" i="43"/>
  <c r="H81" i="43"/>
  <c r="G81" i="43"/>
  <c r="F81" i="43"/>
  <c r="E81" i="43"/>
  <c r="E43" i="41"/>
  <c r="E51" i="41"/>
  <c r="E59" i="41"/>
  <c r="E67" i="41"/>
  <c r="E86" i="41"/>
  <c r="E94" i="41"/>
  <c r="F43" i="41"/>
  <c r="F51" i="41"/>
  <c r="F59" i="41"/>
  <c r="F67" i="41"/>
  <c r="F86" i="41"/>
  <c r="F94" i="41"/>
  <c r="G43" i="41"/>
  <c r="G51" i="41"/>
  <c r="G59" i="41"/>
  <c r="G67" i="41"/>
  <c r="G86" i="41"/>
  <c r="G94" i="41"/>
  <c r="H43" i="41"/>
  <c r="H51" i="41"/>
  <c r="H59" i="41"/>
  <c r="H67" i="41"/>
  <c r="H86" i="41"/>
  <c r="H94" i="41"/>
  <c r="I43" i="41"/>
  <c r="I51" i="41"/>
  <c r="I59" i="41"/>
  <c r="I67" i="41"/>
  <c r="I86" i="41"/>
  <c r="I94" i="41"/>
  <c r="J43" i="41"/>
  <c r="J51" i="41"/>
  <c r="J59" i="41"/>
  <c r="J67" i="41"/>
  <c r="J86" i="41"/>
  <c r="J94" i="41"/>
  <c r="K43" i="41"/>
  <c r="K51" i="41"/>
  <c r="K59" i="41"/>
  <c r="K67" i="41"/>
  <c r="K86" i="41"/>
  <c r="K94" i="41"/>
  <c r="L43" i="41"/>
  <c r="L51" i="41"/>
  <c r="L59" i="41"/>
  <c r="L67" i="41"/>
  <c r="L86" i="41"/>
  <c r="L94" i="41"/>
  <c r="M43" i="41"/>
  <c r="M51" i="41"/>
  <c r="M59" i="41"/>
  <c r="M67" i="41"/>
  <c r="M86" i="41"/>
  <c r="M94" i="41"/>
  <c r="N43" i="41"/>
  <c r="N51" i="41"/>
  <c r="N59" i="41"/>
  <c r="N67" i="41"/>
  <c r="N86" i="41"/>
  <c r="N94" i="41"/>
  <c r="E44" i="41"/>
  <c r="E52" i="41"/>
  <c r="E60" i="41"/>
  <c r="E68" i="41"/>
  <c r="E87" i="41"/>
  <c r="E95" i="41"/>
  <c r="F44" i="41"/>
  <c r="F52" i="41"/>
  <c r="F60" i="41"/>
  <c r="F68" i="41"/>
  <c r="F87" i="41"/>
  <c r="F95" i="41"/>
  <c r="G44" i="41"/>
  <c r="G52" i="41"/>
  <c r="G60" i="41"/>
  <c r="G68" i="41"/>
  <c r="G87" i="41"/>
  <c r="G95" i="41"/>
  <c r="H44" i="41"/>
  <c r="H52" i="41"/>
  <c r="H60" i="41"/>
  <c r="H68" i="41"/>
  <c r="H87" i="41"/>
  <c r="H95" i="41"/>
  <c r="I44" i="41"/>
  <c r="I52" i="41"/>
  <c r="I60" i="41"/>
  <c r="I68" i="41"/>
  <c r="I87" i="41"/>
  <c r="I95" i="41"/>
  <c r="J44" i="41"/>
  <c r="J52" i="41"/>
  <c r="J60" i="41"/>
  <c r="J68" i="41"/>
  <c r="J87" i="41"/>
  <c r="J95" i="41"/>
  <c r="K44" i="41"/>
  <c r="K52" i="41"/>
  <c r="K60" i="41"/>
  <c r="K68" i="41"/>
  <c r="K87" i="41"/>
  <c r="K95" i="41"/>
  <c r="L44" i="41"/>
  <c r="L52" i="41"/>
  <c r="L60" i="41"/>
  <c r="L68" i="41"/>
  <c r="L87" i="41"/>
  <c r="L95" i="41"/>
  <c r="M44" i="41"/>
  <c r="M52" i="41"/>
  <c r="M60" i="41"/>
  <c r="M68" i="41"/>
  <c r="M87" i="41"/>
  <c r="M95" i="41"/>
  <c r="N44" i="41"/>
  <c r="N52" i="41"/>
  <c r="N60" i="41"/>
  <c r="N68" i="41"/>
  <c r="N87" i="41"/>
  <c r="N95" i="41"/>
  <c r="E45" i="41"/>
  <c r="E53" i="41"/>
  <c r="E61" i="41"/>
  <c r="E69" i="41"/>
  <c r="E88" i="41"/>
  <c r="E96" i="41"/>
  <c r="F45" i="41"/>
  <c r="F53" i="41"/>
  <c r="F61" i="41"/>
  <c r="F69" i="41"/>
  <c r="F88" i="41"/>
  <c r="F96" i="41"/>
  <c r="G45" i="41"/>
  <c r="G53" i="41"/>
  <c r="G61" i="41"/>
  <c r="G69" i="41"/>
  <c r="G88" i="41"/>
  <c r="G96" i="41"/>
  <c r="H45" i="41"/>
  <c r="H53" i="41"/>
  <c r="H61" i="41"/>
  <c r="H69" i="41"/>
  <c r="H88" i="41"/>
  <c r="H96" i="41"/>
  <c r="I45" i="41"/>
  <c r="I53" i="41"/>
  <c r="I61" i="41"/>
  <c r="I69" i="41"/>
  <c r="I88" i="41"/>
  <c r="I96" i="41"/>
  <c r="J45" i="41"/>
  <c r="J53" i="41"/>
  <c r="J61" i="41"/>
  <c r="J69" i="41"/>
  <c r="J88" i="41"/>
  <c r="J96" i="41"/>
  <c r="K45" i="41"/>
  <c r="K53" i="41"/>
  <c r="K61" i="41"/>
  <c r="K69" i="41"/>
  <c r="K88" i="41"/>
  <c r="K96" i="41"/>
  <c r="L45" i="41"/>
  <c r="L53" i="41"/>
  <c r="L61" i="41"/>
  <c r="L69" i="41"/>
  <c r="L88" i="41"/>
  <c r="L96" i="41"/>
  <c r="M45" i="41"/>
  <c r="M53" i="41"/>
  <c r="M61" i="41"/>
  <c r="M69" i="41"/>
  <c r="M88" i="41"/>
  <c r="M96" i="41"/>
  <c r="N45" i="41"/>
  <c r="N53" i="41"/>
  <c r="N61" i="41"/>
  <c r="N69" i="41"/>
  <c r="N88" i="41"/>
  <c r="N96" i="41"/>
  <c r="E46" i="41"/>
  <c r="E54" i="41"/>
  <c r="E62" i="41"/>
  <c r="E70" i="41"/>
  <c r="E89" i="41"/>
  <c r="E97" i="41"/>
  <c r="F46" i="41"/>
  <c r="F54" i="41"/>
  <c r="F62" i="41"/>
  <c r="F70" i="41"/>
  <c r="F89" i="41"/>
  <c r="F97" i="41"/>
  <c r="G46" i="41"/>
  <c r="G54" i="41"/>
  <c r="G62" i="41"/>
  <c r="G70" i="41"/>
  <c r="G89" i="41"/>
  <c r="G97" i="41"/>
  <c r="H46" i="41"/>
  <c r="H54" i="41"/>
  <c r="H62" i="41"/>
  <c r="H70" i="41"/>
  <c r="H89" i="41"/>
  <c r="H97" i="41"/>
  <c r="I46" i="41"/>
  <c r="I54" i="41"/>
  <c r="I62" i="41"/>
  <c r="I70" i="41"/>
  <c r="I89" i="41"/>
  <c r="I97" i="41"/>
  <c r="J46" i="41"/>
  <c r="J54" i="41"/>
  <c r="J62" i="41"/>
  <c r="J70" i="41"/>
  <c r="J89" i="41"/>
  <c r="J97" i="41"/>
  <c r="K46" i="41"/>
  <c r="K54" i="41"/>
  <c r="K62" i="41"/>
  <c r="K70" i="41"/>
  <c r="K89" i="41"/>
  <c r="K97" i="41"/>
  <c r="L46" i="41"/>
  <c r="L54" i="41"/>
  <c r="L62" i="41"/>
  <c r="L70" i="41"/>
  <c r="L89" i="41"/>
  <c r="L97" i="41"/>
  <c r="M46" i="41"/>
  <c r="M54" i="41"/>
  <c r="M62" i="41"/>
  <c r="M70" i="41"/>
  <c r="M89" i="41"/>
  <c r="M97" i="41"/>
  <c r="N46" i="41"/>
  <c r="N54" i="41"/>
  <c r="N62" i="41"/>
  <c r="N70" i="41"/>
  <c r="N89" i="41"/>
  <c r="N97" i="41"/>
  <c r="E47" i="41"/>
  <c r="E55" i="41"/>
  <c r="E63" i="41"/>
  <c r="E71" i="41"/>
  <c r="E90" i="41"/>
  <c r="E98" i="41"/>
  <c r="F47" i="41"/>
  <c r="F55" i="41"/>
  <c r="F63" i="41"/>
  <c r="F71" i="41"/>
  <c r="F90" i="41"/>
  <c r="F98" i="41"/>
  <c r="G47" i="41"/>
  <c r="G55" i="41"/>
  <c r="G63" i="41"/>
  <c r="G71" i="41"/>
  <c r="G90" i="41"/>
  <c r="G98" i="41"/>
  <c r="H47" i="41"/>
  <c r="H55" i="41"/>
  <c r="H63" i="41"/>
  <c r="H71" i="41"/>
  <c r="H90" i="41"/>
  <c r="H98" i="41"/>
  <c r="I47" i="41"/>
  <c r="I55" i="41"/>
  <c r="I63" i="41"/>
  <c r="I71" i="41"/>
  <c r="I90" i="41"/>
  <c r="I98" i="41"/>
  <c r="J47" i="41"/>
  <c r="J55" i="41"/>
  <c r="J63" i="41"/>
  <c r="J71" i="41"/>
  <c r="J90" i="41"/>
  <c r="J98" i="41"/>
  <c r="K47" i="41"/>
  <c r="K55" i="41"/>
  <c r="K63" i="41"/>
  <c r="K71" i="41"/>
  <c r="K90" i="41"/>
  <c r="K98" i="41"/>
  <c r="L47" i="41"/>
  <c r="L55" i="41"/>
  <c r="L63" i="41"/>
  <c r="L71" i="41"/>
  <c r="L90" i="41"/>
  <c r="L98" i="41"/>
  <c r="M47" i="41"/>
  <c r="M55" i="41"/>
  <c r="M63" i="41"/>
  <c r="M71" i="41"/>
  <c r="M90" i="41"/>
  <c r="M98" i="41"/>
  <c r="N47" i="41"/>
  <c r="N55" i="41"/>
  <c r="N63" i="41"/>
  <c r="N71" i="41"/>
  <c r="N90" i="41"/>
  <c r="N98" i="41"/>
  <c r="F42" i="41"/>
  <c r="F50" i="41"/>
  <c r="F58" i="41"/>
  <c r="F66" i="41"/>
  <c r="F85" i="41"/>
  <c r="F93" i="41"/>
  <c r="G42" i="41"/>
  <c r="G50" i="41"/>
  <c r="G58" i="41"/>
  <c r="G66" i="41"/>
  <c r="G85" i="41"/>
  <c r="G93" i="41"/>
  <c r="H42" i="41"/>
  <c r="H50" i="41"/>
  <c r="H58" i="41"/>
  <c r="H66" i="41"/>
  <c r="H85" i="41"/>
  <c r="H93" i="41"/>
  <c r="I42" i="41"/>
  <c r="I50" i="41"/>
  <c r="I58" i="41"/>
  <c r="I66" i="41"/>
  <c r="I85" i="41"/>
  <c r="I93" i="41"/>
  <c r="J42" i="41"/>
  <c r="J50" i="41"/>
  <c r="J58" i="41"/>
  <c r="J66" i="41"/>
  <c r="J85" i="41"/>
  <c r="J93" i="41"/>
  <c r="K42" i="41"/>
  <c r="K50" i="41"/>
  <c r="K58" i="41"/>
  <c r="K66" i="41"/>
  <c r="K85" i="41"/>
  <c r="K93" i="41"/>
  <c r="L42" i="41"/>
  <c r="L50" i="41"/>
  <c r="L58" i="41"/>
  <c r="L66" i="41"/>
  <c r="L85" i="41"/>
  <c r="L93" i="41"/>
  <c r="M42" i="41"/>
  <c r="M50" i="41"/>
  <c r="M58" i="41"/>
  <c r="M66" i="41"/>
  <c r="M85" i="41"/>
  <c r="M93" i="41"/>
  <c r="N42" i="41"/>
  <c r="N50" i="41"/>
  <c r="N58" i="41"/>
  <c r="N66" i="41"/>
  <c r="N85" i="41"/>
  <c r="N93" i="41"/>
  <c r="E42" i="41"/>
  <c r="E50" i="41"/>
  <c r="E58" i="41"/>
  <c r="E66" i="41"/>
  <c r="E85" i="41"/>
  <c r="E93" i="41"/>
  <c r="D52" i="43"/>
  <c r="D51" i="43"/>
  <c r="D50" i="43"/>
  <c r="D49" i="43"/>
  <c r="D48" i="43"/>
  <c r="D47" i="43"/>
  <c r="N46" i="43"/>
  <c r="M46" i="43"/>
  <c r="L46" i="43"/>
  <c r="K46" i="43"/>
  <c r="J46" i="43"/>
  <c r="I46" i="43"/>
  <c r="H46" i="43"/>
  <c r="G46" i="43"/>
  <c r="F46" i="43"/>
  <c r="E46" i="43"/>
  <c r="D44" i="43"/>
  <c r="D43" i="43"/>
  <c r="D42" i="43"/>
  <c r="D41" i="43"/>
  <c r="D40" i="43"/>
  <c r="D39" i="43"/>
  <c r="N38" i="43"/>
  <c r="M38" i="43"/>
  <c r="L38" i="43"/>
  <c r="K38" i="43"/>
  <c r="J38" i="43"/>
  <c r="I38" i="43"/>
  <c r="H38" i="43"/>
  <c r="G38" i="43"/>
  <c r="F38" i="43"/>
  <c r="E38" i="43"/>
  <c r="E57" i="43"/>
  <c r="F57" i="43"/>
  <c r="G57" i="43"/>
  <c r="H57" i="43"/>
  <c r="I57" i="43"/>
  <c r="J57" i="43"/>
  <c r="K57" i="43"/>
  <c r="L57" i="43"/>
  <c r="M57" i="43"/>
  <c r="N57" i="43"/>
  <c r="D58" i="43"/>
  <c r="D59" i="43"/>
  <c r="D60" i="43"/>
  <c r="R3" i="43"/>
  <c r="R4" i="43"/>
  <c r="S3" i="43"/>
  <c r="S4" i="43"/>
  <c r="T3" i="43"/>
  <c r="T4" i="43"/>
  <c r="U3" i="43"/>
  <c r="U4" i="43"/>
  <c r="Q5" i="43"/>
  <c r="S5" i="43"/>
  <c r="U5" i="43"/>
  <c r="B4" i="43"/>
  <c r="C36" i="40"/>
  <c r="S8" i="43"/>
  <c r="R8" i="43"/>
  <c r="R9" i="43"/>
  <c r="R10" i="43"/>
  <c r="T8" i="43"/>
  <c r="S9" i="43"/>
  <c r="S10" i="43"/>
  <c r="U8" i="43"/>
  <c r="T9" i="43"/>
  <c r="T10" i="43"/>
  <c r="V8" i="43"/>
  <c r="U9" i="43"/>
  <c r="U10" i="43"/>
  <c r="W8" i="43"/>
  <c r="V9" i="43"/>
  <c r="V10" i="43"/>
  <c r="X8" i="43"/>
  <c r="W9" i="43"/>
  <c r="W10" i="43"/>
  <c r="Y8" i="43"/>
  <c r="X9" i="43"/>
  <c r="X10" i="43"/>
  <c r="Z8" i="43"/>
  <c r="Y9" i="43"/>
  <c r="Y10" i="43"/>
  <c r="Q11" i="43"/>
  <c r="S11" i="43"/>
  <c r="U11" i="43"/>
  <c r="B5" i="43"/>
  <c r="D36" i="40"/>
  <c r="R27" i="43"/>
  <c r="S74" i="43"/>
  <c r="R74" i="43"/>
  <c r="P77" i="43"/>
  <c r="P76" i="43"/>
  <c r="R76" i="43"/>
  <c r="S27" i="43"/>
  <c r="R28" i="43"/>
  <c r="S28" i="43"/>
  <c r="R94" i="43"/>
  <c r="T27" i="43"/>
  <c r="T28" i="43"/>
  <c r="T74" i="43"/>
  <c r="S76" i="43"/>
  <c r="S94" i="43"/>
  <c r="U27" i="43"/>
  <c r="U28" i="43"/>
  <c r="U74" i="43"/>
  <c r="T76" i="43"/>
  <c r="T94" i="43"/>
  <c r="V27" i="43"/>
  <c r="V28" i="43"/>
  <c r="V74" i="43"/>
  <c r="U76" i="43"/>
  <c r="U94" i="43"/>
  <c r="W27" i="43"/>
  <c r="W28" i="43"/>
  <c r="W74" i="43"/>
  <c r="V76" i="43"/>
  <c r="V94" i="43"/>
  <c r="X27" i="43"/>
  <c r="X28" i="43"/>
  <c r="X74" i="43"/>
  <c r="W76" i="43"/>
  <c r="W94" i="43"/>
  <c r="Y27" i="43"/>
  <c r="Y28" i="43"/>
  <c r="Y74" i="43"/>
  <c r="X76" i="43"/>
  <c r="X94" i="43"/>
  <c r="Z27" i="43"/>
  <c r="Z28" i="43"/>
  <c r="Z74" i="43"/>
  <c r="Y76" i="43"/>
  <c r="Y94" i="43"/>
  <c r="R29" i="43"/>
  <c r="S29" i="43"/>
  <c r="P78" i="43"/>
  <c r="R77" i="43"/>
  <c r="R95" i="43"/>
  <c r="T29" i="43"/>
  <c r="S77" i="43"/>
  <c r="S95" i="43"/>
  <c r="U29" i="43"/>
  <c r="T77" i="43"/>
  <c r="T95" i="43"/>
  <c r="V29" i="43"/>
  <c r="U77" i="43"/>
  <c r="U95" i="43"/>
  <c r="W29" i="43"/>
  <c r="V77" i="43"/>
  <c r="V95" i="43"/>
  <c r="X29" i="43"/>
  <c r="W77" i="43"/>
  <c r="W95" i="43"/>
  <c r="Y29" i="43"/>
  <c r="X77" i="43"/>
  <c r="X95" i="43"/>
  <c r="Z29" i="43"/>
  <c r="Y77" i="43"/>
  <c r="Y95" i="43"/>
  <c r="R30" i="43"/>
  <c r="S30" i="43"/>
  <c r="P79" i="43"/>
  <c r="R78" i="43"/>
  <c r="R96" i="43"/>
  <c r="T30" i="43"/>
  <c r="S78" i="43"/>
  <c r="S96" i="43"/>
  <c r="U30" i="43"/>
  <c r="T78" i="43"/>
  <c r="T96" i="43"/>
  <c r="V30" i="43"/>
  <c r="U78" i="43"/>
  <c r="U96" i="43"/>
  <c r="W30" i="43"/>
  <c r="V78" i="43"/>
  <c r="V96" i="43"/>
  <c r="X30" i="43"/>
  <c r="W78" i="43"/>
  <c r="W96" i="43"/>
  <c r="Y30" i="43"/>
  <c r="X78" i="43"/>
  <c r="X96" i="43"/>
  <c r="Z30" i="43"/>
  <c r="Y78" i="43"/>
  <c r="Y96" i="43"/>
  <c r="R31" i="43"/>
  <c r="S31" i="43"/>
  <c r="P80" i="43"/>
  <c r="R79" i="43"/>
  <c r="R97" i="43"/>
  <c r="T31" i="43"/>
  <c r="S79" i="43"/>
  <c r="S97" i="43"/>
  <c r="U31" i="43"/>
  <c r="T79" i="43"/>
  <c r="T97" i="43"/>
  <c r="V31" i="43"/>
  <c r="U79" i="43"/>
  <c r="U97" i="43"/>
  <c r="W31" i="43"/>
  <c r="V79" i="43"/>
  <c r="V97" i="43"/>
  <c r="X31" i="43"/>
  <c r="W79" i="43"/>
  <c r="W97" i="43"/>
  <c r="Y31" i="43"/>
  <c r="X79" i="43"/>
  <c r="X97" i="43"/>
  <c r="Z31" i="43"/>
  <c r="Y79" i="43"/>
  <c r="Y97" i="43"/>
  <c r="Z99" i="43"/>
  <c r="Z81" i="43"/>
  <c r="S102" i="43"/>
  <c r="R18" i="43"/>
  <c r="S18" i="43"/>
  <c r="R19" i="43"/>
  <c r="S19" i="43"/>
  <c r="R85" i="43"/>
  <c r="T18" i="43"/>
  <c r="T19" i="43"/>
  <c r="S85" i="43"/>
  <c r="U18" i="43"/>
  <c r="U19" i="43"/>
  <c r="T85" i="43"/>
  <c r="V18" i="43"/>
  <c r="V19" i="43"/>
  <c r="U85" i="43"/>
  <c r="W18" i="43"/>
  <c r="W19" i="43"/>
  <c r="V85" i="43"/>
  <c r="X18" i="43"/>
  <c r="X19" i="43"/>
  <c r="W85" i="43"/>
  <c r="Y18" i="43"/>
  <c r="Y19" i="43"/>
  <c r="X85" i="43"/>
  <c r="Z18" i="43"/>
  <c r="Z19" i="43"/>
  <c r="Y85" i="43"/>
  <c r="R20" i="43"/>
  <c r="S20" i="43"/>
  <c r="R86" i="43"/>
  <c r="T20" i="43"/>
  <c r="S86" i="43"/>
  <c r="U20" i="43"/>
  <c r="T86" i="43"/>
  <c r="V20" i="43"/>
  <c r="U86" i="43"/>
  <c r="W20" i="43"/>
  <c r="V86" i="43"/>
  <c r="X20" i="43"/>
  <c r="W86" i="43"/>
  <c r="Y20" i="43"/>
  <c r="X86" i="43"/>
  <c r="Z20" i="43"/>
  <c r="Y86" i="43"/>
  <c r="R21" i="43"/>
  <c r="S21" i="43"/>
  <c r="R87" i="43"/>
  <c r="T21" i="43"/>
  <c r="S87" i="43"/>
  <c r="U21" i="43"/>
  <c r="T87" i="43"/>
  <c r="V21" i="43"/>
  <c r="U87" i="43"/>
  <c r="W21" i="43"/>
  <c r="V87" i="43"/>
  <c r="X21" i="43"/>
  <c r="W87" i="43"/>
  <c r="Y21" i="43"/>
  <c r="X87" i="43"/>
  <c r="Z21" i="43"/>
  <c r="Y87" i="43"/>
  <c r="R22" i="43"/>
  <c r="S22" i="43"/>
  <c r="R88" i="43"/>
  <c r="T22" i="43"/>
  <c r="S88" i="43"/>
  <c r="U22" i="43"/>
  <c r="T88" i="43"/>
  <c r="V22" i="43"/>
  <c r="U88" i="43"/>
  <c r="W22" i="43"/>
  <c r="V88" i="43"/>
  <c r="X22" i="43"/>
  <c r="W88" i="43"/>
  <c r="Y22" i="43"/>
  <c r="X88" i="43"/>
  <c r="Z22" i="43"/>
  <c r="Y88" i="43"/>
  <c r="Z90" i="43"/>
  <c r="S101" i="43"/>
  <c r="S103" i="43"/>
  <c r="B6" i="43"/>
  <c r="E36" i="40"/>
  <c r="E133" i="43"/>
  <c r="H133" i="43"/>
  <c r="H134" i="43"/>
  <c r="F137" i="43"/>
  <c r="R56" i="43"/>
  <c r="S110" i="43"/>
  <c r="R110" i="43"/>
  <c r="P113" i="43"/>
  <c r="P112" i="43"/>
  <c r="R112" i="43"/>
  <c r="G137" i="43"/>
  <c r="S56" i="43"/>
  <c r="F138" i="43"/>
  <c r="R57" i="43"/>
  <c r="G138" i="43"/>
  <c r="S57" i="43"/>
  <c r="R130" i="43"/>
  <c r="H137" i="43"/>
  <c r="T56" i="43"/>
  <c r="H138" i="43"/>
  <c r="T57" i="43"/>
  <c r="T110" i="43"/>
  <c r="S112" i="43"/>
  <c r="S130" i="43"/>
  <c r="I137" i="43"/>
  <c r="U56" i="43"/>
  <c r="I138" i="43"/>
  <c r="U57" i="43"/>
  <c r="U110" i="43"/>
  <c r="T112" i="43"/>
  <c r="T130" i="43"/>
  <c r="J137" i="43"/>
  <c r="V56" i="43"/>
  <c r="J138" i="43"/>
  <c r="V57" i="43"/>
  <c r="V110" i="43"/>
  <c r="U112" i="43"/>
  <c r="U130" i="43"/>
  <c r="K137" i="43"/>
  <c r="W56" i="43"/>
  <c r="K138" i="43"/>
  <c r="W57" i="43"/>
  <c r="W110" i="43"/>
  <c r="V112" i="43"/>
  <c r="V130" i="43"/>
  <c r="L137" i="43"/>
  <c r="X56" i="43"/>
  <c r="L138" i="43"/>
  <c r="X57" i="43"/>
  <c r="X110" i="43"/>
  <c r="W112" i="43"/>
  <c r="W130" i="43"/>
  <c r="M137" i="43"/>
  <c r="Y56" i="43"/>
  <c r="M138" i="43"/>
  <c r="Y57" i="43"/>
  <c r="Y110" i="43"/>
  <c r="X112" i="43"/>
  <c r="X130" i="43"/>
  <c r="N137" i="43"/>
  <c r="Z56" i="43"/>
  <c r="N138" i="43"/>
  <c r="Z57" i="43"/>
  <c r="Z110" i="43"/>
  <c r="Y112" i="43"/>
  <c r="Y130" i="43"/>
  <c r="F139" i="43"/>
  <c r="R58" i="43"/>
  <c r="G139" i="43"/>
  <c r="S58" i="43"/>
  <c r="P114" i="43"/>
  <c r="R113" i="43"/>
  <c r="R131" i="43"/>
  <c r="H139" i="43"/>
  <c r="T58" i="43"/>
  <c r="S113" i="43"/>
  <c r="S131" i="43"/>
  <c r="I139" i="43"/>
  <c r="U58" i="43"/>
  <c r="T113" i="43"/>
  <c r="T131" i="43"/>
  <c r="J139" i="43"/>
  <c r="V58" i="43"/>
  <c r="U113" i="43"/>
  <c r="U131" i="43"/>
  <c r="K139" i="43"/>
  <c r="W58" i="43"/>
  <c r="V113" i="43"/>
  <c r="V131" i="43"/>
  <c r="L139" i="43"/>
  <c r="X58" i="43"/>
  <c r="W113" i="43"/>
  <c r="W131" i="43"/>
  <c r="M139" i="43"/>
  <c r="Y58" i="43"/>
  <c r="X113" i="43"/>
  <c r="X131" i="43"/>
  <c r="N139" i="43"/>
  <c r="Z58" i="43"/>
  <c r="Y113" i="43"/>
  <c r="Y131" i="43"/>
  <c r="F140" i="43"/>
  <c r="R59" i="43"/>
  <c r="G140" i="43"/>
  <c r="S59" i="43"/>
  <c r="P115" i="43"/>
  <c r="R114" i="43"/>
  <c r="R132" i="43"/>
  <c r="H140" i="43"/>
  <c r="T59" i="43"/>
  <c r="S114" i="43"/>
  <c r="S132" i="43"/>
  <c r="I140" i="43"/>
  <c r="U59" i="43"/>
  <c r="T114" i="43"/>
  <c r="T132" i="43"/>
  <c r="J140" i="43"/>
  <c r="V59" i="43"/>
  <c r="U114" i="43"/>
  <c r="U132" i="43"/>
  <c r="K140" i="43"/>
  <c r="W59" i="43"/>
  <c r="V114" i="43"/>
  <c r="V132" i="43"/>
  <c r="L140" i="43"/>
  <c r="X59" i="43"/>
  <c r="W114" i="43"/>
  <c r="W132" i="43"/>
  <c r="M140" i="43"/>
  <c r="Y59" i="43"/>
  <c r="X114" i="43"/>
  <c r="X132" i="43"/>
  <c r="N140" i="43"/>
  <c r="Z59" i="43"/>
  <c r="Y114" i="43"/>
  <c r="Y132" i="43"/>
  <c r="F141" i="43"/>
  <c r="R60" i="43"/>
  <c r="G141" i="43"/>
  <c r="S60" i="43"/>
  <c r="P116" i="43"/>
  <c r="R115" i="43"/>
  <c r="R133" i="43"/>
  <c r="H141" i="43"/>
  <c r="T60" i="43"/>
  <c r="S115" i="43"/>
  <c r="S133" i="43"/>
  <c r="I141" i="43"/>
  <c r="U60" i="43"/>
  <c r="T115" i="43"/>
  <c r="T133" i="43"/>
  <c r="J141" i="43"/>
  <c r="V60" i="43"/>
  <c r="U115" i="43"/>
  <c r="U133" i="43"/>
  <c r="K141" i="43"/>
  <c r="W60" i="43"/>
  <c r="V115" i="43"/>
  <c r="V133" i="43"/>
  <c r="L141" i="43"/>
  <c r="X60" i="43"/>
  <c r="W115" i="43"/>
  <c r="W133" i="43"/>
  <c r="M141" i="43"/>
  <c r="Y60" i="43"/>
  <c r="X115" i="43"/>
  <c r="X133" i="43"/>
  <c r="N141" i="43"/>
  <c r="Z60" i="43"/>
  <c r="Y115" i="43"/>
  <c r="Y133" i="43"/>
  <c r="Z135" i="43"/>
  <c r="Z117" i="43"/>
  <c r="S138" i="43"/>
  <c r="E137" i="43"/>
  <c r="F136" i="43"/>
  <c r="R47" i="43"/>
  <c r="G136" i="43"/>
  <c r="S47" i="43"/>
  <c r="E138" i="43"/>
  <c r="R48" i="43"/>
  <c r="S48" i="43"/>
  <c r="R121" i="43"/>
  <c r="H136" i="43"/>
  <c r="T47" i="43"/>
  <c r="T48" i="43"/>
  <c r="S121" i="43"/>
  <c r="I136" i="43"/>
  <c r="U47" i="43"/>
  <c r="U48" i="43"/>
  <c r="T121" i="43"/>
  <c r="J136" i="43"/>
  <c r="V47" i="43"/>
  <c r="V48" i="43"/>
  <c r="U121" i="43"/>
  <c r="K136" i="43"/>
  <c r="W47" i="43"/>
  <c r="W48" i="43"/>
  <c r="V121" i="43"/>
  <c r="L136" i="43"/>
  <c r="X47" i="43"/>
  <c r="X48" i="43"/>
  <c r="W121" i="43"/>
  <c r="M136" i="43"/>
  <c r="Y47" i="43"/>
  <c r="Y48" i="43"/>
  <c r="X121" i="43"/>
  <c r="N136" i="43"/>
  <c r="Z47" i="43"/>
  <c r="Z48" i="43"/>
  <c r="Y121" i="43"/>
  <c r="E139" i="43"/>
  <c r="R49" i="43"/>
  <c r="S49" i="43"/>
  <c r="R122" i="43"/>
  <c r="T49" i="43"/>
  <c r="S122" i="43"/>
  <c r="U49" i="43"/>
  <c r="T122" i="43"/>
  <c r="V49" i="43"/>
  <c r="U122" i="43"/>
  <c r="W49" i="43"/>
  <c r="V122" i="43"/>
  <c r="X49" i="43"/>
  <c r="W122" i="43"/>
  <c r="Y49" i="43"/>
  <c r="X122" i="43"/>
  <c r="Z49" i="43"/>
  <c r="Y122" i="43"/>
  <c r="E140" i="43"/>
  <c r="R50" i="43"/>
  <c r="S50" i="43"/>
  <c r="R123" i="43"/>
  <c r="T50" i="43"/>
  <c r="S123" i="43"/>
  <c r="U50" i="43"/>
  <c r="T123" i="43"/>
  <c r="V50" i="43"/>
  <c r="U123" i="43"/>
  <c r="W50" i="43"/>
  <c r="V123" i="43"/>
  <c r="X50" i="43"/>
  <c r="W123" i="43"/>
  <c r="Y50" i="43"/>
  <c r="X123" i="43"/>
  <c r="Z50" i="43"/>
  <c r="Y123" i="43"/>
  <c r="E141" i="43"/>
  <c r="R51" i="43"/>
  <c r="S51" i="43"/>
  <c r="R124" i="43"/>
  <c r="T51" i="43"/>
  <c r="S124" i="43"/>
  <c r="U51" i="43"/>
  <c r="T124" i="43"/>
  <c r="V51" i="43"/>
  <c r="U124" i="43"/>
  <c r="W51" i="43"/>
  <c r="V124" i="43"/>
  <c r="X51" i="43"/>
  <c r="W124" i="43"/>
  <c r="Y51" i="43"/>
  <c r="X124" i="43"/>
  <c r="Z51" i="43"/>
  <c r="Y124" i="43"/>
  <c r="Z126" i="43"/>
  <c r="S137" i="43"/>
  <c r="S139" i="43"/>
  <c r="B7" i="43"/>
  <c r="F36" i="40"/>
  <c r="E78" i="41"/>
  <c r="F78" i="41"/>
  <c r="G78" i="41"/>
  <c r="H78" i="41"/>
  <c r="I78" i="41"/>
  <c r="J78" i="41"/>
  <c r="K78" i="41"/>
  <c r="L78" i="41"/>
  <c r="M78" i="41"/>
  <c r="N78" i="41"/>
  <c r="E79" i="41"/>
  <c r="F79" i="41"/>
  <c r="G79" i="41"/>
  <c r="H79" i="41"/>
  <c r="I79" i="41"/>
  <c r="J79" i="41"/>
  <c r="K79" i="41"/>
  <c r="L79" i="41"/>
  <c r="M79" i="41"/>
  <c r="N79" i="41"/>
  <c r="E80" i="41"/>
  <c r="F80" i="41"/>
  <c r="G80" i="41"/>
  <c r="H80" i="41"/>
  <c r="I80" i="41"/>
  <c r="J80" i="41"/>
  <c r="K80" i="41"/>
  <c r="L80" i="41"/>
  <c r="M80" i="41"/>
  <c r="N80" i="41"/>
  <c r="E81" i="41"/>
  <c r="F81" i="41"/>
  <c r="G81" i="41"/>
  <c r="H81" i="41"/>
  <c r="I81" i="41"/>
  <c r="J81" i="41"/>
  <c r="K81" i="41"/>
  <c r="L81" i="41"/>
  <c r="M81" i="41"/>
  <c r="N81" i="41"/>
  <c r="E82" i="41"/>
  <c r="F82" i="41"/>
  <c r="G82" i="41"/>
  <c r="H82" i="41"/>
  <c r="I82" i="41"/>
  <c r="J82" i="41"/>
  <c r="K82" i="41"/>
  <c r="L82" i="41"/>
  <c r="M82" i="41"/>
  <c r="N82" i="41"/>
  <c r="F77" i="41"/>
  <c r="G77" i="41"/>
  <c r="H77" i="41"/>
  <c r="I77" i="41"/>
  <c r="J77" i="41"/>
  <c r="K77" i="41"/>
  <c r="L77" i="41"/>
  <c r="M77" i="41"/>
  <c r="N77" i="41"/>
  <c r="E77" i="41"/>
  <c r="D20" i="41"/>
  <c r="D71" i="41"/>
  <c r="D19" i="41"/>
  <c r="D70" i="41"/>
  <c r="D18" i="41"/>
  <c r="D69" i="41"/>
  <c r="D17" i="41"/>
  <c r="D68" i="41"/>
  <c r="D16" i="41"/>
  <c r="D67" i="41"/>
  <c r="D15" i="41"/>
  <c r="D66" i="41"/>
  <c r="N14" i="41"/>
  <c r="N65" i="41"/>
  <c r="M14" i="41"/>
  <c r="M65" i="41"/>
  <c r="L14" i="41"/>
  <c r="L65" i="41"/>
  <c r="K14" i="41"/>
  <c r="K65" i="41"/>
  <c r="J14" i="41"/>
  <c r="J65" i="41"/>
  <c r="I14" i="41"/>
  <c r="I65" i="41"/>
  <c r="H14" i="41"/>
  <c r="H65" i="41"/>
  <c r="G14" i="41"/>
  <c r="G65" i="41"/>
  <c r="F14" i="41"/>
  <c r="F65" i="41"/>
  <c r="E14" i="41"/>
  <c r="E65" i="41"/>
  <c r="D36" i="41"/>
  <c r="D35" i="41"/>
  <c r="D34" i="41"/>
  <c r="D33" i="41"/>
  <c r="D32" i="41"/>
  <c r="D31" i="41"/>
  <c r="N30" i="41"/>
  <c r="M30" i="41"/>
  <c r="L30" i="41"/>
  <c r="K30" i="41"/>
  <c r="J30" i="41"/>
  <c r="I30" i="41"/>
  <c r="H30" i="41"/>
  <c r="G30" i="41"/>
  <c r="F30" i="41"/>
  <c r="E30" i="41"/>
  <c r="P134" i="43"/>
  <c r="Q110" i="43"/>
  <c r="Q115" i="43"/>
  <c r="Q59" i="43"/>
  <c r="Q60" i="43"/>
  <c r="Q133" i="43"/>
  <c r="P133" i="43"/>
  <c r="Q114" i="43"/>
  <c r="Q58" i="43"/>
  <c r="Q132" i="43"/>
  <c r="P132" i="43"/>
  <c r="Q113" i="43"/>
  <c r="Q57" i="43"/>
  <c r="Q131" i="43"/>
  <c r="P131" i="43"/>
  <c r="Q112" i="43"/>
  <c r="Q56" i="43"/>
  <c r="Q130" i="43"/>
  <c r="P130" i="43"/>
  <c r="P111" i="43"/>
  <c r="Y111" i="43"/>
  <c r="Y55" i="43"/>
  <c r="Z55" i="43"/>
  <c r="Y129" i="43"/>
  <c r="X111" i="43"/>
  <c r="X55" i="43"/>
  <c r="X129" i="43"/>
  <c r="W111" i="43"/>
  <c r="W55" i="43"/>
  <c r="W129" i="43"/>
  <c r="V111" i="43"/>
  <c r="V55" i="43"/>
  <c r="V129" i="43"/>
  <c r="U111" i="43"/>
  <c r="U55" i="43"/>
  <c r="U129" i="43"/>
  <c r="T111" i="43"/>
  <c r="T55" i="43"/>
  <c r="T129" i="43"/>
  <c r="S111" i="43"/>
  <c r="S55" i="43"/>
  <c r="S129" i="43"/>
  <c r="R111" i="43"/>
  <c r="R55" i="43"/>
  <c r="R129" i="43"/>
  <c r="Q111" i="43"/>
  <c r="E136" i="43"/>
  <c r="Q55" i="43"/>
  <c r="Q129" i="43"/>
  <c r="P129" i="43"/>
  <c r="Z128" i="43"/>
  <c r="Y128" i="43"/>
  <c r="X128" i="43"/>
  <c r="W128" i="43"/>
  <c r="V128" i="43"/>
  <c r="U128" i="43"/>
  <c r="T128" i="43"/>
  <c r="S128" i="43"/>
  <c r="R128" i="43"/>
  <c r="Q128" i="43"/>
  <c r="P125" i="43"/>
  <c r="Q50" i="43"/>
  <c r="Q51" i="43"/>
  <c r="Q124" i="43"/>
  <c r="P124" i="43"/>
  <c r="Q49" i="43"/>
  <c r="Q123" i="43"/>
  <c r="P123" i="43"/>
  <c r="Q48" i="43"/>
  <c r="Q122" i="43"/>
  <c r="P122" i="43"/>
  <c r="Q47" i="43"/>
  <c r="Q121" i="43"/>
  <c r="P121" i="43"/>
  <c r="Y46" i="43"/>
  <c r="Z46" i="43"/>
  <c r="Y120" i="43"/>
  <c r="X46" i="43"/>
  <c r="X120" i="43"/>
  <c r="W46" i="43"/>
  <c r="W120" i="43"/>
  <c r="V46" i="43"/>
  <c r="V120" i="43"/>
  <c r="U46" i="43"/>
  <c r="U120" i="43"/>
  <c r="T46" i="43"/>
  <c r="T120" i="43"/>
  <c r="S46" i="43"/>
  <c r="S120" i="43"/>
  <c r="R46" i="43"/>
  <c r="R120" i="43"/>
  <c r="Q46" i="43"/>
  <c r="Q120" i="43"/>
  <c r="P120" i="43"/>
  <c r="Z119" i="43"/>
  <c r="Y119" i="43"/>
  <c r="X119" i="43"/>
  <c r="W119" i="43"/>
  <c r="V119" i="43"/>
  <c r="U119" i="43"/>
  <c r="T119" i="43"/>
  <c r="S119" i="43"/>
  <c r="R119" i="43"/>
  <c r="Q119" i="43"/>
  <c r="P98" i="43"/>
  <c r="Q74" i="43"/>
  <c r="Q79" i="43"/>
  <c r="Q30" i="43"/>
  <c r="Q31" i="43"/>
  <c r="Q97" i="43"/>
  <c r="P97" i="43"/>
  <c r="Q78" i="43"/>
  <c r="Q29" i="43"/>
  <c r="Q96" i="43"/>
  <c r="P96" i="43"/>
  <c r="Q77" i="43"/>
  <c r="Q28" i="43"/>
  <c r="Q95" i="43"/>
  <c r="P95" i="43"/>
  <c r="Q76" i="43"/>
  <c r="Q27" i="43"/>
  <c r="Q94" i="43"/>
  <c r="P94" i="43"/>
  <c r="P75" i="43"/>
  <c r="Y75" i="43"/>
  <c r="Y26" i="43"/>
  <c r="Z26" i="43"/>
  <c r="Y93" i="43"/>
  <c r="X75" i="43"/>
  <c r="X26" i="43"/>
  <c r="X93" i="43"/>
  <c r="W75" i="43"/>
  <c r="W26" i="43"/>
  <c r="W93" i="43"/>
  <c r="V75" i="43"/>
  <c r="V26" i="43"/>
  <c r="V93" i="43"/>
  <c r="U75" i="43"/>
  <c r="U26" i="43"/>
  <c r="U93" i="43"/>
  <c r="T75" i="43"/>
  <c r="T26" i="43"/>
  <c r="T93" i="43"/>
  <c r="S75" i="43"/>
  <c r="S26" i="43"/>
  <c r="S93" i="43"/>
  <c r="R75" i="43"/>
  <c r="R26" i="43"/>
  <c r="R93" i="43"/>
  <c r="Q75" i="43"/>
  <c r="Q26" i="43"/>
  <c r="Q93" i="43"/>
  <c r="P93" i="43"/>
  <c r="D141" i="43"/>
  <c r="Z92" i="43"/>
  <c r="Y92" i="43"/>
  <c r="X92" i="43"/>
  <c r="W92" i="43"/>
  <c r="V92" i="43"/>
  <c r="U92" i="43"/>
  <c r="T92" i="43"/>
  <c r="S92" i="43"/>
  <c r="R92" i="43"/>
  <c r="Q92" i="43"/>
  <c r="D140" i="43"/>
  <c r="D139" i="43"/>
  <c r="D138" i="43"/>
  <c r="P89" i="43"/>
  <c r="D137" i="43"/>
  <c r="Q21" i="43"/>
  <c r="Q22" i="43"/>
  <c r="Q88" i="43"/>
  <c r="P88" i="43"/>
  <c r="D136" i="43"/>
  <c r="Q20" i="43"/>
  <c r="Q87" i="43"/>
  <c r="P87" i="43"/>
  <c r="N135" i="43"/>
  <c r="M135" i="43"/>
  <c r="L135" i="43"/>
  <c r="K135" i="43"/>
  <c r="J135" i="43"/>
  <c r="I135" i="43"/>
  <c r="H135" i="43"/>
  <c r="G135" i="43"/>
  <c r="F135" i="43"/>
  <c r="E135" i="43"/>
  <c r="Q19" i="43"/>
  <c r="Q86" i="43"/>
  <c r="P86" i="43"/>
  <c r="Q18" i="43"/>
  <c r="Q85" i="43"/>
  <c r="P85" i="43"/>
  <c r="Y17" i="43"/>
  <c r="Z17" i="43"/>
  <c r="Y84" i="43"/>
  <c r="X17" i="43"/>
  <c r="X84" i="43"/>
  <c r="W17" i="43"/>
  <c r="W84" i="43"/>
  <c r="V17" i="43"/>
  <c r="V84" i="43"/>
  <c r="U17" i="43"/>
  <c r="U84" i="43"/>
  <c r="T17" i="43"/>
  <c r="T84" i="43"/>
  <c r="S17" i="43"/>
  <c r="S84" i="43"/>
  <c r="R17" i="43"/>
  <c r="R84" i="43"/>
  <c r="Q17" i="43"/>
  <c r="Q84" i="43"/>
  <c r="P84" i="43"/>
  <c r="Z83" i="43"/>
  <c r="Y83" i="43"/>
  <c r="X83" i="43"/>
  <c r="W83" i="43"/>
  <c r="V83" i="43"/>
  <c r="U83" i="43"/>
  <c r="T83" i="43"/>
  <c r="S83" i="43"/>
  <c r="R83" i="43"/>
  <c r="Q83" i="43"/>
  <c r="D130" i="43"/>
  <c r="D129" i="43"/>
  <c r="D128" i="43"/>
  <c r="D127" i="43"/>
  <c r="D126" i="43"/>
  <c r="D125" i="43"/>
  <c r="N124" i="43"/>
  <c r="M124" i="43"/>
  <c r="L124" i="43"/>
  <c r="K124" i="43"/>
  <c r="J124" i="43"/>
  <c r="I124" i="43"/>
  <c r="H124" i="43"/>
  <c r="G124" i="43"/>
  <c r="F124" i="43"/>
  <c r="E124" i="43"/>
  <c r="D122" i="43"/>
  <c r="D121" i="43"/>
  <c r="D120" i="43"/>
  <c r="D119" i="43"/>
  <c r="D118" i="43"/>
  <c r="Z69" i="43"/>
  <c r="Y69" i="43"/>
  <c r="X69" i="43"/>
  <c r="W69" i="43"/>
  <c r="V69" i="43"/>
  <c r="U69" i="43"/>
  <c r="T69" i="43"/>
  <c r="S69" i="43"/>
  <c r="R69" i="43"/>
  <c r="Q69" i="43"/>
  <c r="D114" i="43"/>
  <c r="P69" i="43"/>
  <c r="D117" i="43"/>
  <c r="Z68" i="43"/>
  <c r="Y68" i="43"/>
  <c r="X68" i="43"/>
  <c r="W68" i="43"/>
  <c r="V68" i="43"/>
  <c r="U68" i="43"/>
  <c r="T68" i="43"/>
  <c r="S68" i="43"/>
  <c r="R68" i="43"/>
  <c r="Q68" i="43"/>
  <c r="D113" i="43"/>
  <c r="P68" i="43"/>
  <c r="N116" i="43"/>
  <c r="M116" i="43"/>
  <c r="L116" i="43"/>
  <c r="K116" i="43"/>
  <c r="J116" i="43"/>
  <c r="I116" i="43"/>
  <c r="H116" i="43"/>
  <c r="G116" i="43"/>
  <c r="F116" i="43"/>
  <c r="E116" i="43"/>
  <c r="Z67" i="43"/>
  <c r="Y67" i="43"/>
  <c r="X67" i="43"/>
  <c r="W67" i="43"/>
  <c r="V67" i="43"/>
  <c r="U67" i="43"/>
  <c r="T67" i="43"/>
  <c r="S67" i="43"/>
  <c r="R67" i="43"/>
  <c r="Q67" i="43"/>
  <c r="D112" i="43"/>
  <c r="P67" i="43"/>
  <c r="Z66" i="43"/>
  <c r="Y66" i="43"/>
  <c r="X66" i="43"/>
  <c r="W66" i="43"/>
  <c r="V66" i="43"/>
  <c r="U66" i="43"/>
  <c r="T66" i="43"/>
  <c r="S66" i="43"/>
  <c r="R66" i="43"/>
  <c r="Q66" i="43"/>
  <c r="D111" i="43"/>
  <c r="P66" i="43"/>
  <c r="Z65" i="43"/>
  <c r="Y65" i="43"/>
  <c r="X65" i="43"/>
  <c r="W65" i="43"/>
  <c r="V65" i="43"/>
  <c r="U65" i="43"/>
  <c r="T65" i="43"/>
  <c r="S65" i="43"/>
  <c r="R65" i="43"/>
  <c r="Q65" i="43"/>
  <c r="D110" i="43"/>
  <c r="P65" i="43"/>
  <c r="Z64" i="43"/>
  <c r="Y64" i="43"/>
  <c r="X64" i="43"/>
  <c r="W64" i="43"/>
  <c r="V64" i="43"/>
  <c r="U64" i="43"/>
  <c r="T64" i="43"/>
  <c r="S64" i="43"/>
  <c r="R64" i="43"/>
  <c r="Q64" i="43"/>
  <c r="D109" i="43"/>
  <c r="P64" i="43"/>
  <c r="N108" i="43"/>
  <c r="Z63" i="43"/>
  <c r="M108" i="43"/>
  <c r="Y63" i="43"/>
  <c r="L108" i="43"/>
  <c r="X63" i="43"/>
  <c r="K108" i="43"/>
  <c r="W63" i="43"/>
  <c r="J108" i="43"/>
  <c r="V63" i="43"/>
  <c r="I108" i="43"/>
  <c r="U63" i="43"/>
  <c r="H108" i="43"/>
  <c r="T63" i="43"/>
  <c r="G108" i="43"/>
  <c r="S63" i="43"/>
  <c r="F108" i="43"/>
  <c r="R63" i="43"/>
  <c r="E108" i="43"/>
  <c r="Q63" i="43"/>
  <c r="P60" i="43"/>
  <c r="P59" i="43"/>
  <c r="P58" i="43"/>
  <c r="P57" i="43"/>
  <c r="P56" i="43"/>
  <c r="P55" i="43"/>
  <c r="D79" i="43"/>
  <c r="Z54" i="43"/>
  <c r="Y54" i="43"/>
  <c r="X54" i="43"/>
  <c r="W54" i="43"/>
  <c r="V54" i="43"/>
  <c r="U54" i="43"/>
  <c r="T54" i="43"/>
  <c r="S54" i="43"/>
  <c r="R54" i="43"/>
  <c r="Q54" i="43"/>
  <c r="D78" i="43"/>
  <c r="D77" i="43"/>
  <c r="D76" i="43"/>
  <c r="P51" i="43"/>
  <c r="D75" i="43"/>
  <c r="P50" i="43"/>
  <c r="D74" i="43"/>
  <c r="P49" i="43"/>
  <c r="N73" i="43"/>
  <c r="M73" i="43"/>
  <c r="L73" i="43"/>
  <c r="K73" i="43"/>
  <c r="J73" i="43"/>
  <c r="I73" i="43"/>
  <c r="H73" i="43"/>
  <c r="G73" i="43"/>
  <c r="F73" i="43"/>
  <c r="E73" i="43"/>
  <c r="P48" i="43"/>
  <c r="P47" i="43"/>
  <c r="D71" i="43"/>
  <c r="P46" i="43"/>
  <c r="D70" i="43"/>
  <c r="Z45" i="43"/>
  <c r="Y45" i="43"/>
  <c r="X45" i="43"/>
  <c r="W45" i="43"/>
  <c r="V45" i="43"/>
  <c r="U45" i="43"/>
  <c r="T45" i="43"/>
  <c r="S45" i="43"/>
  <c r="R45" i="43"/>
  <c r="Q45" i="43"/>
  <c r="D69" i="43"/>
  <c r="D68" i="43"/>
  <c r="D67" i="43"/>
  <c r="D66" i="43"/>
  <c r="N65" i="43"/>
  <c r="M65" i="43"/>
  <c r="L65" i="43"/>
  <c r="K65" i="43"/>
  <c r="J65" i="43"/>
  <c r="I65" i="43"/>
  <c r="H65" i="43"/>
  <c r="G65" i="43"/>
  <c r="F65" i="43"/>
  <c r="E65" i="43"/>
  <c r="Z40" i="43"/>
  <c r="Y40" i="43"/>
  <c r="X40" i="43"/>
  <c r="W40" i="43"/>
  <c r="V40" i="43"/>
  <c r="U40" i="43"/>
  <c r="T40" i="43"/>
  <c r="S40" i="43"/>
  <c r="R40" i="43"/>
  <c r="Q40" i="43"/>
  <c r="P40" i="43"/>
  <c r="Z39" i="43"/>
  <c r="Y39" i="43"/>
  <c r="X39" i="43"/>
  <c r="W39" i="43"/>
  <c r="V39" i="43"/>
  <c r="U39" i="43"/>
  <c r="T39" i="43"/>
  <c r="S39" i="43"/>
  <c r="R39" i="43"/>
  <c r="Q39" i="43"/>
  <c r="P39" i="43"/>
  <c r="D63" i="43"/>
  <c r="Z38" i="43"/>
  <c r="Y38" i="43"/>
  <c r="X38" i="43"/>
  <c r="W38" i="43"/>
  <c r="V38" i="43"/>
  <c r="U38" i="43"/>
  <c r="T38" i="43"/>
  <c r="S38" i="43"/>
  <c r="R38" i="43"/>
  <c r="Q38" i="43"/>
  <c r="P38" i="43"/>
  <c r="D62" i="43"/>
  <c r="Z37" i="43"/>
  <c r="Y37" i="43"/>
  <c r="X37" i="43"/>
  <c r="W37" i="43"/>
  <c r="V37" i="43"/>
  <c r="U37" i="43"/>
  <c r="T37" i="43"/>
  <c r="S37" i="43"/>
  <c r="R37" i="43"/>
  <c r="Q37" i="43"/>
  <c r="P37" i="43"/>
  <c r="D61" i="43"/>
  <c r="Z36" i="43"/>
  <c r="Y36" i="43"/>
  <c r="X36" i="43"/>
  <c r="W36" i="43"/>
  <c r="V36" i="43"/>
  <c r="U36" i="43"/>
  <c r="T36" i="43"/>
  <c r="S36" i="43"/>
  <c r="R36" i="43"/>
  <c r="Q36" i="43"/>
  <c r="P36" i="43"/>
  <c r="Z35" i="43"/>
  <c r="Y35" i="43"/>
  <c r="X35" i="43"/>
  <c r="W35" i="43"/>
  <c r="V35" i="43"/>
  <c r="U35" i="43"/>
  <c r="T35" i="43"/>
  <c r="S35" i="43"/>
  <c r="R35" i="43"/>
  <c r="Q35" i="43"/>
  <c r="P35" i="43"/>
  <c r="Z34" i="43"/>
  <c r="Y34" i="43"/>
  <c r="X34" i="43"/>
  <c r="W34" i="43"/>
  <c r="V34" i="43"/>
  <c r="U34" i="43"/>
  <c r="T34" i="43"/>
  <c r="S34" i="43"/>
  <c r="R34" i="43"/>
  <c r="Q34" i="43"/>
  <c r="P31" i="43"/>
  <c r="P30" i="43"/>
  <c r="P29" i="43"/>
  <c r="P28" i="43"/>
  <c r="P27" i="43"/>
  <c r="P26" i="43"/>
  <c r="Z25" i="43"/>
  <c r="Y25" i="43"/>
  <c r="X25" i="43"/>
  <c r="W25" i="43"/>
  <c r="V25" i="43"/>
  <c r="U25" i="43"/>
  <c r="T25" i="43"/>
  <c r="S25" i="43"/>
  <c r="R25" i="43"/>
  <c r="Q25" i="43"/>
  <c r="P22" i="43"/>
  <c r="P21" i="43"/>
  <c r="P20" i="43"/>
  <c r="P19" i="43"/>
  <c r="P18" i="43"/>
  <c r="P17" i="43"/>
  <c r="B17" i="43"/>
  <c r="Z16" i="43"/>
  <c r="Y16" i="43"/>
  <c r="X16" i="43"/>
  <c r="W16" i="43"/>
  <c r="V16" i="43"/>
  <c r="U16" i="43"/>
  <c r="T16" i="43"/>
  <c r="S16" i="43"/>
  <c r="R16" i="43"/>
  <c r="Q16" i="43"/>
  <c r="B16" i="43"/>
  <c r="B15" i="43"/>
  <c r="B12" i="43"/>
  <c r="B11" i="43"/>
  <c r="Q8" i="43"/>
  <c r="Q9" i="43"/>
  <c r="Q10" i="43"/>
  <c r="B10" i="43"/>
  <c r="Q3" i="43"/>
  <c r="Q4" i="43"/>
  <c r="A1" i="43"/>
  <c r="R3" i="42"/>
  <c r="E35" i="42"/>
  <c r="E43" i="42"/>
  <c r="E51" i="42"/>
  <c r="E62" i="42"/>
  <c r="E36" i="42"/>
  <c r="E44" i="42"/>
  <c r="E52" i="42"/>
  <c r="E63" i="42"/>
  <c r="R4" i="42"/>
  <c r="S3" i="42"/>
  <c r="E37" i="42"/>
  <c r="E45" i="42"/>
  <c r="E53" i="42"/>
  <c r="E64" i="42"/>
  <c r="S4" i="42"/>
  <c r="T3" i="42"/>
  <c r="E38" i="42"/>
  <c r="E46" i="42"/>
  <c r="E54" i="42"/>
  <c r="E65" i="42"/>
  <c r="T4" i="42"/>
  <c r="U3" i="42"/>
  <c r="E39" i="42"/>
  <c r="E47" i="42"/>
  <c r="E55" i="42"/>
  <c r="E66" i="42"/>
  <c r="U4" i="42"/>
  <c r="Q5" i="42"/>
  <c r="S5" i="42"/>
  <c r="U5" i="42"/>
  <c r="B4" i="42"/>
  <c r="C35" i="40"/>
  <c r="S8" i="42"/>
  <c r="R8" i="42"/>
  <c r="R9" i="42"/>
  <c r="F34" i="42"/>
  <c r="F42" i="42"/>
  <c r="F50" i="42"/>
  <c r="F61" i="42"/>
  <c r="G34" i="42"/>
  <c r="G42" i="42"/>
  <c r="G50" i="42"/>
  <c r="G61" i="42"/>
  <c r="R10" i="42"/>
  <c r="T8" i="42"/>
  <c r="S9" i="42"/>
  <c r="H34" i="42"/>
  <c r="H42" i="42"/>
  <c r="H50" i="42"/>
  <c r="H61" i="42"/>
  <c r="S10" i="42"/>
  <c r="U8" i="42"/>
  <c r="T9" i="42"/>
  <c r="I34" i="42"/>
  <c r="I42" i="42"/>
  <c r="I50" i="42"/>
  <c r="I61" i="42"/>
  <c r="T10" i="42"/>
  <c r="V8" i="42"/>
  <c r="U9" i="42"/>
  <c r="J34" i="42"/>
  <c r="J42" i="42"/>
  <c r="J50" i="42"/>
  <c r="J61" i="42"/>
  <c r="U10" i="42"/>
  <c r="W8" i="42"/>
  <c r="V9" i="42"/>
  <c r="K34" i="42"/>
  <c r="K42" i="42"/>
  <c r="K50" i="42"/>
  <c r="K61" i="42"/>
  <c r="V10" i="42"/>
  <c r="X8" i="42"/>
  <c r="W9" i="42"/>
  <c r="L34" i="42"/>
  <c r="L42" i="42"/>
  <c r="L50" i="42"/>
  <c r="L61" i="42"/>
  <c r="W10" i="42"/>
  <c r="Y8" i="42"/>
  <c r="X9" i="42"/>
  <c r="M34" i="42"/>
  <c r="M42" i="42"/>
  <c r="M50" i="42"/>
  <c r="M61" i="42"/>
  <c r="X10" i="42"/>
  <c r="Z8" i="42"/>
  <c r="Y9" i="42"/>
  <c r="N34" i="42"/>
  <c r="N42" i="42"/>
  <c r="N50" i="42"/>
  <c r="N61" i="42"/>
  <c r="Y10" i="42"/>
  <c r="Q11" i="42"/>
  <c r="S11" i="42"/>
  <c r="U11" i="42"/>
  <c r="B5" i="42"/>
  <c r="D35" i="40"/>
  <c r="S74" i="42"/>
  <c r="R74" i="42"/>
  <c r="P77" i="42"/>
  <c r="P76" i="42"/>
  <c r="R76" i="42"/>
  <c r="F35" i="42"/>
  <c r="F43" i="42"/>
  <c r="F51" i="42"/>
  <c r="F62" i="42"/>
  <c r="R27" i="42"/>
  <c r="G35" i="42"/>
  <c r="G43" i="42"/>
  <c r="G51" i="42"/>
  <c r="G62" i="42"/>
  <c r="S27" i="42"/>
  <c r="F36" i="42"/>
  <c r="F44" i="42"/>
  <c r="F52" i="42"/>
  <c r="F63" i="42"/>
  <c r="R28" i="42"/>
  <c r="G36" i="42"/>
  <c r="G44" i="42"/>
  <c r="G52" i="42"/>
  <c r="G63" i="42"/>
  <c r="S28" i="42"/>
  <c r="R94" i="42"/>
  <c r="T74" i="42"/>
  <c r="S76" i="42"/>
  <c r="H35" i="42"/>
  <c r="H43" i="42"/>
  <c r="H51" i="42"/>
  <c r="H62" i="42"/>
  <c r="T27" i="42"/>
  <c r="H36" i="42"/>
  <c r="H44" i="42"/>
  <c r="H52" i="42"/>
  <c r="H63" i="42"/>
  <c r="T28" i="42"/>
  <c r="S94" i="42"/>
  <c r="U74" i="42"/>
  <c r="T76" i="42"/>
  <c r="I35" i="42"/>
  <c r="I43" i="42"/>
  <c r="I51" i="42"/>
  <c r="I62" i="42"/>
  <c r="U27" i="42"/>
  <c r="I36" i="42"/>
  <c r="I44" i="42"/>
  <c r="I52" i="42"/>
  <c r="I63" i="42"/>
  <c r="U28" i="42"/>
  <c r="T94" i="42"/>
  <c r="V74" i="42"/>
  <c r="U76" i="42"/>
  <c r="J35" i="42"/>
  <c r="J43" i="42"/>
  <c r="J51" i="42"/>
  <c r="J62" i="42"/>
  <c r="V27" i="42"/>
  <c r="J36" i="42"/>
  <c r="J44" i="42"/>
  <c r="J52" i="42"/>
  <c r="J63" i="42"/>
  <c r="V28" i="42"/>
  <c r="U94" i="42"/>
  <c r="W74" i="42"/>
  <c r="V76" i="42"/>
  <c r="K35" i="42"/>
  <c r="K43" i="42"/>
  <c r="K51" i="42"/>
  <c r="K62" i="42"/>
  <c r="W27" i="42"/>
  <c r="K36" i="42"/>
  <c r="K44" i="42"/>
  <c r="K52" i="42"/>
  <c r="K63" i="42"/>
  <c r="W28" i="42"/>
  <c r="V94" i="42"/>
  <c r="X74" i="42"/>
  <c r="W76" i="42"/>
  <c r="L35" i="42"/>
  <c r="L43" i="42"/>
  <c r="L51" i="42"/>
  <c r="L62" i="42"/>
  <c r="X27" i="42"/>
  <c r="L36" i="42"/>
  <c r="L44" i="42"/>
  <c r="L52" i="42"/>
  <c r="L63" i="42"/>
  <c r="X28" i="42"/>
  <c r="W94" i="42"/>
  <c r="Y74" i="42"/>
  <c r="X76" i="42"/>
  <c r="M35" i="42"/>
  <c r="M43" i="42"/>
  <c r="M51" i="42"/>
  <c r="M62" i="42"/>
  <c r="Y27" i="42"/>
  <c r="M36" i="42"/>
  <c r="M44" i="42"/>
  <c r="M52" i="42"/>
  <c r="M63" i="42"/>
  <c r="Y28" i="42"/>
  <c r="X94" i="42"/>
  <c r="Z74" i="42"/>
  <c r="Y76" i="42"/>
  <c r="N35" i="42"/>
  <c r="N43" i="42"/>
  <c r="N51" i="42"/>
  <c r="N62" i="42"/>
  <c r="Z27" i="42"/>
  <c r="N36" i="42"/>
  <c r="N44" i="42"/>
  <c r="N52" i="42"/>
  <c r="N63" i="42"/>
  <c r="Z28" i="42"/>
  <c r="Y94" i="42"/>
  <c r="P78" i="42"/>
  <c r="R77" i="42"/>
  <c r="F37" i="42"/>
  <c r="F45" i="42"/>
  <c r="F53" i="42"/>
  <c r="F64" i="42"/>
  <c r="R29" i="42"/>
  <c r="G37" i="42"/>
  <c r="G45" i="42"/>
  <c r="G53" i="42"/>
  <c r="G64" i="42"/>
  <c r="S29" i="42"/>
  <c r="R95" i="42"/>
  <c r="S77" i="42"/>
  <c r="H37" i="42"/>
  <c r="H45" i="42"/>
  <c r="H53" i="42"/>
  <c r="H64" i="42"/>
  <c r="T29" i="42"/>
  <c r="S95" i="42"/>
  <c r="T77" i="42"/>
  <c r="I37" i="42"/>
  <c r="I45" i="42"/>
  <c r="I53" i="42"/>
  <c r="I64" i="42"/>
  <c r="U29" i="42"/>
  <c r="T95" i="42"/>
  <c r="U77" i="42"/>
  <c r="J37" i="42"/>
  <c r="J45" i="42"/>
  <c r="J53" i="42"/>
  <c r="J64" i="42"/>
  <c r="V29" i="42"/>
  <c r="U95" i="42"/>
  <c r="V77" i="42"/>
  <c r="K37" i="42"/>
  <c r="K45" i="42"/>
  <c r="K53" i="42"/>
  <c r="K64" i="42"/>
  <c r="W29" i="42"/>
  <c r="V95" i="42"/>
  <c r="W77" i="42"/>
  <c r="L37" i="42"/>
  <c r="L45" i="42"/>
  <c r="L53" i="42"/>
  <c r="L64" i="42"/>
  <c r="X29" i="42"/>
  <c r="W95" i="42"/>
  <c r="X77" i="42"/>
  <c r="M37" i="42"/>
  <c r="M45" i="42"/>
  <c r="M53" i="42"/>
  <c r="M64" i="42"/>
  <c r="Y29" i="42"/>
  <c r="X95" i="42"/>
  <c r="Y77" i="42"/>
  <c r="N37" i="42"/>
  <c r="N45" i="42"/>
  <c r="N53" i="42"/>
  <c r="N64" i="42"/>
  <c r="Z29" i="42"/>
  <c r="Y95" i="42"/>
  <c r="P79" i="42"/>
  <c r="R78" i="42"/>
  <c r="F38" i="42"/>
  <c r="F46" i="42"/>
  <c r="F54" i="42"/>
  <c r="F65" i="42"/>
  <c r="R30" i="42"/>
  <c r="G38" i="42"/>
  <c r="G46" i="42"/>
  <c r="G54" i="42"/>
  <c r="G65" i="42"/>
  <c r="S30" i="42"/>
  <c r="R96" i="42"/>
  <c r="S78" i="42"/>
  <c r="H38" i="42"/>
  <c r="H46" i="42"/>
  <c r="H54" i="42"/>
  <c r="H65" i="42"/>
  <c r="T30" i="42"/>
  <c r="S96" i="42"/>
  <c r="T78" i="42"/>
  <c r="I38" i="42"/>
  <c r="I46" i="42"/>
  <c r="I54" i="42"/>
  <c r="I65" i="42"/>
  <c r="U30" i="42"/>
  <c r="T96" i="42"/>
  <c r="U78" i="42"/>
  <c r="J38" i="42"/>
  <c r="J46" i="42"/>
  <c r="J54" i="42"/>
  <c r="J65" i="42"/>
  <c r="V30" i="42"/>
  <c r="U96" i="42"/>
  <c r="V78" i="42"/>
  <c r="K38" i="42"/>
  <c r="K46" i="42"/>
  <c r="K54" i="42"/>
  <c r="K65" i="42"/>
  <c r="W30" i="42"/>
  <c r="V96" i="42"/>
  <c r="W78" i="42"/>
  <c r="L38" i="42"/>
  <c r="L46" i="42"/>
  <c r="L54" i="42"/>
  <c r="L65" i="42"/>
  <c r="X30" i="42"/>
  <c r="W96" i="42"/>
  <c r="X78" i="42"/>
  <c r="M38" i="42"/>
  <c r="M46" i="42"/>
  <c r="M54" i="42"/>
  <c r="M65" i="42"/>
  <c r="Y30" i="42"/>
  <c r="X96" i="42"/>
  <c r="Y78" i="42"/>
  <c r="N38" i="42"/>
  <c r="N46" i="42"/>
  <c r="N54" i="42"/>
  <c r="N65" i="42"/>
  <c r="Z30" i="42"/>
  <c r="Y96" i="42"/>
  <c r="P80" i="42"/>
  <c r="R79" i="42"/>
  <c r="F39" i="42"/>
  <c r="F47" i="42"/>
  <c r="F55" i="42"/>
  <c r="F66" i="42"/>
  <c r="R31" i="42"/>
  <c r="G39" i="42"/>
  <c r="G47" i="42"/>
  <c r="G55" i="42"/>
  <c r="G66" i="42"/>
  <c r="S31" i="42"/>
  <c r="R97" i="42"/>
  <c r="S79" i="42"/>
  <c r="H39" i="42"/>
  <c r="H47" i="42"/>
  <c r="H55" i="42"/>
  <c r="H66" i="42"/>
  <c r="T31" i="42"/>
  <c r="S97" i="42"/>
  <c r="T79" i="42"/>
  <c r="I39" i="42"/>
  <c r="I47" i="42"/>
  <c r="I55" i="42"/>
  <c r="I66" i="42"/>
  <c r="U31" i="42"/>
  <c r="T97" i="42"/>
  <c r="U79" i="42"/>
  <c r="J39" i="42"/>
  <c r="J47" i="42"/>
  <c r="J55" i="42"/>
  <c r="J66" i="42"/>
  <c r="V31" i="42"/>
  <c r="U97" i="42"/>
  <c r="V79" i="42"/>
  <c r="K39" i="42"/>
  <c r="K47" i="42"/>
  <c r="K55" i="42"/>
  <c r="K66" i="42"/>
  <c r="W31" i="42"/>
  <c r="V97" i="42"/>
  <c r="W79" i="42"/>
  <c r="L39" i="42"/>
  <c r="L47" i="42"/>
  <c r="L55" i="42"/>
  <c r="L66" i="42"/>
  <c r="X31" i="42"/>
  <c r="W97" i="42"/>
  <c r="X79" i="42"/>
  <c r="M39" i="42"/>
  <c r="M47" i="42"/>
  <c r="M55" i="42"/>
  <c r="M66" i="42"/>
  <c r="Y31" i="42"/>
  <c r="X97" i="42"/>
  <c r="Y79" i="42"/>
  <c r="N39" i="42"/>
  <c r="N47" i="42"/>
  <c r="N55" i="42"/>
  <c r="N66" i="42"/>
  <c r="Z31" i="42"/>
  <c r="Y97" i="42"/>
  <c r="Z99" i="42"/>
  <c r="Z81" i="42"/>
  <c r="S102" i="42"/>
  <c r="R18" i="42"/>
  <c r="S18" i="42"/>
  <c r="R19" i="42"/>
  <c r="S19" i="42"/>
  <c r="R85" i="42"/>
  <c r="T18" i="42"/>
  <c r="T19" i="42"/>
  <c r="S85" i="42"/>
  <c r="U18" i="42"/>
  <c r="U19" i="42"/>
  <c r="T85" i="42"/>
  <c r="V18" i="42"/>
  <c r="V19" i="42"/>
  <c r="U85" i="42"/>
  <c r="W18" i="42"/>
  <c r="W19" i="42"/>
  <c r="V85" i="42"/>
  <c r="X18" i="42"/>
  <c r="X19" i="42"/>
  <c r="W85" i="42"/>
  <c r="Y18" i="42"/>
  <c r="Y19" i="42"/>
  <c r="X85" i="42"/>
  <c r="Z18" i="42"/>
  <c r="Z19" i="42"/>
  <c r="Y85" i="42"/>
  <c r="R20" i="42"/>
  <c r="S20" i="42"/>
  <c r="R86" i="42"/>
  <c r="T20" i="42"/>
  <c r="S86" i="42"/>
  <c r="U20" i="42"/>
  <c r="T86" i="42"/>
  <c r="V20" i="42"/>
  <c r="U86" i="42"/>
  <c r="W20" i="42"/>
  <c r="V86" i="42"/>
  <c r="X20" i="42"/>
  <c r="W86" i="42"/>
  <c r="Y20" i="42"/>
  <c r="X86" i="42"/>
  <c r="Z20" i="42"/>
  <c r="Y86" i="42"/>
  <c r="R21" i="42"/>
  <c r="S21" i="42"/>
  <c r="R87" i="42"/>
  <c r="T21" i="42"/>
  <c r="S87" i="42"/>
  <c r="U21" i="42"/>
  <c r="T87" i="42"/>
  <c r="V21" i="42"/>
  <c r="U87" i="42"/>
  <c r="W21" i="42"/>
  <c r="V87" i="42"/>
  <c r="X21" i="42"/>
  <c r="W87" i="42"/>
  <c r="Y21" i="42"/>
  <c r="X87" i="42"/>
  <c r="Z21" i="42"/>
  <c r="Y87" i="42"/>
  <c r="R22" i="42"/>
  <c r="S22" i="42"/>
  <c r="R88" i="42"/>
  <c r="T22" i="42"/>
  <c r="S88" i="42"/>
  <c r="U22" i="42"/>
  <c r="T88" i="42"/>
  <c r="V22" i="42"/>
  <c r="U88" i="42"/>
  <c r="W22" i="42"/>
  <c r="V88" i="42"/>
  <c r="X22" i="42"/>
  <c r="W88" i="42"/>
  <c r="Y22" i="42"/>
  <c r="X88" i="42"/>
  <c r="Z22" i="42"/>
  <c r="Y88" i="42"/>
  <c r="Z90" i="42"/>
  <c r="S101" i="42"/>
  <c r="S103" i="42"/>
  <c r="B6" i="42"/>
  <c r="E35" i="40"/>
  <c r="S110" i="42"/>
  <c r="R110" i="42"/>
  <c r="P113" i="42"/>
  <c r="P112" i="42"/>
  <c r="R112" i="42"/>
  <c r="E34" i="42"/>
  <c r="E42" i="42"/>
  <c r="E50" i="42"/>
  <c r="E61" i="42"/>
  <c r="E85" i="42"/>
  <c r="H85" i="42"/>
  <c r="H86" i="42"/>
  <c r="F89" i="42"/>
  <c r="R56" i="42"/>
  <c r="G89" i="42"/>
  <c r="S56" i="42"/>
  <c r="F90" i="42"/>
  <c r="R57" i="42"/>
  <c r="G90" i="42"/>
  <c r="S57" i="42"/>
  <c r="R130" i="42"/>
  <c r="T110" i="42"/>
  <c r="S112" i="42"/>
  <c r="H89" i="42"/>
  <c r="T56" i="42"/>
  <c r="H90" i="42"/>
  <c r="T57" i="42"/>
  <c r="S130" i="42"/>
  <c r="U110" i="42"/>
  <c r="T112" i="42"/>
  <c r="I89" i="42"/>
  <c r="U56" i="42"/>
  <c r="I90" i="42"/>
  <c r="U57" i="42"/>
  <c r="T130" i="42"/>
  <c r="V110" i="42"/>
  <c r="U112" i="42"/>
  <c r="J89" i="42"/>
  <c r="V56" i="42"/>
  <c r="J90" i="42"/>
  <c r="V57" i="42"/>
  <c r="U130" i="42"/>
  <c r="W110" i="42"/>
  <c r="V112" i="42"/>
  <c r="K89" i="42"/>
  <c r="W56" i="42"/>
  <c r="K90" i="42"/>
  <c r="W57" i="42"/>
  <c r="V130" i="42"/>
  <c r="X110" i="42"/>
  <c r="W112" i="42"/>
  <c r="L89" i="42"/>
  <c r="X56" i="42"/>
  <c r="L90" i="42"/>
  <c r="X57" i="42"/>
  <c r="W130" i="42"/>
  <c r="Y110" i="42"/>
  <c r="X112" i="42"/>
  <c r="M89" i="42"/>
  <c r="Y56" i="42"/>
  <c r="M90" i="42"/>
  <c r="Y57" i="42"/>
  <c r="X130" i="42"/>
  <c r="Z110" i="42"/>
  <c r="Y112" i="42"/>
  <c r="N89" i="42"/>
  <c r="Z56" i="42"/>
  <c r="N90" i="42"/>
  <c r="Z57" i="42"/>
  <c r="Y130" i="42"/>
  <c r="P114" i="42"/>
  <c r="R113" i="42"/>
  <c r="F91" i="42"/>
  <c r="R58" i="42"/>
  <c r="G91" i="42"/>
  <c r="S58" i="42"/>
  <c r="R131" i="42"/>
  <c r="S113" i="42"/>
  <c r="H91" i="42"/>
  <c r="T58" i="42"/>
  <c r="S131" i="42"/>
  <c r="T113" i="42"/>
  <c r="I91" i="42"/>
  <c r="U58" i="42"/>
  <c r="T131" i="42"/>
  <c r="U113" i="42"/>
  <c r="J91" i="42"/>
  <c r="V58" i="42"/>
  <c r="U131" i="42"/>
  <c r="V113" i="42"/>
  <c r="K91" i="42"/>
  <c r="W58" i="42"/>
  <c r="V131" i="42"/>
  <c r="W113" i="42"/>
  <c r="L91" i="42"/>
  <c r="X58" i="42"/>
  <c r="W131" i="42"/>
  <c r="X113" i="42"/>
  <c r="M91" i="42"/>
  <c r="Y58" i="42"/>
  <c r="X131" i="42"/>
  <c r="Y113" i="42"/>
  <c r="N91" i="42"/>
  <c r="Z58" i="42"/>
  <c r="Y131" i="42"/>
  <c r="P115" i="42"/>
  <c r="R114" i="42"/>
  <c r="F92" i="42"/>
  <c r="R59" i="42"/>
  <c r="G92" i="42"/>
  <c r="S59" i="42"/>
  <c r="R132" i="42"/>
  <c r="S114" i="42"/>
  <c r="H92" i="42"/>
  <c r="T59" i="42"/>
  <c r="S132" i="42"/>
  <c r="T114" i="42"/>
  <c r="I92" i="42"/>
  <c r="U59" i="42"/>
  <c r="T132" i="42"/>
  <c r="U114" i="42"/>
  <c r="J92" i="42"/>
  <c r="V59" i="42"/>
  <c r="U132" i="42"/>
  <c r="V114" i="42"/>
  <c r="K92" i="42"/>
  <c r="W59" i="42"/>
  <c r="V132" i="42"/>
  <c r="W114" i="42"/>
  <c r="L92" i="42"/>
  <c r="X59" i="42"/>
  <c r="W132" i="42"/>
  <c r="X114" i="42"/>
  <c r="M92" i="42"/>
  <c r="Y59" i="42"/>
  <c r="X132" i="42"/>
  <c r="Y114" i="42"/>
  <c r="N92" i="42"/>
  <c r="Z59" i="42"/>
  <c r="Y132" i="42"/>
  <c r="P116" i="42"/>
  <c r="R115" i="42"/>
  <c r="F93" i="42"/>
  <c r="R60" i="42"/>
  <c r="G93" i="42"/>
  <c r="S60" i="42"/>
  <c r="R133" i="42"/>
  <c r="S115" i="42"/>
  <c r="H93" i="42"/>
  <c r="T60" i="42"/>
  <c r="S133" i="42"/>
  <c r="T115" i="42"/>
  <c r="I93" i="42"/>
  <c r="U60" i="42"/>
  <c r="T133" i="42"/>
  <c r="U115" i="42"/>
  <c r="J93" i="42"/>
  <c r="V60" i="42"/>
  <c r="U133" i="42"/>
  <c r="V115" i="42"/>
  <c r="K93" i="42"/>
  <c r="W60" i="42"/>
  <c r="V133" i="42"/>
  <c r="W115" i="42"/>
  <c r="L93" i="42"/>
  <c r="X60" i="42"/>
  <c r="W133" i="42"/>
  <c r="X115" i="42"/>
  <c r="M93" i="42"/>
  <c r="Y60" i="42"/>
  <c r="X133" i="42"/>
  <c r="Y115" i="42"/>
  <c r="N93" i="42"/>
  <c r="Z60" i="42"/>
  <c r="Y133" i="42"/>
  <c r="Z135" i="42"/>
  <c r="Z117" i="42"/>
  <c r="S138" i="42"/>
  <c r="E89" i="42"/>
  <c r="F88" i="42"/>
  <c r="R47" i="42"/>
  <c r="G88" i="42"/>
  <c r="S47" i="42"/>
  <c r="E90" i="42"/>
  <c r="R48" i="42"/>
  <c r="S48" i="42"/>
  <c r="R121" i="42"/>
  <c r="H88" i="42"/>
  <c r="T47" i="42"/>
  <c r="T48" i="42"/>
  <c r="S121" i="42"/>
  <c r="I88" i="42"/>
  <c r="U47" i="42"/>
  <c r="U48" i="42"/>
  <c r="T121" i="42"/>
  <c r="J88" i="42"/>
  <c r="V47" i="42"/>
  <c r="V48" i="42"/>
  <c r="U121" i="42"/>
  <c r="K88" i="42"/>
  <c r="W47" i="42"/>
  <c r="W48" i="42"/>
  <c r="V121" i="42"/>
  <c r="L88" i="42"/>
  <c r="X47" i="42"/>
  <c r="X48" i="42"/>
  <c r="W121" i="42"/>
  <c r="M88" i="42"/>
  <c r="Y47" i="42"/>
  <c r="Y48" i="42"/>
  <c r="X121" i="42"/>
  <c r="N88" i="42"/>
  <c r="Z47" i="42"/>
  <c r="Z48" i="42"/>
  <c r="Y121" i="42"/>
  <c r="E91" i="42"/>
  <c r="R49" i="42"/>
  <c r="S49" i="42"/>
  <c r="R122" i="42"/>
  <c r="T49" i="42"/>
  <c r="S122" i="42"/>
  <c r="U49" i="42"/>
  <c r="T122" i="42"/>
  <c r="V49" i="42"/>
  <c r="U122" i="42"/>
  <c r="W49" i="42"/>
  <c r="V122" i="42"/>
  <c r="X49" i="42"/>
  <c r="W122" i="42"/>
  <c r="Y49" i="42"/>
  <c r="X122" i="42"/>
  <c r="Z49" i="42"/>
  <c r="Y122" i="42"/>
  <c r="E92" i="42"/>
  <c r="R50" i="42"/>
  <c r="S50" i="42"/>
  <c r="R123" i="42"/>
  <c r="T50" i="42"/>
  <c r="S123" i="42"/>
  <c r="U50" i="42"/>
  <c r="T123" i="42"/>
  <c r="V50" i="42"/>
  <c r="U123" i="42"/>
  <c r="W50" i="42"/>
  <c r="V123" i="42"/>
  <c r="X50" i="42"/>
  <c r="W123" i="42"/>
  <c r="Y50" i="42"/>
  <c r="X123" i="42"/>
  <c r="Z50" i="42"/>
  <c r="Y123" i="42"/>
  <c r="E93" i="42"/>
  <c r="R51" i="42"/>
  <c r="S51" i="42"/>
  <c r="R124" i="42"/>
  <c r="T51" i="42"/>
  <c r="S124" i="42"/>
  <c r="U51" i="42"/>
  <c r="T124" i="42"/>
  <c r="V51" i="42"/>
  <c r="U124" i="42"/>
  <c r="W51" i="42"/>
  <c r="V124" i="42"/>
  <c r="X51" i="42"/>
  <c r="W124" i="42"/>
  <c r="Y51" i="42"/>
  <c r="X124" i="42"/>
  <c r="Z51" i="42"/>
  <c r="Y124" i="42"/>
  <c r="Z126" i="42"/>
  <c r="S137" i="42"/>
  <c r="S139" i="42"/>
  <c r="B7" i="42"/>
  <c r="F35" i="40"/>
  <c r="P134" i="42"/>
  <c r="Q110" i="42"/>
  <c r="Q115" i="42"/>
  <c r="Q59" i="42"/>
  <c r="Q60" i="42"/>
  <c r="Q133" i="42"/>
  <c r="P133" i="42"/>
  <c r="Q114" i="42"/>
  <c r="Q58" i="42"/>
  <c r="Q132" i="42"/>
  <c r="P132" i="42"/>
  <c r="Q113" i="42"/>
  <c r="Q57" i="42"/>
  <c r="Q131" i="42"/>
  <c r="P131" i="42"/>
  <c r="Q112" i="42"/>
  <c r="Q56" i="42"/>
  <c r="Q130" i="42"/>
  <c r="P130" i="42"/>
  <c r="P111" i="42"/>
  <c r="Y111" i="42"/>
  <c r="Y55" i="42"/>
  <c r="Z55" i="42"/>
  <c r="Y129" i="42"/>
  <c r="X111" i="42"/>
  <c r="X55" i="42"/>
  <c r="X129" i="42"/>
  <c r="W111" i="42"/>
  <c r="W55" i="42"/>
  <c r="W129" i="42"/>
  <c r="V111" i="42"/>
  <c r="V55" i="42"/>
  <c r="V129" i="42"/>
  <c r="U111" i="42"/>
  <c r="U55" i="42"/>
  <c r="U129" i="42"/>
  <c r="T111" i="42"/>
  <c r="T55" i="42"/>
  <c r="T129" i="42"/>
  <c r="S111" i="42"/>
  <c r="S55" i="42"/>
  <c r="S129" i="42"/>
  <c r="R111" i="42"/>
  <c r="R55" i="42"/>
  <c r="R129" i="42"/>
  <c r="Q111" i="42"/>
  <c r="E88" i="42"/>
  <c r="Q55" i="42"/>
  <c r="Q129" i="42"/>
  <c r="P129" i="42"/>
  <c r="Z128" i="42"/>
  <c r="Y128" i="42"/>
  <c r="X128" i="42"/>
  <c r="W128" i="42"/>
  <c r="V128" i="42"/>
  <c r="U128" i="42"/>
  <c r="T128" i="42"/>
  <c r="S128" i="42"/>
  <c r="R128" i="42"/>
  <c r="Q128" i="42"/>
  <c r="P125" i="42"/>
  <c r="Q50" i="42"/>
  <c r="Q51" i="42"/>
  <c r="Q124" i="42"/>
  <c r="P124" i="42"/>
  <c r="Q49" i="42"/>
  <c r="Q123" i="42"/>
  <c r="P123" i="42"/>
  <c r="Q48" i="42"/>
  <c r="Q122" i="42"/>
  <c r="P122" i="42"/>
  <c r="Q47" i="42"/>
  <c r="Q121" i="42"/>
  <c r="P121" i="42"/>
  <c r="Y46" i="42"/>
  <c r="Z46" i="42"/>
  <c r="Y120" i="42"/>
  <c r="X46" i="42"/>
  <c r="X120" i="42"/>
  <c r="W46" i="42"/>
  <c r="W120" i="42"/>
  <c r="V46" i="42"/>
  <c r="V120" i="42"/>
  <c r="U46" i="42"/>
  <c r="U120" i="42"/>
  <c r="T46" i="42"/>
  <c r="T120" i="42"/>
  <c r="S46" i="42"/>
  <c r="S120" i="42"/>
  <c r="R46" i="42"/>
  <c r="R120" i="42"/>
  <c r="Q46" i="42"/>
  <c r="Q120" i="42"/>
  <c r="P120" i="42"/>
  <c r="Z119" i="42"/>
  <c r="Y119" i="42"/>
  <c r="X119" i="42"/>
  <c r="W119" i="42"/>
  <c r="V119" i="42"/>
  <c r="U119" i="42"/>
  <c r="T119" i="42"/>
  <c r="S119" i="42"/>
  <c r="R119" i="42"/>
  <c r="Q119" i="42"/>
  <c r="P98" i="42"/>
  <c r="Q74" i="42"/>
  <c r="Q79" i="42"/>
  <c r="Q30" i="42"/>
  <c r="Q31" i="42"/>
  <c r="Q97" i="42"/>
  <c r="P97" i="42"/>
  <c r="Q78" i="42"/>
  <c r="Q29" i="42"/>
  <c r="Q96" i="42"/>
  <c r="P96" i="42"/>
  <c r="Q77" i="42"/>
  <c r="Q28" i="42"/>
  <c r="Q95" i="42"/>
  <c r="P95" i="42"/>
  <c r="Q76" i="42"/>
  <c r="Q27" i="42"/>
  <c r="Q94" i="42"/>
  <c r="P94" i="42"/>
  <c r="P75" i="42"/>
  <c r="Y75" i="42"/>
  <c r="Y26" i="42"/>
  <c r="Z26" i="42"/>
  <c r="Y93" i="42"/>
  <c r="X75" i="42"/>
  <c r="X26" i="42"/>
  <c r="X93" i="42"/>
  <c r="W75" i="42"/>
  <c r="W26" i="42"/>
  <c r="W93" i="42"/>
  <c r="V75" i="42"/>
  <c r="V26" i="42"/>
  <c r="V93" i="42"/>
  <c r="U75" i="42"/>
  <c r="U26" i="42"/>
  <c r="U93" i="42"/>
  <c r="T75" i="42"/>
  <c r="T26" i="42"/>
  <c r="T93" i="42"/>
  <c r="S75" i="42"/>
  <c r="S26" i="42"/>
  <c r="S93" i="42"/>
  <c r="R75" i="42"/>
  <c r="R26" i="42"/>
  <c r="R93" i="42"/>
  <c r="Q75" i="42"/>
  <c r="Q26" i="42"/>
  <c r="Q93" i="42"/>
  <c r="P93" i="42"/>
  <c r="D93" i="42"/>
  <c r="Z92" i="42"/>
  <c r="Y92" i="42"/>
  <c r="X92" i="42"/>
  <c r="W92" i="42"/>
  <c r="V92" i="42"/>
  <c r="U92" i="42"/>
  <c r="T92" i="42"/>
  <c r="S92" i="42"/>
  <c r="R92" i="42"/>
  <c r="Q92" i="42"/>
  <c r="D92" i="42"/>
  <c r="D91" i="42"/>
  <c r="D90" i="42"/>
  <c r="P89" i="42"/>
  <c r="D89" i="42"/>
  <c r="Q21" i="42"/>
  <c r="Q22" i="42"/>
  <c r="Q88" i="42"/>
  <c r="P88" i="42"/>
  <c r="D88" i="42"/>
  <c r="Q20" i="42"/>
  <c r="Q87" i="42"/>
  <c r="P87" i="42"/>
  <c r="N87" i="42"/>
  <c r="M87" i="42"/>
  <c r="L87" i="42"/>
  <c r="K87" i="42"/>
  <c r="J87" i="42"/>
  <c r="I87" i="42"/>
  <c r="H87" i="42"/>
  <c r="G87" i="42"/>
  <c r="F87" i="42"/>
  <c r="E87" i="42"/>
  <c r="Q19" i="42"/>
  <c r="Q86" i="42"/>
  <c r="P86" i="42"/>
  <c r="Q18" i="42"/>
  <c r="Q85" i="42"/>
  <c r="P85" i="42"/>
  <c r="Y17" i="42"/>
  <c r="Z17" i="42"/>
  <c r="Y84" i="42"/>
  <c r="X17" i="42"/>
  <c r="X84" i="42"/>
  <c r="W17" i="42"/>
  <c r="W84" i="42"/>
  <c r="V17" i="42"/>
  <c r="V84" i="42"/>
  <c r="U17" i="42"/>
  <c r="U84" i="42"/>
  <c r="T17" i="42"/>
  <c r="T84" i="42"/>
  <c r="S17" i="42"/>
  <c r="S84" i="42"/>
  <c r="R17" i="42"/>
  <c r="R84" i="42"/>
  <c r="Q17" i="42"/>
  <c r="Q84" i="42"/>
  <c r="P84" i="42"/>
  <c r="Z83" i="42"/>
  <c r="Y83" i="42"/>
  <c r="X83" i="42"/>
  <c r="W83" i="42"/>
  <c r="V83" i="42"/>
  <c r="U83" i="42"/>
  <c r="T83" i="42"/>
  <c r="S83" i="42"/>
  <c r="R83" i="42"/>
  <c r="Q83" i="42"/>
  <c r="N74" i="42"/>
  <c r="N82" i="42"/>
  <c r="M74" i="42"/>
  <c r="M82" i="42"/>
  <c r="L74" i="42"/>
  <c r="L82" i="42"/>
  <c r="K74" i="42"/>
  <c r="K82" i="42"/>
  <c r="J74" i="42"/>
  <c r="J82" i="42"/>
  <c r="I74" i="42"/>
  <c r="I82" i="42"/>
  <c r="H74" i="42"/>
  <c r="H82" i="42"/>
  <c r="G74" i="42"/>
  <c r="G82" i="42"/>
  <c r="F74" i="42"/>
  <c r="F82" i="42"/>
  <c r="E74" i="42"/>
  <c r="E82" i="42"/>
  <c r="D82" i="42"/>
  <c r="N73" i="42"/>
  <c r="N81" i="42"/>
  <c r="M73" i="42"/>
  <c r="M81" i="42"/>
  <c r="L73" i="42"/>
  <c r="L81" i="42"/>
  <c r="K73" i="42"/>
  <c r="K81" i="42"/>
  <c r="J73" i="42"/>
  <c r="J81" i="42"/>
  <c r="I73" i="42"/>
  <c r="I81" i="42"/>
  <c r="H73" i="42"/>
  <c r="H81" i="42"/>
  <c r="G73" i="42"/>
  <c r="G81" i="42"/>
  <c r="F73" i="42"/>
  <c r="F81" i="42"/>
  <c r="E73" i="42"/>
  <c r="E81" i="42"/>
  <c r="D81" i="42"/>
  <c r="N72" i="42"/>
  <c r="N80" i="42"/>
  <c r="M72" i="42"/>
  <c r="M80" i="42"/>
  <c r="L72" i="42"/>
  <c r="L80" i="42"/>
  <c r="K72" i="42"/>
  <c r="K80" i="42"/>
  <c r="J72" i="42"/>
  <c r="J80" i="42"/>
  <c r="I72" i="42"/>
  <c r="I80" i="42"/>
  <c r="H72" i="42"/>
  <c r="H80" i="42"/>
  <c r="G72" i="42"/>
  <c r="G80" i="42"/>
  <c r="F72" i="42"/>
  <c r="F80" i="42"/>
  <c r="E72" i="42"/>
  <c r="E80" i="42"/>
  <c r="D80" i="42"/>
  <c r="N71" i="42"/>
  <c r="N79" i="42"/>
  <c r="M71" i="42"/>
  <c r="M79" i="42"/>
  <c r="L71" i="42"/>
  <c r="L79" i="42"/>
  <c r="K71" i="42"/>
  <c r="K79" i="42"/>
  <c r="J71" i="42"/>
  <c r="J79" i="42"/>
  <c r="I71" i="42"/>
  <c r="I79" i="42"/>
  <c r="H71" i="42"/>
  <c r="H79" i="42"/>
  <c r="G71" i="42"/>
  <c r="G79" i="42"/>
  <c r="F71" i="42"/>
  <c r="F79" i="42"/>
  <c r="E71" i="42"/>
  <c r="E79" i="42"/>
  <c r="D79" i="42"/>
  <c r="N70" i="42"/>
  <c r="N78" i="42"/>
  <c r="M70" i="42"/>
  <c r="M78" i="42"/>
  <c r="L70" i="42"/>
  <c r="L78" i="42"/>
  <c r="K70" i="42"/>
  <c r="K78" i="42"/>
  <c r="J70" i="42"/>
  <c r="J78" i="42"/>
  <c r="I70" i="42"/>
  <c r="I78" i="42"/>
  <c r="H70" i="42"/>
  <c r="H78" i="42"/>
  <c r="G70" i="42"/>
  <c r="G78" i="42"/>
  <c r="F70" i="42"/>
  <c r="F78" i="42"/>
  <c r="E70" i="42"/>
  <c r="E78" i="42"/>
  <c r="D78" i="42"/>
  <c r="N69" i="42"/>
  <c r="N77" i="42"/>
  <c r="M69" i="42"/>
  <c r="M77" i="42"/>
  <c r="L69" i="42"/>
  <c r="L77" i="42"/>
  <c r="K69" i="42"/>
  <c r="K77" i="42"/>
  <c r="J69" i="42"/>
  <c r="J77" i="42"/>
  <c r="I69" i="42"/>
  <c r="I77" i="42"/>
  <c r="H69" i="42"/>
  <c r="H77" i="42"/>
  <c r="G69" i="42"/>
  <c r="G77" i="42"/>
  <c r="F69" i="42"/>
  <c r="F77" i="42"/>
  <c r="E69" i="42"/>
  <c r="E77" i="42"/>
  <c r="D77" i="42"/>
  <c r="N76" i="42"/>
  <c r="M76" i="42"/>
  <c r="L76" i="42"/>
  <c r="K76" i="42"/>
  <c r="J76" i="42"/>
  <c r="I76" i="42"/>
  <c r="H76" i="42"/>
  <c r="G76" i="42"/>
  <c r="F76" i="42"/>
  <c r="E76" i="42"/>
  <c r="D74" i="42"/>
  <c r="D73" i="42"/>
  <c r="D72" i="42"/>
  <c r="D71" i="42"/>
  <c r="D70" i="42"/>
  <c r="Z69" i="42"/>
  <c r="Y69" i="42"/>
  <c r="X69" i="42"/>
  <c r="W69" i="42"/>
  <c r="V69" i="42"/>
  <c r="U69" i="42"/>
  <c r="T69" i="42"/>
  <c r="S69" i="42"/>
  <c r="R69" i="42"/>
  <c r="Q69" i="42"/>
  <c r="D66" i="42"/>
  <c r="P69" i="42"/>
  <c r="D69" i="42"/>
  <c r="Z68" i="42"/>
  <c r="Y68" i="42"/>
  <c r="X68" i="42"/>
  <c r="W68" i="42"/>
  <c r="V68" i="42"/>
  <c r="U68" i="42"/>
  <c r="T68" i="42"/>
  <c r="S68" i="42"/>
  <c r="R68" i="42"/>
  <c r="Q68" i="42"/>
  <c r="D65" i="42"/>
  <c r="P68" i="42"/>
  <c r="N68" i="42"/>
  <c r="M68" i="42"/>
  <c r="L68" i="42"/>
  <c r="K68" i="42"/>
  <c r="J68" i="42"/>
  <c r="I68" i="42"/>
  <c r="H68" i="42"/>
  <c r="G68" i="42"/>
  <c r="F68" i="42"/>
  <c r="E68" i="42"/>
  <c r="Z67" i="42"/>
  <c r="Y67" i="42"/>
  <c r="X67" i="42"/>
  <c r="W67" i="42"/>
  <c r="V67" i="42"/>
  <c r="U67" i="42"/>
  <c r="T67" i="42"/>
  <c r="S67" i="42"/>
  <c r="R67" i="42"/>
  <c r="Q67" i="42"/>
  <c r="D64" i="42"/>
  <c r="P67" i="42"/>
  <c r="Z66" i="42"/>
  <c r="Y66" i="42"/>
  <c r="X66" i="42"/>
  <c r="W66" i="42"/>
  <c r="V66" i="42"/>
  <c r="U66" i="42"/>
  <c r="T66" i="42"/>
  <c r="S66" i="42"/>
  <c r="R66" i="42"/>
  <c r="Q66" i="42"/>
  <c r="D63" i="42"/>
  <c r="P66" i="42"/>
  <c r="Z65" i="42"/>
  <c r="Y65" i="42"/>
  <c r="X65" i="42"/>
  <c r="W65" i="42"/>
  <c r="V65" i="42"/>
  <c r="U65" i="42"/>
  <c r="T65" i="42"/>
  <c r="S65" i="42"/>
  <c r="R65" i="42"/>
  <c r="Q65" i="42"/>
  <c r="D62" i="42"/>
  <c r="P65" i="42"/>
  <c r="Z64" i="42"/>
  <c r="Y64" i="42"/>
  <c r="X64" i="42"/>
  <c r="W64" i="42"/>
  <c r="V64" i="42"/>
  <c r="U64" i="42"/>
  <c r="T64" i="42"/>
  <c r="S64" i="42"/>
  <c r="R64" i="42"/>
  <c r="Q64" i="42"/>
  <c r="D61" i="42"/>
  <c r="P64" i="42"/>
  <c r="N60" i="42"/>
  <c r="Z63" i="42"/>
  <c r="M60" i="42"/>
  <c r="Y63" i="42"/>
  <c r="L60" i="42"/>
  <c r="X63" i="42"/>
  <c r="K60" i="42"/>
  <c r="W63" i="42"/>
  <c r="J60" i="42"/>
  <c r="V63" i="42"/>
  <c r="I60" i="42"/>
  <c r="U63" i="42"/>
  <c r="H60" i="42"/>
  <c r="T63" i="42"/>
  <c r="G60" i="42"/>
  <c r="S63" i="42"/>
  <c r="F60" i="42"/>
  <c r="R63" i="42"/>
  <c r="E60" i="42"/>
  <c r="Q63" i="42"/>
  <c r="P60" i="42"/>
  <c r="P59" i="42"/>
  <c r="P58" i="42"/>
  <c r="P57" i="42"/>
  <c r="P56" i="42"/>
  <c r="P55" i="42"/>
  <c r="D55" i="42"/>
  <c r="Z54" i="42"/>
  <c r="Y54" i="42"/>
  <c r="X54" i="42"/>
  <c r="W54" i="42"/>
  <c r="V54" i="42"/>
  <c r="U54" i="42"/>
  <c r="T54" i="42"/>
  <c r="S54" i="42"/>
  <c r="R54" i="42"/>
  <c r="Q54" i="42"/>
  <c r="D54" i="42"/>
  <c r="D53" i="42"/>
  <c r="D52" i="42"/>
  <c r="P51" i="42"/>
  <c r="D51" i="42"/>
  <c r="P50" i="42"/>
  <c r="D50" i="42"/>
  <c r="P49" i="42"/>
  <c r="N49" i="42"/>
  <c r="M49" i="42"/>
  <c r="L49" i="42"/>
  <c r="K49" i="42"/>
  <c r="J49" i="42"/>
  <c r="I49" i="42"/>
  <c r="H49" i="42"/>
  <c r="G49" i="42"/>
  <c r="F49" i="42"/>
  <c r="E49" i="42"/>
  <c r="P48" i="42"/>
  <c r="P47" i="42"/>
  <c r="D47" i="42"/>
  <c r="P46" i="42"/>
  <c r="D46" i="42"/>
  <c r="Z45" i="42"/>
  <c r="Y45" i="42"/>
  <c r="X45" i="42"/>
  <c r="W45" i="42"/>
  <c r="V45" i="42"/>
  <c r="U45" i="42"/>
  <c r="T45" i="42"/>
  <c r="S45" i="42"/>
  <c r="R45" i="42"/>
  <c r="Q45" i="42"/>
  <c r="D45" i="42"/>
  <c r="D44" i="42"/>
  <c r="D43" i="42"/>
  <c r="D42" i="42"/>
  <c r="N41" i="42"/>
  <c r="M41" i="42"/>
  <c r="L41" i="42"/>
  <c r="K41" i="42"/>
  <c r="J41" i="42"/>
  <c r="I41" i="42"/>
  <c r="H41" i="42"/>
  <c r="G41" i="42"/>
  <c r="F41" i="42"/>
  <c r="E41" i="42"/>
  <c r="Z40" i="42"/>
  <c r="Y40" i="42"/>
  <c r="X40" i="42"/>
  <c r="W40" i="42"/>
  <c r="V40" i="42"/>
  <c r="U40" i="42"/>
  <c r="T40" i="42"/>
  <c r="S40" i="42"/>
  <c r="R40" i="42"/>
  <c r="Q40" i="42"/>
  <c r="P40" i="42"/>
  <c r="Z39" i="42"/>
  <c r="Y39" i="42"/>
  <c r="X39" i="42"/>
  <c r="W39" i="42"/>
  <c r="V39" i="42"/>
  <c r="U39" i="42"/>
  <c r="T39" i="42"/>
  <c r="S39" i="42"/>
  <c r="R39" i="42"/>
  <c r="Q39" i="42"/>
  <c r="P39" i="42"/>
  <c r="D39" i="42"/>
  <c r="Z38" i="42"/>
  <c r="Y38" i="42"/>
  <c r="X38" i="42"/>
  <c r="W38" i="42"/>
  <c r="V38" i="42"/>
  <c r="U38" i="42"/>
  <c r="T38" i="42"/>
  <c r="S38" i="42"/>
  <c r="R38" i="42"/>
  <c r="Q38" i="42"/>
  <c r="P38" i="42"/>
  <c r="D38" i="42"/>
  <c r="Z37" i="42"/>
  <c r="Y37" i="42"/>
  <c r="X37" i="42"/>
  <c r="W37" i="42"/>
  <c r="V37" i="42"/>
  <c r="U37" i="42"/>
  <c r="T37" i="42"/>
  <c r="S37" i="42"/>
  <c r="R37" i="42"/>
  <c r="Q37" i="42"/>
  <c r="P37" i="42"/>
  <c r="D37" i="42"/>
  <c r="Z36" i="42"/>
  <c r="Y36" i="42"/>
  <c r="X36" i="42"/>
  <c r="W36" i="42"/>
  <c r="V36" i="42"/>
  <c r="U36" i="42"/>
  <c r="T36" i="42"/>
  <c r="S36" i="42"/>
  <c r="R36" i="42"/>
  <c r="Q36" i="42"/>
  <c r="P36" i="42"/>
  <c r="D36" i="42"/>
  <c r="Z35" i="42"/>
  <c r="Y35" i="42"/>
  <c r="X35" i="42"/>
  <c r="W35" i="42"/>
  <c r="V35" i="42"/>
  <c r="U35" i="42"/>
  <c r="T35" i="42"/>
  <c r="S35" i="42"/>
  <c r="R35" i="42"/>
  <c r="Q35" i="42"/>
  <c r="P35" i="42"/>
  <c r="D35" i="42"/>
  <c r="Z34" i="42"/>
  <c r="Y34" i="42"/>
  <c r="X34" i="42"/>
  <c r="W34" i="42"/>
  <c r="V34" i="42"/>
  <c r="U34" i="42"/>
  <c r="T34" i="42"/>
  <c r="S34" i="42"/>
  <c r="R34" i="42"/>
  <c r="Q34" i="42"/>
  <c r="D34" i="42"/>
  <c r="N33" i="42"/>
  <c r="M33" i="42"/>
  <c r="L33" i="42"/>
  <c r="K33" i="42"/>
  <c r="J33" i="42"/>
  <c r="I33" i="42"/>
  <c r="H33" i="42"/>
  <c r="G33" i="42"/>
  <c r="F33" i="42"/>
  <c r="E33" i="42"/>
  <c r="P31" i="42"/>
  <c r="P30" i="42"/>
  <c r="P29" i="42"/>
  <c r="P28" i="42"/>
  <c r="D28" i="42"/>
  <c r="P27" i="42"/>
  <c r="D27" i="42"/>
  <c r="P26" i="42"/>
  <c r="D26" i="42"/>
  <c r="Z25" i="42"/>
  <c r="Y25" i="42"/>
  <c r="X25" i="42"/>
  <c r="W25" i="42"/>
  <c r="V25" i="42"/>
  <c r="U25" i="42"/>
  <c r="T25" i="42"/>
  <c r="S25" i="42"/>
  <c r="R25" i="42"/>
  <c r="Q25" i="42"/>
  <c r="D25" i="42"/>
  <c r="D24" i="42"/>
  <c r="D23" i="42"/>
  <c r="P22" i="42"/>
  <c r="N22" i="42"/>
  <c r="M22" i="42"/>
  <c r="L22" i="42"/>
  <c r="K22" i="42"/>
  <c r="J22" i="42"/>
  <c r="I22" i="42"/>
  <c r="H22" i="42"/>
  <c r="G22" i="42"/>
  <c r="F22" i="42"/>
  <c r="E22" i="42"/>
  <c r="P21" i="42"/>
  <c r="P20" i="42"/>
  <c r="D20" i="42"/>
  <c r="P19" i="42"/>
  <c r="D19" i="42"/>
  <c r="P18" i="42"/>
  <c r="D18" i="42"/>
  <c r="P17" i="42"/>
  <c r="D17" i="42"/>
  <c r="B17" i="42"/>
  <c r="Z16" i="42"/>
  <c r="Y16" i="42"/>
  <c r="X16" i="42"/>
  <c r="W16" i="42"/>
  <c r="V16" i="42"/>
  <c r="U16" i="42"/>
  <c r="T16" i="42"/>
  <c r="S16" i="42"/>
  <c r="R16" i="42"/>
  <c r="Q16" i="42"/>
  <c r="D16" i="42"/>
  <c r="B16" i="42"/>
  <c r="D15" i="42"/>
  <c r="B15" i="42"/>
  <c r="N14" i="42"/>
  <c r="M14" i="42"/>
  <c r="L14" i="42"/>
  <c r="K14" i="42"/>
  <c r="J14" i="42"/>
  <c r="I14" i="42"/>
  <c r="H14" i="42"/>
  <c r="G14" i="42"/>
  <c r="F14" i="42"/>
  <c r="E14" i="42"/>
  <c r="B12" i="42"/>
  <c r="B11" i="42"/>
  <c r="Q8" i="42"/>
  <c r="Q9" i="42"/>
  <c r="Q10" i="42"/>
  <c r="B10" i="42"/>
  <c r="Q3" i="42"/>
  <c r="Q4" i="42"/>
  <c r="A1" i="42"/>
  <c r="R3" i="41"/>
  <c r="R4" i="41"/>
  <c r="S3" i="41"/>
  <c r="S4" i="41"/>
  <c r="T3" i="41"/>
  <c r="T4" i="41"/>
  <c r="U3" i="41"/>
  <c r="U4" i="41"/>
  <c r="Q5" i="41"/>
  <c r="S5" i="41"/>
  <c r="U5" i="41"/>
  <c r="B4" i="41"/>
  <c r="C34" i="40"/>
  <c r="S8" i="41"/>
  <c r="R8" i="41"/>
  <c r="R9" i="41"/>
  <c r="R10" i="41"/>
  <c r="T8" i="41"/>
  <c r="S9" i="41"/>
  <c r="S10" i="41"/>
  <c r="U8" i="41"/>
  <c r="T9" i="41"/>
  <c r="T10" i="41"/>
  <c r="V8" i="41"/>
  <c r="U9" i="41"/>
  <c r="U10" i="41"/>
  <c r="W8" i="41"/>
  <c r="V9" i="41"/>
  <c r="V10" i="41"/>
  <c r="X8" i="41"/>
  <c r="W9" i="41"/>
  <c r="W10" i="41"/>
  <c r="Y8" i="41"/>
  <c r="X9" i="41"/>
  <c r="X10" i="41"/>
  <c r="Z8" i="41"/>
  <c r="Y9" i="41"/>
  <c r="Y10" i="41"/>
  <c r="Q11" i="41"/>
  <c r="S11" i="41"/>
  <c r="U11" i="41"/>
  <c r="B5" i="41"/>
  <c r="D34" i="40"/>
  <c r="S74" i="41"/>
  <c r="R74" i="41"/>
  <c r="P77" i="41"/>
  <c r="P76" i="41"/>
  <c r="R76" i="41"/>
  <c r="R27" i="41"/>
  <c r="S27" i="41"/>
  <c r="R28" i="41"/>
  <c r="S28" i="41"/>
  <c r="R94" i="41"/>
  <c r="T74" i="41"/>
  <c r="S76" i="41"/>
  <c r="T27" i="41"/>
  <c r="T28" i="41"/>
  <c r="S94" i="41"/>
  <c r="U74" i="41"/>
  <c r="T76" i="41"/>
  <c r="U27" i="41"/>
  <c r="U28" i="41"/>
  <c r="T94" i="41"/>
  <c r="V74" i="41"/>
  <c r="U76" i="41"/>
  <c r="V27" i="41"/>
  <c r="V28" i="41"/>
  <c r="U94" i="41"/>
  <c r="W74" i="41"/>
  <c r="V76" i="41"/>
  <c r="W27" i="41"/>
  <c r="W28" i="41"/>
  <c r="V94" i="41"/>
  <c r="X74" i="41"/>
  <c r="W76" i="41"/>
  <c r="X27" i="41"/>
  <c r="X28" i="41"/>
  <c r="W94" i="41"/>
  <c r="Y74" i="41"/>
  <c r="X76" i="41"/>
  <c r="Y27" i="41"/>
  <c r="Y28" i="41"/>
  <c r="X94" i="41"/>
  <c r="Z74" i="41"/>
  <c r="Y76" i="41"/>
  <c r="Z27" i="41"/>
  <c r="Z28" i="41"/>
  <c r="Y94" i="41"/>
  <c r="P78" i="41"/>
  <c r="R77" i="41"/>
  <c r="R29" i="41"/>
  <c r="S29" i="41"/>
  <c r="R95" i="41"/>
  <c r="S77" i="41"/>
  <c r="T29" i="41"/>
  <c r="S95" i="41"/>
  <c r="T77" i="41"/>
  <c r="U29" i="41"/>
  <c r="T95" i="41"/>
  <c r="U77" i="41"/>
  <c r="V29" i="41"/>
  <c r="U95" i="41"/>
  <c r="V77" i="41"/>
  <c r="W29" i="41"/>
  <c r="V95" i="41"/>
  <c r="W77" i="41"/>
  <c r="X29" i="41"/>
  <c r="W95" i="41"/>
  <c r="X77" i="41"/>
  <c r="Y29" i="41"/>
  <c r="X95" i="41"/>
  <c r="Y77" i="41"/>
  <c r="Z29" i="41"/>
  <c r="Y95" i="41"/>
  <c r="P79" i="41"/>
  <c r="R78" i="41"/>
  <c r="R30" i="41"/>
  <c r="S30" i="41"/>
  <c r="R96" i="41"/>
  <c r="S78" i="41"/>
  <c r="T30" i="41"/>
  <c r="S96" i="41"/>
  <c r="T78" i="41"/>
  <c r="U30" i="41"/>
  <c r="T96" i="41"/>
  <c r="U78" i="41"/>
  <c r="V30" i="41"/>
  <c r="U96" i="41"/>
  <c r="V78" i="41"/>
  <c r="W30" i="41"/>
  <c r="V96" i="41"/>
  <c r="W78" i="41"/>
  <c r="X30" i="41"/>
  <c r="W96" i="41"/>
  <c r="X78" i="41"/>
  <c r="Y30" i="41"/>
  <c r="X96" i="41"/>
  <c r="Y78" i="41"/>
  <c r="Z30" i="41"/>
  <c r="Y96" i="41"/>
  <c r="P80" i="41"/>
  <c r="R79" i="41"/>
  <c r="R31" i="41"/>
  <c r="S31" i="41"/>
  <c r="R97" i="41"/>
  <c r="S79" i="41"/>
  <c r="T31" i="41"/>
  <c r="S97" i="41"/>
  <c r="T79" i="41"/>
  <c r="U31" i="41"/>
  <c r="T97" i="41"/>
  <c r="U79" i="41"/>
  <c r="V31" i="41"/>
  <c r="U97" i="41"/>
  <c r="V79" i="41"/>
  <c r="W31" i="41"/>
  <c r="V97" i="41"/>
  <c r="W79" i="41"/>
  <c r="X31" i="41"/>
  <c r="W97" i="41"/>
  <c r="X79" i="41"/>
  <c r="Y31" i="41"/>
  <c r="X97" i="41"/>
  <c r="Y79" i="41"/>
  <c r="Z31" i="41"/>
  <c r="Y97" i="41"/>
  <c r="Z99" i="41"/>
  <c r="Z81" i="41"/>
  <c r="S102" i="41"/>
  <c r="R18" i="41"/>
  <c r="S18" i="41"/>
  <c r="R19" i="41"/>
  <c r="S19" i="41"/>
  <c r="R85" i="41"/>
  <c r="T18" i="41"/>
  <c r="T19" i="41"/>
  <c r="S85" i="41"/>
  <c r="U18" i="41"/>
  <c r="U19" i="41"/>
  <c r="T85" i="41"/>
  <c r="V18" i="41"/>
  <c r="V19" i="41"/>
  <c r="U85" i="41"/>
  <c r="W18" i="41"/>
  <c r="W19" i="41"/>
  <c r="V85" i="41"/>
  <c r="X18" i="41"/>
  <c r="X19" i="41"/>
  <c r="W85" i="41"/>
  <c r="Y18" i="41"/>
  <c r="Y19" i="41"/>
  <c r="X85" i="41"/>
  <c r="Z18" i="41"/>
  <c r="Z19" i="41"/>
  <c r="Y85" i="41"/>
  <c r="R20" i="41"/>
  <c r="S20" i="41"/>
  <c r="R86" i="41"/>
  <c r="T20" i="41"/>
  <c r="S86" i="41"/>
  <c r="U20" i="41"/>
  <c r="T86" i="41"/>
  <c r="V20" i="41"/>
  <c r="U86" i="41"/>
  <c r="W20" i="41"/>
  <c r="V86" i="41"/>
  <c r="X20" i="41"/>
  <c r="W86" i="41"/>
  <c r="Y20" i="41"/>
  <c r="X86" i="41"/>
  <c r="Z20" i="41"/>
  <c r="Y86" i="41"/>
  <c r="R21" i="41"/>
  <c r="S21" i="41"/>
  <c r="R87" i="41"/>
  <c r="T21" i="41"/>
  <c r="S87" i="41"/>
  <c r="U21" i="41"/>
  <c r="T87" i="41"/>
  <c r="V21" i="41"/>
  <c r="U87" i="41"/>
  <c r="W21" i="41"/>
  <c r="V87" i="41"/>
  <c r="X21" i="41"/>
  <c r="W87" i="41"/>
  <c r="Y21" i="41"/>
  <c r="X87" i="41"/>
  <c r="Z21" i="41"/>
  <c r="Y87" i="41"/>
  <c r="R22" i="41"/>
  <c r="S22" i="41"/>
  <c r="R88" i="41"/>
  <c r="T22" i="41"/>
  <c r="S88" i="41"/>
  <c r="U22" i="41"/>
  <c r="T88" i="41"/>
  <c r="V22" i="41"/>
  <c r="U88" i="41"/>
  <c r="W22" i="41"/>
  <c r="V88" i="41"/>
  <c r="X22" i="41"/>
  <c r="W88" i="41"/>
  <c r="Y22" i="41"/>
  <c r="X88" i="41"/>
  <c r="Z22" i="41"/>
  <c r="Y88" i="41"/>
  <c r="Z90" i="41"/>
  <c r="S101" i="41"/>
  <c r="S103" i="41"/>
  <c r="B6" i="41"/>
  <c r="E34" i="40"/>
  <c r="S110" i="41"/>
  <c r="R110" i="41"/>
  <c r="P113" i="41"/>
  <c r="P112" i="41"/>
  <c r="R112" i="41"/>
  <c r="E101" i="41"/>
  <c r="H101" i="41"/>
  <c r="H102" i="41"/>
  <c r="F105" i="41"/>
  <c r="R56" i="41"/>
  <c r="G105" i="41"/>
  <c r="S56" i="41"/>
  <c r="F106" i="41"/>
  <c r="R57" i="41"/>
  <c r="G106" i="41"/>
  <c r="S57" i="41"/>
  <c r="R130" i="41"/>
  <c r="T110" i="41"/>
  <c r="S112" i="41"/>
  <c r="H105" i="41"/>
  <c r="T56" i="41"/>
  <c r="H106" i="41"/>
  <c r="T57" i="41"/>
  <c r="S130" i="41"/>
  <c r="U110" i="41"/>
  <c r="T112" i="41"/>
  <c r="I105" i="41"/>
  <c r="U56" i="41"/>
  <c r="I106" i="41"/>
  <c r="U57" i="41"/>
  <c r="T130" i="41"/>
  <c r="V110" i="41"/>
  <c r="U112" i="41"/>
  <c r="J105" i="41"/>
  <c r="V56" i="41"/>
  <c r="J106" i="41"/>
  <c r="V57" i="41"/>
  <c r="U130" i="41"/>
  <c r="W110" i="41"/>
  <c r="V112" i="41"/>
  <c r="K105" i="41"/>
  <c r="W56" i="41"/>
  <c r="K106" i="41"/>
  <c r="W57" i="41"/>
  <c r="V130" i="41"/>
  <c r="X110" i="41"/>
  <c r="W112" i="41"/>
  <c r="L105" i="41"/>
  <c r="X56" i="41"/>
  <c r="L106" i="41"/>
  <c r="X57" i="41"/>
  <c r="W130" i="41"/>
  <c r="Y110" i="41"/>
  <c r="X112" i="41"/>
  <c r="M105" i="41"/>
  <c r="Y56" i="41"/>
  <c r="M106" i="41"/>
  <c r="Y57" i="41"/>
  <c r="X130" i="41"/>
  <c r="Z110" i="41"/>
  <c r="Y112" i="41"/>
  <c r="N105" i="41"/>
  <c r="Z56" i="41"/>
  <c r="N106" i="41"/>
  <c r="Z57" i="41"/>
  <c r="Y130" i="41"/>
  <c r="P114" i="41"/>
  <c r="R113" i="41"/>
  <c r="F107" i="41"/>
  <c r="R58" i="41"/>
  <c r="G107" i="41"/>
  <c r="S58" i="41"/>
  <c r="R131" i="41"/>
  <c r="S113" i="41"/>
  <c r="H107" i="41"/>
  <c r="T58" i="41"/>
  <c r="S131" i="41"/>
  <c r="T113" i="41"/>
  <c r="I107" i="41"/>
  <c r="U58" i="41"/>
  <c r="T131" i="41"/>
  <c r="U113" i="41"/>
  <c r="J107" i="41"/>
  <c r="V58" i="41"/>
  <c r="U131" i="41"/>
  <c r="V113" i="41"/>
  <c r="K107" i="41"/>
  <c r="W58" i="41"/>
  <c r="V131" i="41"/>
  <c r="W113" i="41"/>
  <c r="L107" i="41"/>
  <c r="X58" i="41"/>
  <c r="W131" i="41"/>
  <c r="X113" i="41"/>
  <c r="M107" i="41"/>
  <c r="Y58" i="41"/>
  <c r="X131" i="41"/>
  <c r="Y113" i="41"/>
  <c r="N107" i="41"/>
  <c r="Z58" i="41"/>
  <c r="Y131" i="41"/>
  <c r="P115" i="41"/>
  <c r="R114" i="41"/>
  <c r="F108" i="41"/>
  <c r="R59" i="41"/>
  <c r="G108" i="41"/>
  <c r="S59" i="41"/>
  <c r="R132" i="41"/>
  <c r="S114" i="41"/>
  <c r="H108" i="41"/>
  <c r="T59" i="41"/>
  <c r="S132" i="41"/>
  <c r="T114" i="41"/>
  <c r="I108" i="41"/>
  <c r="U59" i="41"/>
  <c r="T132" i="41"/>
  <c r="U114" i="41"/>
  <c r="J108" i="41"/>
  <c r="V59" i="41"/>
  <c r="U132" i="41"/>
  <c r="V114" i="41"/>
  <c r="K108" i="41"/>
  <c r="W59" i="41"/>
  <c r="V132" i="41"/>
  <c r="W114" i="41"/>
  <c r="L108" i="41"/>
  <c r="X59" i="41"/>
  <c r="W132" i="41"/>
  <c r="X114" i="41"/>
  <c r="M108" i="41"/>
  <c r="Y59" i="41"/>
  <c r="X132" i="41"/>
  <c r="Y114" i="41"/>
  <c r="N108" i="41"/>
  <c r="Z59" i="41"/>
  <c r="Y132" i="41"/>
  <c r="P116" i="41"/>
  <c r="R115" i="41"/>
  <c r="F109" i="41"/>
  <c r="R60" i="41"/>
  <c r="G109" i="41"/>
  <c r="S60" i="41"/>
  <c r="R133" i="41"/>
  <c r="S115" i="41"/>
  <c r="H109" i="41"/>
  <c r="T60" i="41"/>
  <c r="S133" i="41"/>
  <c r="T115" i="41"/>
  <c r="I109" i="41"/>
  <c r="U60" i="41"/>
  <c r="T133" i="41"/>
  <c r="U115" i="41"/>
  <c r="J109" i="41"/>
  <c r="V60" i="41"/>
  <c r="U133" i="41"/>
  <c r="V115" i="41"/>
  <c r="K109" i="41"/>
  <c r="W60" i="41"/>
  <c r="V133" i="41"/>
  <c r="W115" i="41"/>
  <c r="L109" i="41"/>
  <c r="X60" i="41"/>
  <c r="W133" i="41"/>
  <c r="X115" i="41"/>
  <c r="M109" i="41"/>
  <c r="Y60" i="41"/>
  <c r="X133" i="41"/>
  <c r="Y115" i="41"/>
  <c r="N109" i="41"/>
  <c r="Z60" i="41"/>
  <c r="Y133" i="41"/>
  <c r="Z135" i="41"/>
  <c r="Z117" i="41"/>
  <c r="S138" i="41"/>
  <c r="E105" i="41"/>
  <c r="F104" i="41"/>
  <c r="R47" i="41"/>
  <c r="G104" i="41"/>
  <c r="S47" i="41"/>
  <c r="E106" i="41"/>
  <c r="R48" i="41"/>
  <c r="S48" i="41"/>
  <c r="R121" i="41"/>
  <c r="H104" i="41"/>
  <c r="T47" i="41"/>
  <c r="T48" i="41"/>
  <c r="S121" i="41"/>
  <c r="I104" i="41"/>
  <c r="U47" i="41"/>
  <c r="U48" i="41"/>
  <c r="T121" i="41"/>
  <c r="J104" i="41"/>
  <c r="V47" i="41"/>
  <c r="V48" i="41"/>
  <c r="U121" i="41"/>
  <c r="K104" i="41"/>
  <c r="W47" i="41"/>
  <c r="W48" i="41"/>
  <c r="V121" i="41"/>
  <c r="L104" i="41"/>
  <c r="X47" i="41"/>
  <c r="X48" i="41"/>
  <c r="W121" i="41"/>
  <c r="M104" i="41"/>
  <c r="Y47" i="41"/>
  <c r="Y48" i="41"/>
  <c r="X121" i="41"/>
  <c r="N104" i="41"/>
  <c r="Z47" i="41"/>
  <c r="Z48" i="41"/>
  <c r="Y121" i="41"/>
  <c r="E107" i="41"/>
  <c r="R49" i="41"/>
  <c r="S49" i="41"/>
  <c r="R122" i="41"/>
  <c r="T49" i="41"/>
  <c r="S122" i="41"/>
  <c r="U49" i="41"/>
  <c r="T122" i="41"/>
  <c r="V49" i="41"/>
  <c r="U122" i="41"/>
  <c r="W49" i="41"/>
  <c r="V122" i="41"/>
  <c r="X49" i="41"/>
  <c r="W122" i="41"/>
  <c r="Y49" i="41"/>
  <c r="X122" i="41"/>
  <c r="Z49" i="41"/>
  <c r="Y122" i="41"/>
  <c r="E108" i="41"/>
  <c r="R50" i="41"/>
  <c r="S50" i="41"/>
  <c r="R123" i="41"/>
  <c r="T50" i="41"/>
  <c r="S123" i="41"/>
  <c r="U50" i="41"/>
  <c r="T123" i="41"/>
  <c r="V50" i="41"/>
  <c r="U123" i="41"/>
  <c r="W50" i="41"/>
  <c r="V123" i="41"/>
  <c r="X50" i="41"/>
  <c r="W123" i="41"/>
  <c r="Y50" i="41"/>
  <c r="X123" i="41"/>
  <c r="Z50" i="41"/>
  <c r="Y123" i="41"/>
  <c r="E109" i="41"/>
  <c r="R51" i="41"/>
  <c r="S51" i="41"/>
  <c r="R124" i="41"/>
  <c r="T51" i="41"/>
  <c r="S124" i="41"/>
  <c r="U51" i="41"/>
  <c r="T124" i="41"/>
  <c r="V51" i="41"/>
  <c r="U124" i="41"/>
  <c r="W51" i="41"/>
  <c r="V124" i="41"/>
  <c r="X51" i="41"/>
  <c r="W124" i="41"/>
  <c r="Y51" i="41"/>
  <c r="X124" i="41"/>
  <c r="Z51" i="41"/>
  <c r="Y124" i="41"/>
  <c r="Z126" i="41"/>
  <c r="S137" i="41"/>
  <c r="S139" i="41"/>
  <c r="B7" i="41"/>
  <c r="F34" i="40"/>
  <c r="P134" i="41"/>
  <c r="Q110" i="41"/>
  <c r="Q115" i="41"/>
  <c r="Q59" i="41"/>
  <c r="Q60" i="41"/>
  <c r="Q133" i="41"/>
  <c r="P133" i="41"/>
  <c r="Q114" i="41"/>
  <c r="Q58" i="41"/>
  <c r="Q132" i="41"/>
  <c r="P132" i="41"/>
  <c r="Q113" i="41"/>
  <c r="Q57" i="41"/>
  <c r="Q131" i="41"/>
  <c r="P131" i="41"/>
  <c r="Q112" i="41"/>
  <c r="Q56" i="41"/>
  <c r="Q130" i="41"/>
  <c r="P130" i="41"/>
  <c r="P111" i="41"/>
  <c r="Y111" i="41"/>
  <c r="Y55" i="41"/>
  <c r="Z55" i="41"/>
  <c r="Y129" i="41"/>
  <c r="X111" i="41"/>
  <c r="X55" i="41"/>
  <c r="X129" i="41"/>
  <c r="W111" i="41"/>
  <c r="W55" i="41"/>
  <c r="W129" i="41"/>
  <c r="V111" i="41"/>
  <c r="V55" i="41"/>
  <c r="V129" i="41"/>
  <c r="U111" i="41"/>
  <c r="U55" i="41"/>
  <c r="U129" i="41"/>
  <c r="T111" i="41"/>
  <c r="T55" i="41"/>
  <c r="T129" i="41"/>
  <c r="S111" i="41"/>
  <c r="S55" i="41"/>
  <c r="S129" i="41"/>
  <c r="R111" i="41"/>
  <c r="R55" i="41"/>
  <c r="R129" i="41"/>
  <c r="Q111" i="41"/>
  <c r="E104" i="41"/>
  <c r="Q55" i="41"/>
  <c r="Q129" i="41"/>
  <c r="P129" i="41"/>
  <c r="Z128" i="41"/>
  <c r="Y128" i="41"/>
  <c r="X128" i="41"/>
  <c r="W128" i="41"/>
  <c r="V128" i="41"/>
  <c r="U128" i="41"/>
  <c r="T128" i="41"/>
  <c r="S128" i="41"/>
  <c r="R128" i="41"/>
  <c r="Q128" i="41"/>
  <c r="P125" i="41"/>
  <c r="Q50" i="41"/>
  <c r="Q51" i="41"/>
  <c r="Q124" i="41"/>
  <c r="P124" i="41"/>
  <c r="Q49" i="41"/>
  <c r="Q123" i="41"/>
  <c r="P123" i="41"/>
  <c r="Q48" i="41"/>
  <c r="Q122" i="41"/>
  <c r="P122" i="41"/>
  <c r="Q47" i="41"/>
  <c r="Q121" i="41"/>
  <c r="P121" i="41"/>
  <c r="Y46" i="41"/>
  <c r="Z46" i="41"/>
  <c r="Y120" i="41"/>
  <c r="X46" i="41"/>
  <c r="X120" i="41"/>
  <c r="W46" i="41"/>
  <c r="W120" i="41"/>
  <c r="V46" i="41"/>
  <c r="V120" i="41"/>
  <c r="U46" i="41"/>
  <c r="U120" i="41"/>
  <c r="T46" i="41"/>
  <c r="T120" i="41"/>
  <c r="S46" i="41"/>
  <c r="S120" i="41"/>
  <c r="R46" i="41"/>
  <c r="R120" i="41"/>
  <c r="Q46" i="41"/>
  <c r="Q120" i="41"/>
  <c r="P120" i="41"/>
  <c r="Z119" i="41"/>
  <c r="Y119" i="41"/>
  <c r="X119" i="41"/>
  <c r="W119" i="41"/>
  <c r="V119" i="41"/>
  <c r="U119" i="41"/>
  <c r="T119" i="41"/>
  <c r="S119" i="41"/>
  <c r="R119" i="41"/>
  <c r="Q119" i="41"/>
  <c r="P98" i="41"/>
  <c r="Q74" i="41"/>
  <c r="Q79" i="41"/>
  <c r="Q30" i="41"/>
  <c r="Q31" i="41"/>
  <c r="Q97" i="41"/>
  <c r="P97" i="41"/>
  <c r="Q78" i="41"/>
  <c r="Q29" i="41"/>
  <c r="Q96" i="41"/>
  <c r="P96" i="41"/>
  <c r="Q77" i="41"/>
  <c r="Q28" i="41"/>
  <c r="Q95" i="41"/>
  <c r="P95" i="41"/>
  <c r="Q76" i="41"/>
  <c r="Q27" i="41"/>
  <c r="Q94" i="41"/>
  <c r="P94" i="41"/>
  <c r="P75" i="41"/>
  <c r="Y75" i="41"/>
  <c r="Y26" i="41"/>
  <c r="Z26" i="41"/>
  <c r="Y93" i="41"/>
  <c r="X75" i="41"/>
  <c r="X26" i="41"/>
  <c r="X93" i="41"/>
  <c r="W75" i="41"/>
  <c r="W26" i="41"/>
  <c r="W93" i="41"/>
  <c r="V75" i="41"/>
  <c r="V26" i="41"/>
  <c r="V93" i="41"/>
  <c r="U75" i="41"/>
  <c r="U26" i="41"/>
  <c r="U93" i="41"/>
  <c r="T75" i="41"/>
  <c r="T26" i="41"/>
  <c r="T93" i="41"/>
  <c r="S75" i="41"/>
  <c r="S26" i="41"/>
  <c r="S93" i="41"/>
  <c r="R75" i="41"/>
  <c r="R26" i="41"/>
  <c r="R93" i="41"/>
  <c r="Q75" i="41"/>
  <c r="Q26" i="41"/>
  <c r="Q93" i="41"/>
  <c r="P93" i="41"/>
  <c r="D109" i="41"/>
  <c r="Z92" i="41"/>
  <c r="Y92" i="41"/>
  <c r="X92" i="41"/>
  <c r="W92" i="41"/>
  <c r="V92" i="41"/>
  <c r="U92" i="41"/>
  <c r="T92" i="41"/>
  <c r="S92" i="41"/>
  <c r="R92" i="41"/>
  <c r="Q92" i="41"/>
  <c r="D108" i="41"/>
  <c r="D107" i="41"/>
  <c r="D106" i="41"/>
  <c r="P89" i="41"/>
  <c r="D105" i="41"/>
  <c r="Q21" i="41"/>
  <c r="Q22" i="41"/>
  <c r="Q88" i="41"/>
  <c r="P88" i="41"/>
  <c r="D104" i="41"/>
  <c r="Q20" i="41"/>
  <c r="Q87" i="41"/>
  <c r="P87" i="41"/>
  <c r="N103" i="41"/>
  <c r="M103" i="41"/>
  <c r="L103" i="41"/>
  <c r="K103" i="41"/>
  <c r="J103" i="41"/>
  <c r="I103" i="41"/>
  <c r="H103" i="41"/>
  <c r="G103" i="41"/>
  <c r="F103" i="41"/>
  <c r="E103" i="41"/>
  <c r="Q19" i="41"/>
  <c r="Q86" i="41"/>
  <c r="P86" i="41"/>
  <c r="Q18" i="41"/>
  <c r="Q85" i="41"/>
  <c r="P85" i="41"/>
  <c r="Y17" i="41"/>
  <c r="Z17" i="41"/>
  <c r="Y84" i="41"/>
  <c r="X17" i="41"/>
  <c r="X84" i="41"/>
  <c r="W17" i="41"/>
  <c r="W84" i="41"/>
  <c r="V17" i="41"/>
  <c r="V84" i="41"/>
  <c r="U17" i="41"/>
  <c r="U84" i="41"/>
  <c r="T17" i="41"/>
  <c r="T84" i="41"/>
  <c r="S17" i="41"/>
  <c r="S84" i="41"/>
  <c r="R17" i="41"/>
  <c r="R84" i="41"/>
  <c r="Q17" i="41"/>
  <c r="Q84" i="41"/>
  <c r="P84" i="41"/>
  <c r="Z83" i="41"/>
  <c r="Y83" i="41"/>
  <c r="X83" i="41"/>
  <c r="W83" i="41"/>
  <c r="V83" i="41"/>
  <c r="U83" i="41"/>
  <c r="T83" i="41"/>
  <c r="S83" i="41"/>
  <c r="R83" i="41"/>
  <c r="Q83" i="41"/>
  <c r="D98" i="41"/>
  <c r="D97" i="41"/>
  <c r="D96" i="41"/>
  <c r="D95" i="41"/>
  <c r="D94" i="41"/>
  <c r="D93" i="41"/>
  <c r="N92" i="41"/>
  <c r="M92" i="41"/>
  <c r="L92" i="41"/>
  <c r="K92" i="41"/>
  <c r="J92" i="41"/>
  <c r="I92" i="41"/>
  <c r="H92" i="41"/>
  <c r="G92" i="41"/>
  <c r="F92" i="41"/>
  <c r="E92" i="41"/>
  <c r="D90" i="41"/>
  <c r="D89" i="41"/>
  <c r="D88" i="41"/>
  <c r="D87" i="41"/>
  <c r="D86" i="41"/>
  <c r="Z69" i="41"/>
  <c r="Y69" i="41"/>
  <c r="X69" i="41"/>
  <c r="W69" i="41"/>
  <c r="V69" i="41"/>
  <c r="U69" i="41"/>
  <c r="T69" i="41"/>
  <c r="S69" i="41"/>
  <c r="R69" i="41"/>
  <c r="Q69" i="41"/>
  <c r="D82" i="41"/>
  <c r="P69" i="41"/>
  <c r="D85" i="41"/>
  <c r="Z68" i="41"/>
  <c r="Y68" i="41"/>
  <c r="X68" i="41"/>
  <c r="W68" i="41"/>
  <c r="V68" i="41"/>
  <c r="U68" i="41"/>
  <c r="T68" i="41"/>
  <c r="S68" i="41"/>
  <c r="R68" i="41"/>
  <c r="Q68" i="41"/>
  <c r="D81" i="41"/>
  <c r="P68" i="41"/>
  <c r="N84" i="41"/>
  <c r="M84" i="41"/>
  <c r="L84" i="41"/>
  <c r="K84" i="41"/>
  <c r="J84" i="41"/>
  <c r="I84" i="41"/>
  <c r="H84" i="41"/>
  <c r="G84" i="41"/>
  <c r="F84" i="41"/>
  <c r="E84" i="41"/>
  <c r="Z67" i="41"/>
  <c r="Y67" i="41"/>
  <c r="X67" i="41"/>
  <c r="W67" i="41"/>
  <c r="V67" i="41"/>
  <c r="U67" i="41"/>
  <c r="T67" i="41"/>
  <c r="S67" i="41"/>
  <c r="R67" i="41"/>
  <c r="Q67" i="41"/>
  <c r="D80" i="41"/>
  <c r="P67" i="41"/>
  <c r="Z66" i="41"/>
  <c r="Y66" i="41"/>
  <c r="X66" i="41"/>
  <c r="W66" i="41"/>
  <c r="V66" i="41"/>
  <c r="U66" i="41"/>
  <c r="T66" i="41"/>
  <c r="S66" i="41"/>
  <c r="R66" i="41"/>
  <c r="Q66" i="41"/>
  <c r="D79" i="41"/>
  <c r="P66" i="41"/>
  <c r="Z65" i="41"/>
  <c r="Y65" i="41"/>
  <c r="X65" i="41"/>
  <c r="W65" i="41"/>
  <c r="V65" i="41"/>
  <c r="U65" i="41"/>
  <c r="T65" i="41"/>
  <c r="S65" i="41"/>
  <c r="R65" i="41"/>
  <c r="Q65" i="41"/>
  <c r="D78" i="41"/>
  <c r="P65" i="41"/>
  <c r="Z64" i="41"/>
  <c r="Y64" i="41"/>
  <c r="X64" i="41"/>
  <c r="W64" i="41"/>
  <c r="V64" i="41"/>
  <c r="U64" i="41"/>
  <c r="T64" i="41"/>
  <c r="S64" i="41"/>
  <c r="R64" i="41"/>
  <c r="Q64" i="41"/>
  <c r="D77" i="41"/>
  <c r="P64" i="41"/>
  <c r="N76" i="41"/>
  <c r="Z63" i="41"/>
  <c r="M76" i="41"/>
  <c r="Y63" i="41"/>
  <c r="L76" i="41"/>
  <c r="X63" i="41"/>
  <c r="K76" i="41"/>
  <c r="W63" i="41"/>
  <c r="J76" i="41"/>
  <c r="V63" i="41"/>
  <c r="I76" i="41"/>
  <c r="U63" i="41"/>
  <c r="H76" i="41"/>
  <c r="T63" i="41"/>
  <c r="G76" i="41"/>
  <c r="S63" i="41"/>
  <c r="F76" i="41"/>
  <c r="R63" i="41"/>
  <c r="E76" i="41"/>
  <c r="Q63" i="41"/>
  <c r="P60" i="41"/>
  <c r="P59" i="41"/>
  <c r="P58" i="41"/>
  <c r="P57" i="41"/>
  <c r="P56" i="41"/>
  <c r="P55" i="41"/>
  <c r="D63" i="41"/>
  <c r="Z54" i="41"/>
  <c r="Y54" i="41"/>
  <c r="X54" i="41"/>
  <c r="W54" i="41"/>
  <c r="V54" i="41"/>
  <c r="U54" i="41"/>
  <c r="T54" i="41"/>
  <c r="S54" i="41"/>
  <c r="R54" i="41"/>
  <c r="Q54" i="41"/>
  <c r="D62" i="41"/>
  <c r="D61" i="41"/>
  <c r="D60" i="41"/>
  <c r="P51" i="41"/>
  <c r="D59" i="41"/>
  <c r="P50" i="41"/>
  <c r="D58" i="41"/>
  <c r="P49" i="41"/>
  <c r="N57" i="41"/>
  <c r="M57" i="41"/>
  <c r="L57" i="41"/>
  <c r="K57" i="41"/>
  <c r="J57" i="41"/>
  <c r="I57" i="41"/>
  <c r="H57" i="41"/>
  <c r="G57" i="41"/>
  <c r="F57" i="41"/>
  <c r="E57" i="41"/>
  <c r="P48" i="41"/>
  <c r="P47" i="41"/>
  <c r="D55" i="41"/>
  <c r="P46" i="41"/>
  <c r="D54" i="41"/>
  <c r="Z45" i="41"/>
  <c r="Y45" i="41"/>
  <c r="X45" i="41"/>
  <c r="W45" i="41"/>
  <c r="V45" i="41"/>
  <c r="U45" i="41"/>
  <c r="T45" i="41"/>
  <c r="S45" i="41"/>
  <c r="R45" i="41"/>
  <c r="Q45" i="41"/>
  <c r="D53" i="41"/>
  <c r="D52" i="41"/>
  <c r="D51" i="41"/>
  <c r="D50" i="41"/>
  <c r="N49" i="41"/>
  <c r="M49" i="41"/>
  <c r="L49" i="41"/>
  <c r="K49" i="41"/>
  <c r="J49" i="41"/>
  <c r="I49" i="41"/>
  <c r="H49" i="41"/>
  <c r="G49" i="41"/>
  <c r="F49" i="41"/>
  <c r="E49" i="41"/>
  <c r="Z40" i="41"/>
  <c r="Y40" i="41"/>
  <c r="X40" i="41"/>
  <c r="W40" i="41"/>
  <c r="V40" i="41"/>
  <c r="U40" i="41"/>
  <c r="T40" i="41"/>
  <c r="S40" i="41"/>
  <c r="R40" i="41"/>
  <c r="Q40" i="41"/>
  <c r="P40" i="41"/>
  <c r="Z39" i="41"/>
  <c r="Y39" i="41"/>
  <c r="X39" i="41"/>
  <c r="W39" i="41"/>
  <c r="V39" i="41"/>
  <c r="U39" i="41"/>
  <c r="T39" i="41"/>
  <c r="S39" i="41"/>
  <c r="R39" i="41"/>
  <c r="Q39" i="41"/>
  <c r="P39" i="41"/>
  <c r="D47" i="41"/>
  <c r="Z38" i="41"/>
  <c r="Y38" i="41"/>
  <c r="X38" i="41"/>
  <c r="W38" i="41"/>
  <c r="V38" i="41"/>
  <c r="U38" i="41"/>
  <c r="T38" i="41"/>
  <c r="S38" i="41"/>
  <c r="R38" i="41"/>
  <c r="Q38" i="41"/>
  <c r="P38" i="41"/>
  <c r="D46" i="41"/>
  <c r="Z37" i="41"/>
  <c r="Y37" i="41"/>
  <c r="X37" i="41"/>
  <c r="W37" i="41"/>
  <c r="V37" i="41"/>
  <c r="U37" i="41"/>
  <c r="T37" i="41"/>
  <c r="S37" i="41"/>
  <c r="R37" i="41"/>
  <c r="Q37" i="41"/>
  <c r="P37" i="41"/>
  <c r="D45" i="41"/>
  <c r="Z36" i="41"/>
  <c r="Y36" i="41"/>
  <c r="X36" i="41"/>
  <c r="W36" i="41"/>
  <c r="V36" i="41"/>
  <c r="U36" i="41"/>
  <c r="T36" i="41"/>
  <c r="S36" i="41"/>
  <c r="R36" i="41"/>
  <c r="Q36" i="41"/>
  <c r="P36" i="41"/>
  <c r="D44" i="41"/>
  <c r="Z35" i="41"/>
  <c r="Y35" i="41"/>
  <c r="X35" i="41"/>
  <c r="W35" i="41"/>
  <c r="V35" i="41"/>
  <c r="U35" i="41"/>
  <c r="T35" i="41"/>
  <c r="S35" i="41"/>
  <c r="R35" i="41"/>
  <c r="Q35" i="41"/>
  <c r="P35" i="41"/>
  <c r="D43" i="41"/>
  <c r="Z34" i="41"/>
  <c r="Y34" i="41"/>
  <c r="X34" i="41"/>
  <c r="W34" i="41"/>
  <c r="V34" i="41"/>
  <c r="U34" i="41"/>
  <c r="T34" i="41"/>
  <c r="S34" i="41"/>
  <c r="R34" i="41"/>
  <c r="Q34" i="41"/>
  <c r="D42" i="41"/>
  <c r="N41" i="41"/>
  <c r="M41" i="41"/>
  <c r="L41" i="41"/>
  <c r="K41" i="41"/>
  <c r="J41" i="41"/>
  <c r="I41" i="41"/>
  <c r="H41" i="41"/>
  <c r="G41" i="41"/>
  <c r="F41" i="41"/>
  <c r="E41" i="41"/>
  <c r="P31" i="41"/>
  <c r="P30" i="41"/>
  <c r="P29" i="41"/>
  <c r="P28" i="41"/>
  <c r="D28" i="41"/>
  <c r="P27" i="41"/>
  <c r="D27" i="41"/>
  <c r="P26" i="41"/>
  <c r="D26" i="41"/>
  <c r="Z25" i="41"/>
  <c r="Y25" i="41"/>
  <c r="X25" i="41"/>
  <c r="W25" i="41"/>
  <c r="V25" i="41"/>
  <c r="U25" i="41"/>
  <c r="T25" i="41"/>
  <c r="S25" i="41"/>
  <c r="R25" i="41"/>
  <c r="Q25" i="41"/>
  <c r="D25" i="41"/>
  <c r="D24" i="41"/>
  <c r="D23" i="41"/>
  <c r="P22" i="41"/>
  <c r="N22" i="41"/>
  <c r="M22" i="41"/>
  <c r="L22" i="41"/>
  <c r="K22" i="41"/>
  <c r="J22" i="41"/>
  <c r="I22" i="41"/>
  <c r="H22" i="41"/>
  <c r="G22" i="41"/>
  <c r="F22" i="41"/>
  <c r="E22" i="41"/>
  <c r="P21" i="41"/>
  <c r="P20" i="41"/>
  <c r="P19" i="41"/>
  <c r="P18" i="41"/>
  <c r="P17" i="41"/>
  <c r="B17" i="41"/>
  <c r="Z16" i="41"/>
  <c r="Y16" i="41"/>
  <c r="X16" i="41"/>
  <c r="W16" i="41"/>
  <c r="V16" i="41"/>
  <c r="U16" i="41"/>
  <c r="T16" i="41"/>
  <c r="S16" i="41"/>
  <c r="R16" i="41"/>
  <c r="Q16" i="41"/>
  <c r="B16" i="41"/>
  <c r="B15" i="41"/>
  <c r="B12" i="41"/>
  <c r="B11" i="41"/>
  <c r="Q8" i="41"/>
  <c r="Q9" i="41"/>
  <c r="Q10" i="41"/>
  <c r="B10" i="41"/>
  <c r="Q3" i="41"/>
  <c r="Q4" i="41"/>
  <c r="A1" i="41"/>
  <c r="P111" i="8"/>
  <c r="P112" i="8"/>
  <c r="P113" i="8"/>
  <c r="P114" i="8"/>
  <c r="P115" i="8"/>
  <c r="P116" i="8"/>
  <c r="S110" i="39"/>
  <c r="R110" i="39"/>
  <c r="P113" i="39"/>
  <c r="P112" i="39"/>
  <c r="R112" i="39"/>
  <c r="F35" i="39"/>
  <c r="F43" i="39"/>
  <c r="F51" i="39"/>
  <c r="F62" i="39"/>
  <c r="E34" i="39"/>
  <c r="E42" i="39"/>
  <c r="E50" i="39"/>
  <c r="E61" i="39"/>
  <c r="F34" i="39"/>
  <c r="F42" i="39"/>
  <c r="F50" i="39"/>
  <c r="F61" i="39"/>
  <c r="G34" i="39"/>
  <c r="G42" i="39"/>
  <c r="G50" i="39"/>
  <c r="G61" i="39"/>
  <c r="H34" i="39"/>
  <c r="H42" i="39"/>
  <c r="H50" i="39"/>
  <c r="H61" i="39"/>
  <c r="I34" i="39"/>
  <c r="I42" i="39"/>
  <c r="I50" i="39"/>
  <c r="I61" i="39"/>
  <c r="J34" i="39"/>
  <c r="J42" i="39"/>
  <c r="J50" i="39"/>
  <c r="J61" i="39"/>
  <c r="K34" i="39"/>
  <c r="K42" i="39"/>
  <c r="K50" i="39"/>
  <c r="K61" i="39"/>
  <c r="L34" i="39"/>
  <c r="L42" i="39"/>
  <c r="L50" i="39"/>
  <c r="L61" i="39"/>
  <c r="M34" i="39"/>
  <c r="M42" i="39"/>
  <c r="M50" i="39"/>
  <c r="M61" i="39"/>
  <c r="N34" i="39"/>
  <c r="N42" i="39"/>
  <c r="N50" i="39"/>
  <c r="N61" i="39"/>
  <c r="E35" i="39"/>
  <c r="E43" i="39"/>
  <c r="E51" i="39"/>
  <c r="E62" i="39"/>
  <c r="G35" i="39"/>
  <c r="G43" i="39"/>
  <c r="G51" i="39"/>
  <c r="G62" i="39"/>
  <c r="H35" i="39"/>
  <c r="H43" i="39"/>
  <c r="H51" i="39"/>
  <c r="H62" i="39"/>
  <c r="I35" i="39"/>
  <c r="I43" i="39"/>
  <c r="I51" i="39"/>
  <c r="I62" i="39"/>
  <c r="J35" i="39"/>
  <c r="J43" i="39"/>
  <c r="J51" i="39"/>
  <c r="J62" i="39"/>
  <c r="K35" i="39"/>
  <c r="K43" i="39"/>
  <c r="K51" i="39"/>
  <c r="K62" i="39"/>
  <c r="L35" i="39"/>
  <c r="L43" i="39"/>
  <c r="L51" i="39"/>
  <c r="L62" i="39"/>
  <c r="M35" i="39"/>
  <c r="M43" i="39"/>
  <c r="M51" i="39"/>
  <c r="M62" i="39"/>
  <c r="N35" i="39"/>
  <c r="N43" i="39"/>
  <c r="N51" i="39"/>
  <c r="N62" i="39"/>
  <c r="E36" i="39"/>
  <c r="E44" i="39"/>
  <c r="E52" i="39"/>
  <c r="E63" i="39"/>
  <c r="F36" i="39"/>
  <c r="F44" i="39"/>
  <c r="F52" i="39"/>
  <c r="F63" i="39"/>
  <c r="G36" i="39"/>
  <c r="G44" i="39"/>
  <c r="G52" i="39"/>
  <c r="G63" i="39"/>
  <c r="H36" i="39"/>
  <c r="H44" i="39"/>
  <c r="H52" i="39"/>
  <c r="H63" i="39"/>
  <c r="I36" i="39"/>
  <c r="I44" i="39"/>
  <c r="I52" i="39"/>
  <c r="I63" i="39"/>
  <c r="J36" i="39"/>
  <c r="J44" i="39"/>
  <c r="J52" i="39"/>
  <c r="J63" i="39"/>
  <c r="K36" i="39"/>
  <c r="K44" i="39"/>
  <c r="K52" i="39"/>
  <c r="K63" i="39"/>
  <c r="L36" i="39"/>
  <c r="L44" i="39"/>
  <c r="L52" i="39"/>
  <c r="L63" i="39"/>
  <c r="M36" i="39"/>
  <c r="M44" i="39"/>
  <c r="M52" i="39"/>
  <c r="M63" i="39"/>
  <c r="N36" i="39"/>
  <c r="N44" i="39"/>
  <c r="N52" i="39"/>
  <c r="N63" i="39"/>
  <c r="E37" i="39"/>
  <c r="E45" i="39"/>
  <c r="E53" i="39"/>
  <c r="E64" i="39"/>
  <c r="F37" i="39"/>
  <c r="F45" i="39"/>
  <c r="F53" i="39"/>
  <c r="F64" i="39"/>
  <c r="G37" i="39"/>
  <c r="G45" i="39"/>
  <c r="G53" i="39"/>
  <c r="G64" i="39"/>
  <c r="H37" i="39"/>
  <c r="H45" i="39"/>
  <c r="H53" i="39"/>
  <c r="H64" i="39"/>
  <c r="I37" i="39"/>
  <c r="I45" i="39"/>
  <c r="I53" i="39"/>
  <c r="I64" i="39"/>
  <c r="J37" i="39"/>
  <c r="J45" i="39"/>
  <c r="J53" i="39"/>
  <c r="J64" i="39"/>
  <c r="K37" i="39"/>
  <c r="K45" i="39"/>
  <c r="K53" i="39"/>
  <c r="K64" i="39"/>
  <c r="L37" i="39"/>
  <c r="L45" i="39"/>
  <c r="L53" i="39"/>
  <c r="L64" i="39"/>
  <c r="M37" i="39"/>
  <c r="M45" i="39"/>
  <c r="M53" i="39"/>
  <c r="M64" i="39"/>
  <c r="N37" i="39"/>
  <c r="N45" i="39"/>
  <c r="N53" i="39"/>
  <c r="N64" i="39"/>
  <c r="E38" i="39"/>
  <c r="E46" i="39"/>
  <c r="E54" i="39"/>
  <c r="E65" i="39"/>
  <c r="F38" i="39"/>
  <c r="F46" i="39"/>
  <c r="F54" i="39"/>
  <c r="F65" i="39"/>
  <c r="G38" i="39"/>
  <c r="G46" i="39"/>
  <c r="G54" i="39"/>
  <c r="G65" i="39"/>
  <c r="H38" i="39"/>
  <c r="H46" i="39"/>
  <c r="H54" i="39"/>
  <c r="H65" i="39"/>
  <c r="I38" i="39"/>
  <c r="I46" i="39"/>
  <c r="I54" i="39"/>
  <c r="I65" i="39"/>
  <c r="J38" i="39"/>
  <c r="J46" i="39"/>
  <c r="J54" i="39"/>
  <c r="J65" i="39"/>
  <c r="K38" i="39"/>
  <c r="K46" i="39"/>
  <c r="K54" i="39"/>
  <c r="K65" i="39"/>
  <c r="L38" i="39"/>
  <c r="L46" i="39"/>
  <c r="L54" i="39"/>
  <c r="L65" i="39"/>
  <c r="M38" i="39"/>
  <c r="M46" i="39"/>
  <c r="M54" i="39"/>
  <c r="M65" i="39"/>
  <c r="N38" i="39"/>
  <c r="N46" i="39"/>
  <c r="N54" i="39"/>
  <c r="N65" i="39"/>
  <c r="E39" i="39"/>
  <c r="E47" i="39"/>
  <c r="E55" i="39"/>
  <c r="E66" i="39"/>
  <c r="F39" i="39"/>
  <c r="F47" i="39"/>
  <c r="F55" i="39"/>
  <c r="F66" i="39"/>
  <c r="G39" i="39"/>
  <c r="G47" i="39"/>
  <c r="G55" i="39"/>
  <c r="G66" i="39"/>
  <c r="H39" i="39"/>
  <c r="H47" i="39"/>
  <c r="H55" i="39"/>
  <c r="H66" i="39"/>
  <c r="I39" i="39"/>
  <c r="I47" i="39"/>
  <c r="I55" i="39"/>
  <c r="I66" i="39"/>
  <c r="J39" i="39"/>
  <c r="J47" i="39"/>
  <c r="J55" i="39"/>
  <c r="J66" i="39"/>
  <c r="K39" i="39"/>
  <c r="K47" i="39"/>
  <c r="K55" i="39"/>
  <c r="K66" i="39"/>
  <c r="L39" i="39"/>
  <c r="L47" i="39"/>
  <c r="L55" i="39"/>
  <c r="L66" i="39"/>
  <c r="M39" i="39"/>
  <c r="M47" i="39"/>
  <c r="M55" i="39"/>
  <c r="M66" i="39"/>
  <c r="N39" i="39"/>
  <c r="N47" i="39"/>
  <c r="N55" i="39"/>
  <c r="N66" i="39"/>
  <c r="E85" i="39"/>
  <c r="H85" i="39"/>
  <c r="H86" i="39"/>
  <c r="F89" i="39"/>
  <c r="R56" i="39"/>
  <c r="G89" i="39"/>
  <c r="S56" i="39"/>
  <c r="F90" i="39"/>
  <c r="R57" i="39"/>
  <c r="G90" i="39"/>
  <c r="S57" i="39"/>
  <c r="R130" i="39"/>
  <c r="T110" i="39"/>
  <c r="S112" i="39"/>
  <c r="H89" i="39"/>
  <c r="T56" i="39"/>
  <c r="H90" i="39"/>
  <c r="T57" i="39"/>
  <c r="S130" i="39"/>
  <c r="U110" i="39"/>
  <c r="T112" i="39"/>
  <c r="I89" i="39"/>
  <c r="U56" i="39"/>
  <c r="I90" i="39"/>
  <c r="U57" i="39"/>
  <c r="T130" i="39"/>
  <c r="V110" i="39"/>
  <c r="U112" i="39"/>
  <c r="J89" i="39"/>
  <c r="V56" i="39"/>
  <c r="J90" i="39"/>
  <c r="V57" i="39"/>
  <c r="U130" i="39"/>
  <c r="W110" i="39"/>
  <c r="V112" i="39"/>
  <c r="K89" i="39"/>
  <c r="W56" i="39"/>
  <c r="K90" i="39"/>
  <c r="W57" i="39"/>
  <c r="V130" i="39"/>
  <c r="X110" i="39"/>
  <c r="W112" i="39"/>
  <c r="L89" i="39"/>
  <c r="X56" i="39"/>
  <c r="L90" i="39"/>
  <c r="X57" i="39"/>
  <c r="W130" i="39"/>
  <c r="Y110" i="39"/>
  <c r="X112" i="39"/>
  <c r="M89" i="39"/>
  <c r="Y56" i="39"/>
  <c r="M90" i="39"/>
  <c r="Y57" i="39"/>
  <c r="X130" i="39"/>
  <c r="Z110" i="39"/>
  <c r="Y112" i="39"/>
  <c r="N89" i="39"/>
  <c r="Z56" i="39"/>
  <c r="N90" i="39"/>
  <c r="Z57" i="39"/>
  <c r="Y130" i="39"/>
  <c r="P114" i="39"/>
  <c r="R113" i="39"/>
  <c r="F91" i="39"/>
  <c r="R58" i="39"/>
  <c r="G91" i="39"/>
  <c r="S58" i="39"/>
  <c r="R131" i="39"/>
  <c r="S113" i="39"/>
  <c r="H91" i="39"/>
  <c r="T58" i="39"/>
  <c r="S131" i="39"/>
  <c r="T113" i="39"/>
  <c r="I91" i="39"/>
  <c r="U58" i="39"/>
  <c r="T131" i="39"/>
  <c r="U113" i="39"/>
  <c r="J91" i="39"/>
  <c r="V58" i="39"/>
  <c r="U131" i="39"/>
  <c r="V113" i="39"/>
  <c r="K91" i="39"/>
  <c r="W58" i="39"/>
  <c r="V131" i="39"/>
  <c r="W113" i="39"/>
  <c r="L91" i="39"/>
  <c r="X58" i="39"/>
  <c r="W131" i="39"/>
  <c r="X113" i="39"/>
  <c r="M91" i="39"/>
  <c r="Y58" i="39"/>
  <c r="X131" i="39"/>
  <c r="Y113" i="39"/>
  <c r="N91" i="39"/>
  <c r="Z58" i="39"/>
  <c r="Y131" i="39"/>
  <c r="P115" i="39"/>
  <c r="R114" i="39"/>
  <c r="F92" i="39"/>
  <c r="R59" i="39"/>
  <c r="G92" i="39"/>
  <c r="S59" i="39"/>
  <c r="R132" i="39"/>
  <c r="S114" i="39"/>
  <c r="H92" i="39"/>
  <c r="T59" i="39"/>
  <c r="S132" i="39"/>
  <c r="T114" i="39"/>
  <c r="I92" i="39"/>
  <c r="U59" i="39"/>
  <c r="T132" i="39"/>
  <c r="U114" i="39"/>
  <c r="J92" i="39"/>
  <c r="V59" i="39"/>
  <c r="U132" i="39"/>
  <c r="V114" i="39"/>
  <c r="K92" i="39"/>
  <c r="W59" i="39"/>
  <c r="V132" i="39"/>
  <c r="W114" i="39"/>
  <c r="L92" i="39"/>
  <c r="X59" i="39"/>
  <c r="W132" i="39"/>
  <c r="X114" i="39"/>
  <c r="M92" i="39"/>
  <c r="Y59" i="39"/>
  <c r="X132" i="39"/>
  <c r="Y114" i="39"/>
  <c r="N92" i="39"/>
  <c r="Z59" i="39"/>
  <c r="Y132" i="39"/>
  <c r="P116" i="39"/>
  <c r="R115" i="39"/>
  <c r="F93" i="39"/>
  <c r="R60" i="39"/>
  <c r="G93" i="39"/>
  <c r="S60" i="39"/>
  <c r="R133" i="39"/>
  <c r="S115" i="39"/>
  <c r="H93" i="39"/>
  <c r="T60" i="39"/>
  <c r="S133" i="39"/>
  <c r="T115" i="39"/>
  <c r="I93" i="39"/>
  <c r="U60" i="39"/>
  <c r="T133" i="39"/>
  <c r="U115" i="39"/>
  <c r="J93" i="39"/>
  <c r="V60" i="39"/>
  <c r="U133" i="39"/>
  <c r="V115" i="39"/>
  <c r="K93" i="39"/>
  <c r="W60" i="39"/>
  <c r="V133" i="39"/>
  <c r="W115" i="39"/>
  <c r="L93" i="39"/>
  <c r="X60" i="39"/>
  <c r="W133" i="39"/>
  <c r="X115" i="39"/>
  <c r="M93" i="39"/>
  <c r="Y60" i="39"/>
  <c r="X133" i="39"/>
  <c r="Y115" i="39"/>
  <c r="N93" i="39"/>
  <c r="Z60" i="39"/>
  <c r="Y133" i="39"/>
  <c r="Z135" i="39"/>
  <c r="Z117" i="39"/>
  <c r="S138" i="39"/>
  <c r="E89" i="39"/>
  <c r="F88" i="39"/>
  <c r="R47" i="39"/>
  <c r="G88" i="39"/>
  <c r="S47" i="39"/>
  <c r="E90" i="39"/>
  <c r="R48" i="39"/>
  <c r="S48" i="39"/>
  <c r="R121" i="39"/>
  <c r="H88" i="39"/>
  <c r="T47" i="39"/>
  <c r="T48" i="39"/>
  <c r="S121" i="39"/>
  <c r="I88" i="39"/>
  <c r="U47" i="39"/>
  <c r="U48" i="39"/>
  <c r="T121" i="39"/>
  <c r="J88" i="39"/>
  <c r="V47" i="39"/>
  <c r="V48" i="39"/>
  <c r="U121" i="39"/>
  <c r="K88" i="39"/>
  <c r="W47" i="39"/>
  <c r="W48" i="39"/>
  <c r="V121" i="39"/>
  <c r="L88" i="39"/>
  <c r="X47" i="39"/>
  <c r="X48" i="39"/>
  <c r="W121" i="39"/>
  <c r="M88" i="39"/>
  <c r="Y47" i="39"/>
  <c r="Y48" i="39"/>
  <c r="X121" i="39"/>
  <c r="N88" i="39"/>
  <c r="Z47" i="39"/>
  <c r="Z48" i="39"/>
  <c r="Y121" i="39"/>
  <c r="E91" i="39"/>
  <c r="R49" i="39"/>
  <c r="S49" i="39"/>
  <c r="R122" i="39"/>
  <c r="T49" i="39"/>
  <c r="S122" i="39"/>
  <c r="U49" i="39"/>
  <c r="T122" i="39"/>
  <c r="V49" i="39"/>
  <c r="U122" i="39"/>
  <c r="W49" i="39"/>
  <c r="V122" i="39"/>
  <c r="X49" i="39"/>
  <c r="W122" i="39"/>
  <c r="Y49" i="39"/>
  <c r="X122" i="39"/>
  <c r="Z49" i="39"/>
  <c r="Y122" i="39"/>
  <c r="E92" i="39"/>
  <c r="R50" i="39"/>
  <c r="S50" i="39"/>
  <c r="R123" i="39"/>
  <c r="T50" i="39"/>
  <c r="S123" i="39"/>
  <c r="U50" i="39"/>
  <c r="T123" i="39"/>
  <c r="V50" i="39"/>
  <c r="U123" i="39"/>
  <c r="W50" i="39"/>
  <c r="V123" i="39"/>
  <c r="X50" i="39"/>
  <c r="W123" i="39"/>
  <c r="Y50" i="39"/>
  <c r="X123" i="39"/>
  <c r="Z50" i="39"/>
  <c r="Y123" i="39"/>
  <c r="E93" i="39"/>
  <c r="R51" i="39"/>
  <c r="S51" i="39"/>
  <c r="R124" i="39"/>
  <c r="T51" i="39"/>
  <c r="S124" i="39"/>
  <c r="U51" i="39"/>
  <c r="T124" i="39"/>
  <c r="V51" i="39"/>
  <c r="U124" i="39"/>
  <c r="W51" i="39"/>
  <c r="V124" i="39"/>
  <c r="X51" i="39"/>
  <c r="W124" i="39"/>
  <c r="Y51" i="39"/>
  <c r="X124" i="39"/>
  <c r="Z51" i="39"/>
  <c r="Y124" i="39"/>
  <c r="Z126" i="39"/>
  <c r="S137" i="39"/>
  <c r="S139" i="39"/>
  <c r="B17" i="39"/>
  <c r="B16" i="39"/>
  <c r="B15" i="39"/>
  <c r="S74" i="39"/>
  <c r="R74" i="39"/>
  <c r="P77" i="39"/>
  <c r="P76" i="39"/>
  <c r="R76" i="39"/>
  <c r="R27" i="39"/>
  <c r="S27" i="39"/>
  <c r="R28" i="39"/>
  <c r="S28" i="39"/>
  <c r="R94" i="39"/>
  <c r="T74" i="39"/>
  <c r="S76" i="39"/>
  <c r="T27" i="39"/>
  <c r="T28" i="39"/>
  <c r="S94" i="39"/>
  <c r="U74" i="39"/>
  <c r="T76" i="39"/>
  <c r="U27" i="39"/>
  <c r="U28" i="39"/>
  <c r="T94" i="39"/>
  <c r="V74" i="39"/>
  <c r="U76" i="39"/>
  <c r="V27" i="39"/>
  <c r="V28" i="39"/>
  <c r="U94" i="39"/>
  <c r="W74" i="39"/>
  <c r="V76" i="39"/>
  <c r="W27" i="39"/>
  <c r="W28" i="39"/>
  <c r="V94" i="39"/>
  <c r="X74" i="39"/>
  <c r="W76" i="39"/>
  <c r="X27" i="39"/>
  <c r="X28" i="39"/>
  <c r="W94" i="39"/>
  <c r="Y74" i="39"/>
  <c r="X76" i="39"/>
  <c r="Y27" i="39"/>
  <c r="Y28" i="39"/>
  <c r="X94" i="39"/>
  <c r="Z74" i="39"/>
  <c r="Y76" i="39"/>
  <c r="Z27" i="39"/>
  <c r="Z28" i="39"/>
  <c r="Y94" i="39"/>
  <c r="P78" i="39"/>
  <c r="R77" i="39"/>
  <c r="R29" i="39"/>
  <c r="S29" i="39"/>
  <c r="R95" i="39"/>
  <c r="S77" i="39"/>
  <c r="T29" i="39"/>
  <c r="S95" i="39"/>
  <c r="T77" i="39"/>
  <c r="U29" i="39"/>
  <c r="T95" i="39"/>
  <c r="U77" i="39"/>
  <c r="V29" i="39"/>
  <c r="U95" i="39"/>
  <c r="V77" i="39"/>
  <c r="W29" i="39"/>
  <c r="V95" i="39"/>
  <c r="W77" i="39"/>
  <c r="X29" i="39"/>
  <c r="W95" i="39"/>
  <c r="X77" i="39"/>
  <c r="Y29" i="39"/>
  <c r="X95" i="39"/>
  <c r="Y77" i="39"/>
  <c r="Z29" i="39"/>
  <c r="Y95" i="39"/>
  <c r="P79" i="39"/>
  <c r="R78" i="39"/>
  <c r="R30" i="39"/>
  <c r="S30" i="39"/>
  <c r="R96" i="39"/>
  <c r="S78" i="39"/>
  <c r="T30" i="39"/>
  <c r="S96" i="39"/>
  <c r="T78" i="39"/>
  <c r="U30" i="39"/>
  <c r="T96" i="39"/>
  <c r="U78" i="39"/>
  <c r="V30" i="39"/>
  <c r="U96" i="39"/>
  <c r="V78" i="39"/>
  <c r="W30" i="39"/>
  <c r="V96" i="39"/>
  <c r="W78" i="39"/>
  <c r="X30" i="39"/>
  <c r="W96" i="39"/>
  <c r="X78" i="39"/>
  <c r="Y30" i="39"/>
  <c r="X96" i="39"/>
  <c r="Y78" i="39"/>
  <c r="Z30" i="39"/>
  <c r="Y96" i="39"/>
  <c r="P80" i="39"/>
  <c r="R79" i="39"/>
  <c r="R31" i="39"/>
  <c r="S31" i="39"/>
  <c r="R97" i="39"/>
  <c r="S79" i="39"/>
  <c r="T31" i="39"/>
  <c r="S97" i="39"/>
  <c r="T79" i="39"/>
  <c r="U31" i="39"/>
  <c r="T97" i="39"/>
  <c r="U79" i="39"/>
  <c r="V31" i="39"/>
  <c r="U97" i="39"/>
  <c r="V79" i="39"/>
  <c r="W31" i="39"/>
  <c r="V97" i="39"/>
  <c r="W79" i="39"/>
  <c r="X31" i="39"/>
  <c r="W97" i="39"/>
  <c r="X79" i="39"/>
  <c r="Y31" i="39"/>
  <c r="X97" i="39"/>
  <c r="Y79" i="39"/>
  <c r="Z31" i="39"/>
  <c r="Y97" i="39"/>
  <c r="Z99" i="39"/>
  <c r="Z81" i="39"/>
  <c r="S102" i="39"/>
  <c r="R18" i="39"/>
  <c r="S18" i="39"/>
  <c r="R19" i="39"/>
  <c r="S19" i="39"/>
  <c r="R85" i="39"/>
  <c r="T18" i="39"/>
  <c r="T19" i="39"/>
  <c r="S85" i="39"/>
  <c r="U18" i="39"/>
  <c r="U19" i="39"/>
  <c r="T85" i="39"/>
  <c r="V18" i="39"/>
  <c r="V19" i="39"/>
  <c r="U85" i="39"/>
  <c r="W18" i="39"/>
  <c r="W19" i="39"/>
  <c r="V85" i="39"/>
  <c r="X18" i="39"/>
  <c r="X19" i="39"/>
  <c r="W85" i="39"/>
  <c r="Y18" i="39"/>
  <c r="Y19" i="39"/>
  <c r="X85" i="39"/>
  <c r="Z18" i="39"/>
  <c r="Z19" i="39"/>
  <c r="Y85" i="39"/>
  <c r="R20" i="39"/>
  <c r="S20" i="39"/>
  <c r="R86" i="39"/>
  <c r="T20" i="39"/>
  <c r="S86" i="39"/>
  <c r="U20" i="39"/>
  <c r="T86" i="39"/>
  <c r="V20" i="39"/>
  <c r="U86" i="39"/>
  <c r="W20" i="39"/>
  <c r="V86" i="39"/>
  <c r="X20" i="39"/>
  <c r="W86" i="39"/>
  <c r="Y20" i="39"/>
  <c r="X86" i="39"/>
  <c r="Z20" i="39"/>
  <c r="Y86" i="39"/>
  <c r="R21" i="39"/>
  <c r="S21" i="39"/>
  <c r="R87" i="39"/>
  <c r="T21" i="39"/>
  <c r="S87" i="39"/>
  <c r="U21" i="39"/>
  <c r="T87" i="39"/>
  <c r="V21" i="39"/>
  <c r="U87" i="39"/>
  <c r="W21" i="39"/>
  <c r="V87" i="39"/>
  <c r="X21" i="39"/>
  <c r="W87" i="39"/>
  <c r="Y21" i="39"/>
  <c r="X87" i="39"/>
  <c r="Z21" i="39"/>
  <c r="Y87" i="39"/>
  <c r="R22" i="39"/>
  <c r="S22" i="39"/>
  <c r="R88" i="39"/>
  <c r="T22" i="39"/>
  <c r="S88" i="39"/>
  <c r="U22" i="39"/>
  <c r="T88" i="39"/>
  <c r="V22" i="39"/>
  <c r="U88" i="39"/>
  <c r="W22" i="39"/>
  <c r="V88" i="39"/>
  <c r="X22" i="39"/>
  <c r="W88" i="39"/>
  <c r="Y22" i="39"/>
  <c r="X88" i="39"/>
  <c r="Z22" i="39"/>
  <c r="Y88" i="39"/>
  <c r="Z90" i="39"/>
  <c r="S101" i="39"/>
  <c r="S103" i="39"/>
  <c r="B12" i="39"/>
  <c r="B11" i="39"/>
  <c r="B10" i="39"/>
  <c r="B7" i="39"/>
  <c r="B6" i="39"/>
  <c r="S8" i="39"/>
  <c r="R8" i="39"/>
  <c r="R9" i="39"/>
  <c r="R10" i="39"/>
  <c r="T8" i="39"/>
  <c r="S9" i="39"/>
  <c r="S10" i="39"/>
  <c r="U8" i="39"/>
  <c r="T9" i="39"/>
  <c r="T10" i="39"/>
  <c r="V8" i="39"/>
  <c r="U9" i="39"/>
  <c r="U10" i="39"/>
  <c r="W8" i="39"/>
  <c r="V9" i="39"/>
  <c r="V10" i="39"/>
  <c r="X8" i="39"/>
  <c r="W9" i="39"/>
  <c r="W10" i="39"/>
  <c r="Y8" i="39"/>
  <c r="X9" i="39"/>
  <c r="X10" i="39"/>
  <c r="Z8" i="39"/>
  <c r="Y9" i="39"/>
  <c r="Y10" i="39"/>
  <c r="Q11" i="39"/>
  <c r="S11" i="39"/>
  <c r="U11" i="39"/>
  <c r="B5" i="39"/>
  <c r="R3" i="39"/>
  <c r="R4" i="39"/>
  <c r="S3" i="39"/>
  <c r="S4" i="39"/>
  <c r="T3" i="39"/>
  <c r="T4" i="39"/>
  <c r="U3" i="39"/>
  <c r="U4" i="39"/>
  <c r="Q5" i="39"/>
  <c r="S5" i="39"/>
  <c r="U5" i="39"/>
  <c r="B4" i="39"/>
  <c r="S110" i="38"/>
  <c r="R110" i="38"/>
  <c r="P113" i="38"/>
  <c r="P112" i="38"/>
  <c r="R112" i="38"/>
  <c r="F35" i="38"/>
  <c r="F43" i="38"/>
  <c r="F51" i="38"/>
  <c r="F62" i="38"/>
  <c r="E34" i="38"/>
  <c r="E42" i="38"/>
  <c r="E50" i="38"/>
  <c r="E61" i="38"/>
  <c r="F34" i="38"/>
  <c r="F42" i="38"/>
  <c r="F50" i="38"/>
  <c r="F61" i="38"/>
  <c r="G34" i="38"/>
  <c r="G42" i="38"/>
  <c r="G50" i="38"/>
  <c r="G61" i="38"/>
  <c r="H34" i="38"/>
  <c r="H42" i="38"/>
  <c r="H50" i="38"/>
  <c r="H61" i="38"/>
  <c r="I34" i="38"/>
  <c r="I42" i="38"/>
  <c r="I50" i="38"/>
  <c r="I61" i="38"/>
  <c r="J34" i="38"/>
  <c r="J42" i="38"/>
  <c r="J50" i="38"/>
  <c r="J61" i="38"/>
  <c r="K34" i="38"/>
  <c r="K42" i="38"/>
  <c r="K50" i="38"/>
  <c r="K61" i="38"/>
  <c r="L34" i="38"/>
  <c r="L42" i="38"/>
  <c r="L50" i="38"/>
  <c r="L61" i="38"/>
  <c r="M34" i="38"/>
  <c r="M42" i="38"/>
  <c r="M50" i="38"/>
  <c r="M61" i="38"/>
  <c r="N34" i="38"/>
  <c r="N42" i="38"/>
  <c r="N50" i="38"/>
  <c r="N61" i="38"/>
  <c r="E35" i="38"/>
  <c r="E43" i="38"/>
  <c r="E51" i="38"/>
  <c r="E62" i="38"/>
  <c r="G35" i="38"/>
  <c r="G43" i="38"/>
  <c r="G51" i="38"/>
  <c r="G62" i="38"/>
  <c r="H35" i="38"/>
  <c r="H43" i="38"/>
  <c r="H51" i="38"/>
  <c r="H62" i="38"/>
  <c r="I35" i="38"/>
  <c r="I43" i="38"/>
  <c r="I51" i="38"/>
  <c r="I62" i="38"/>
  <c r="J35" i="38"/>
  <c r="J43" i="38"/>
  <c r="J51" i="38"/>
  <c r="J62" i="38"/>
  <c r="K35" i="38"/>
  <c r="K43" i="38"/>
  <c r="K51" i="38"/>
  <c r="K62" i="38"/>
  <c r="L35" i="38"/>
  <c r="L43" i="38"/>
  <c r="L51" i="38"/>
  <c r="L62" i="38"/>
  <c r="M35" i="38"/>
  <c r="M43" i="38"/>
  <c r="M51" i="38"/>
  <c r="M62" i="38"/>
  <c r="N35" i="38"/>
  <c r="N43" i="38"/>
  <c r="N51" i="38"/>
  <c r="N62" i="38"/>
  <c r="E36" i="38"/>
  <c r="E44" i="38"/>
  <c r="E52" i="38"/>
  <c r="E63" i="38"/>
  <c r="F36" i="38"/>
  <c r="F44" i="38"/>
  <c r="F52" i="38"/>
  <c r="F63" i="38"/>
  <c r="G36" i="38"/>
  <c r="G44" i="38"/>
  <c r="G52" i="38"/>
  <c r="G63" i="38"/>
  <c r="H36" i="38"/>
  <c r="H44" i="38"/>
  <c r="H52" i="38"/>
  <c r="H63" i="38"/>
  <c r="I36" i="38"/>
  <c r="I44" i="38"/>
  <c r="I52" i="38"/>
  <c r="I63" i="38"/>
  <c r="J36" i="38"/>
  <c r="J44" i="38"/>
  <c r="J52" i="38"/>
  <c r="J63" i="38"/>
  <c r="K36" i="38"/>
  <c r="K44" i="38"/>
  <c r="K52" i="38"/>
  <c r="K63" i="38"/>
  <c r="L36" i="38"/>
  <c r="L44" i="38"/>
  <c r="L52" i="38"/>
  <c r="L63" i="38"/>
  <c r="M36" i="38"/>
  <c r="M44" i="38"/>
  <c r="M52" i="38"/>
  <c r="M63" i="38"/>
  <c r="N36" i="38"/>
  <c r="N44" i="38"/>
  <c r="N52" i="38"/>
  <c r="N63" i="38"/>
  <c r="E37" i="38"/>
  <c r="E45" i="38"/>
  <c r="E53" i="38"/>
  <c r="E64" i="38"/>
  <c r="F37" i="38"/>
  <c r="F45" i="38"/>
  <c r="F53" i="38"/>
  <c r="F64" i="38"/>
  <c r="G37" i="38"/>
  <c r="G45" i="38"/>
  <c r="G53" i="38"/>
  <c r="G64" i="38"/>
  <c r="H37" i="38"/>
  <c r="H45" i="38"/>
  <c r="H53" i="38"/>
  <c r="H64" i="38"/>
  <c r="I37" i="38"/>
  <c r="I45" i="38"/>
  <c r="I53" i="38"/>
  <c r="I64" i="38"/>
  <c r="J37" i="38"/>
  <c r="J45" i="38"/>
  <c r="J53" i="38"/>
  <c r="J64" i="38"/>
  <c r="K37" i="38"/>
  <c r="K45" i="38"/>
  <c r="K53" i="38"/>
  <c r="K64" i="38"/>
  <c r="L37" i="38"/>
  <c r="L45" i="38"/>
  <c r="L53" i="38"/>
  <c r="L64" i="38"/>
  <c r="M37" i="38"/>
  <c r="M45" i="38"/>
  <c r="M53" i="38"/>
  <c r="M64" i="38"/>
  <c r="N37" i="38"/>
  <c r="N45" i="38"/>
  <c r="N53" i="38"/>
  <c r="N64" i="38"/>
  <c r="E38" i="38"/>
  <c r="E46" i="38"/>
  <c r="E54" i="38"/>
  <c r="E65" i="38"/>
  <c r="F38" i="38"/>
  <c r="F46" i="38"/>
  <c r="F54" i="38"/>
  <c r="F65" i="38"/>
  <c r="G38" i="38"/>
  <c r="G46" i="38"/>
  <c r="G54" i="38"/>
  <c r="G65" i="38"/>
  <c r="H38" i="38"/>
  <c r="H46" i="38"/>
  <c r="H54" i="38"/>
  <c r="H65" i="38"/>
  <c r="I38" i="38"/>
  <c r="I46" i="38"/>
  <c r="I54" i="38"/>
  <c r="I65" i="38"/>
  <c r="J38" i="38"/>
  <c r="J46" i="38"/>
  <c r="J54" i="38"/>
  <c r="J65" i="38"/>
  <c r="K38" i="38"/>
  <c r="K46" i="38"/>
  <c r="K54" i="38"/>
  <c r="K65" i="38"/>
  <c r="L38" i="38"/>
  <c r="L46" i="38"/>
  <c r="L54" i="38"/>
  <c r="L65" i="38"/>
  <c r="M38" i="38"/>
  <c r="M46" i="38"/>
  <c r="M54" i="38"/>
  <c r="M65" i="38"/>
  <c r="N38" i="38"/>
  <c r="N46" i="38"/>
  <c r="N54" i="38"/>
  <c r="N65" i="38"/>
  <c r="E39" i="38"/>
  <c r="E47" i="38"/>
  <c r="E55" i="38"/>
  <c r="E66" i="38"/>
  <c r="F39" i="38"/>
  <c r="F47" i="38"/>
  <c r="F55" i="38"/>
  <c r="F66" i="38"/>
  <c r="G39" i="38"/>
  <c r="G47" i="38"/>
  <c r="G55" i="38"/>
  <c r="G66" i="38"/>
  <c r="H39" i="38"/>
  <c r="H47" i="38"/>
  <c r="H55" i="38"/>
  <c r="H66" i="38"/>
  <c r="I39" i="38"/>
  <c r="I47" i="38"/>
  <c r="I55" i="38"/>
  <c r="I66" i="38"/>
  <c r="J39" i="38"/>
  <c r="J47" i="38"/>
  <c r="J55" i="38"/>
  <c r="J66" i="38"/>
  <c r="K39" i="38"/>
  <c r="K47" i="38"/>
  <c r="K55" i="38"/>
  <c r="K66" i="38"/>
  <c r="L39" i="38"/>
  <c r="L47" i="38"/>
  <c r="L55" i="38"/>
  <c r="L66" i="38"/>
  <c r="M39" i="38"/>
  <c r="M47" i="38"/>
  <c r="M55" i="38"/>
  <c r="M66" i="38"/>
  <c r="N39" i="38"/>
  <c r="N47" i="38"/>
  <c r="N55" i="38"/>
  <c r="N66" i="38"/>
  <c r="E85" i="38"/>
  <c r="H85" i="38"/>
  <c r="H86" i="38"/>
  <c r="F89" i="38"/>
  <c r="R56" i="38"/>
  <c r="G89" i="38"/>
  <c r="S56" i="38"/>
  <c r="F90" i="38"/>
  <c r="R57" i="38"/>
  <c r="G90" i="38"/>
  <c r="S57" i="38"/>
  <c r="R130" i="38"/>
  <c r="T110" i="38"/>
  <c r="S112" i="38"/>
  <c r="H89" i="38"/>
  <c r="T56" i="38"/>
  <c r="H90" i="38"/>
  <c r="T57" i="38"/>
  <c r="S130" i="38"/>
  <c r="U110" i="38"/>
  <c r="T112" i="38"/>
  <c r="I89" i="38"/>
  <c r="U56" i="38"/>
  <c r="I90" i="38"/>
  <c r="U57" i="38"/>
  <c r="T130" i="38"/>
  <c r="V110" i="38"/>
  <c r="U112" i="38"/>
  <c r="J89" i="38"/>
  <c r="V56" i="38"/>
  <c r="J90" i="38"/>
  <c r="V57" i="38"/>
  <c r="U130" i="38"/>
  <c r="W110" i="38"/>
  <c r="V112" i="38"/>
  <c r="K89" i="38"/>
  <c r="W56" i="38"/>
  <c r="K90" i="38"/>
  <c r="W57" i="38"/>
  <c r="V130" i="38"/>
  <c r="X110" i="38"/>
  <c r="W112" i="38"/>
  <c r="L89" i="38"/>
  <c r="X56" i="38"/>
  <c r="L90" i="38"/>
  <c r="X57" i="38"/>
  <c r="W130" i="38"/>
  <c r="Y110" i="38"/>
  <c r="X112" i="38"/>
  <c r="M89" i="38"/>
  <c r="Y56" i="38"/>
  <c r="M90" i="38"/>
  <c r="Y57" i="38"/>
  <c r="X130" i="38"/>
  <c r="Z110" i="38"/>
  <c r="Y112" i="38"/>
  <c r="N89" i="38"/>
  <c r="Z56" i="38"/>
  <c r="N90" i="38"/>
  <c r="Z57" i="38"/>
  <c r="Y130" i="38"/>
  <c r="P114" i="38"/>
  <c r="R113" i="38"/>
  <c r="F91" i="38"/>
  <c r="R58" i="38"/>
  <c r="G91" i="38"/>
  <c r="S58" i="38"/>
  <c r="R131" i="38"/>
  <c r="S113" i="38"/>
  <c r="H91" i="38"/>
  <c r="T58" i="38"/>
  <c r="S131" i="38"/>
  <c r="T113" i="38"/>
  <c r="I91" i="38"/>
  <c r="U58" i="38"/>
  <c r="T131" i="38"/>
  <c r="U113" i="38"/>
  <c r="J91" i="38"/>
  <c r="V58" i="38"/>
  <c r="U131" i="38"/>
  <c r="V113" i="38"/>
  <c r="K91" i="38"/>
  <c r="W58" i="38"/>
  <c r="V131" i="38"/>
  <c r="W113" i="38"/>
  <c r="L91" i="38"/>
  <c r="X58" i="38"/>
  <c r="W131" i="38"/>
  <c r="X113" i="38"/>
  <c r="M91" i="38"/>
  <c r="Y58" i="38"/>
  <c r="X131" i="38"/>
  <c r="Y113" i="38"/>
  <c r="N91" i="38"/>
  <c r="Z58" i="38"/>
  <c r="Y131" i="38"/>
  <c r="P115" i="38"/>
  <c r="R114" i="38"/>
  <c r="F92" i="38"/>
  <c r="R59" i="38"/>
  <c r="G92" i="38"/>
  <c r="S59" i="38"/>
  <c r="R132" i="38"/>
  <c r="S114" i="38"/>
  <c r="H92" i="38"/>
  <c r="T59" i="38"/>
  <c r="S132" i="38"/>
  <c r="T114" i="38"/>
  <c r="I92" i="38"/>
  <c r="U59" i="38"/>
  <c r="T132" i="38"/>
  <c r="U114" i="38"/>
  <c r="J92" i="38"/>
  <c r="V59" i="38"/>
  <c r="U132" i="38"/>
  <c r="V114" i="38"/>
  <c r="K92" i="38"/>
  <c r="W59" i="38"/>
  <c r="V132" i="38"/>
  <c r="W114" i="38"/>
  <c r="L92" i="38"/>
  <c r="X59" i="38"/>
  <c r="W132" i="38"/>
  <c r="X114" i="38"/>
  <c r="M92" i="38"/>
  <c r="Y59" i="38"/>
  <c r="X132" i="38"/>
  <c r="Y114" i="38"/>
  <c r="N92" i="38"/>
  <c r="Z59" i="38"/>
  <c r="Y132" i="38"/>
  <c r="P116" i="38"/>
  <c r="R115" i="38"/>
  <c r="F93" i="38"/>
  <c r="R60" i="38"/>
  <c r="G93" i="38"/>
  <c r="S60" i="38"/>
  <c r="R133" i="38"/>
  <c r="S115" i="38"/>
  <c r="H93" i="38"/>
  <c r="T60" i="38"/>
  <c r="S133" i="38"/>
  <c r="T115" i="38"/>
  <c r="I93" i="38"/>
  <c r="U60" i="38"/>
  <c r="T133" i="38"/>
  <c r="U115" i="38"/>
  <c r="J93" i="38"/>
  <c r="V60" i="38"/>
  <c r="U133" i="38"/>
  <c r="V115" i="38"/>
  <c r="K93" i="38"/>
  <c r="W60" i="38"/>
  <c r="V133" i="38"/>
  <c r="W115" i="38"/>
  <c r="L93" i="38"/>
  <c r="X60" i="38"/>
  <c r="W133" i="38"/>
  <c r="X115" i="38"/>
  <c r="M93" i="38"/>
  <c r="Y60" i="38"/>
  <c r="X133" i="38"/>
  <c r="Y115" i="38"/>
  <c r="N93" i="38"/>
  <c r="Z60" i="38"/>
  <c r="Y133" i="38"/>
  <c r="Z135" i="38"/>
  <c r="Z117" i="38"/>
  <c r="S138" i="38"/>
  <c r="E89" i="38"/>
  <c r="F88" i="38"/>
  <c r="R47" i="38"/>
  <c r="G88" i="38"/>
  <c r="S47" i="38"/>
  <c r="E90" i="38"/>
  <c r="R48" i="38"/>
  <c r="S48" i="38"/>
  <c r="R121" i="38"/>
  <c r="H88" i="38"/>
  <c r="T47" i="38"/>
  <c r="T48" i="38"/>
  <c r="S121" i="38"/>
  <c r="I88" i="38"/>
  <c r="U47" i="38"/>
  <c r="U48" i="38"/>
  <c r="T121" i="38"/>
  <c r="J88" i="38"/>
  <c r="V47" i="38"/>
  <c r="V48" i="38"/>
  <c r="U121" i="38"/>
  <c r="K88" i="38"/>
  <c r="W47" i="38"/>
  <c r="W48" i="38"/>
  <c r="V121" i="38"/>
  <c r="L88" i="38"/>
  <c r="X47" i="38"/>
  <c r="X48" i="38"/>
  <c r="W121" i="38"/>
  <c r="M88" i="38"/>
  <c r="Y47" i="38"/>
  <c r="Y48" i="38"/>
  <c r="X121" i="38"/>
  <c r="N88" i="38"/>
  <c r="Z47" i="38"/>
  <c r="Z48" i="38"/>
  <c r="Y121" i="38"/>
  <c r="E91" i="38"/>
  <c r="R49" i="38"/>
  <c r="S49" i="38"/>
  <c r="R122" i="38"/>
  <c r="T49" i="38"/>
  <c r="S122" i="38"/>
  <c r="U49" i="38"/>
  <c r="T122" i="38"/>
  <c r="V49" i="38"/>
  <c r="U122" i="38"/>
  <c r="W49" i="38"/>
  <c r="V122" i="38"/>
  <c r="X49" i="38"/>
  <c r="W122" i="38"/>
  <c r="Y49" i="38"/>
  <c r="X122" i="38"/>
  <c r="Z49" i="38"/>
  <c r="Y122" i="38"/>
  <c r="E92" i="38"/>
  <c r="R50" i="38"/>
  <c r="S50" i="38"/>
  <c r="R123" i="38"/>
  <c r="T50" i="38"/>
  <c r="S123" i="38"/>
  <c r="U50" i="38"/>
  <c r="T123" i="38"/>
  <c r="V50" i="38"/>
  <c r="U123" i="38"/>
  <c r="W50" i="38"/>
  <c r="V123" i="38"/>
  <c r="X50" i="38"/>
  <c r="W123" i="38"/>
  <c r="Y50" i="38"/>
  <c r="X123" i="38"/>
  <c r="Z50" i="38"/>
  <c r="Y123" i="38"/>
  <c r="E93" i="38"/>
  <c r="R51" i="38"/>
  <c r="S51" i="38"/>
  <c r="R124" i="38"/>
  <c r="T51" i="38"/>
  <c r="S124" i="38"/>
  <c r="U51" i="38"/>
  <c r="T124" i="38"/>
  <c r="V51" i="38"/>
  <c r="U124" i="38"/>
  <c r="W51" i="38"/>
  <c r="V124" i="38"/>
  <c r="X51" i="38"/>
  <c r="W124" i="38"/>
  <c r="Y51" i="38"/>
  <c r="X124" i="38"/>
  <c r="Z51" i="38"/>
  <c r="Y124" i="38"/>
  <c r="Z126" i="38"/>
  <c r="S137" i="38"/>
  <c r="S139" i="38"/>
  <c r="B17" i="38"/>
  <c r="B16" i="38"/>
  <c r="B15" i="38"/>
  <c r="S74" i="38"/>
  <c r="R74" i="38"/>
  <c r="P77" i="38"/>
  <c r="P76" i="38"/>
  <c r="R76" i="38"/>
  <c r="R27" i="38"/>
  <c r="S27" i="38"/>
  <c r="R28" i="38"/>
  <c r="S28" i="38"/>
  <c r="R94" i="38"/>
  <c r="T74" i="38"/>
  <c r="S76" i="38"/>
  <c r="T27" i="38"/>
  <c r="T28" i="38"/>
  <c r="S94" i="38"/>
  <c r="U74" i="38"/>
  <c r="T76" i="38"/>
  <c r="U27" i="38"/>
  <c r="U28" i="38"/>
  <c r="T94" i="38"/>
  <c r="V74" i="38"/>
  <c r="U76" i="38"/>
  <c r="V27" i="38"/>
  <c r="V28" i="38"/>
  <c r="U94" i="38"/>
  <c r="W74" i="38"/>
  <c r="V76" i="38"/>
  <c r="W27" i="38"/>
  <c r="W28" i="38"/>
  <c r="V94" i="38"/>
  <c r="X74" i="38"/>
  <c r="W76" i="38"/>
  <c r="X27" i="38"/>
  <c r="X28" i="38"/>
  <c r="W94" i="38"/>
  <c r="Y74" i="38"/>
  <c r="X76" i="38"/>
  <c r="Y27" i="38"/>
  <c r="Y28" i="38"/>
  <c r="X94" i="38"/>
  <c r="Z74" i="38"/>
  <c r="Y76" i="38"/>
  <c r="Z27" i="38"/>
  <c r="Z28" i="38"/>
  <c r="Y94" i="38"/>
  <c r="P78" i="38"/>
  <c r="R77" i="38"/>
  <c r="R29" i="38"/>
  <c r="S29" i="38"/>
  <c r="R95" i="38"/>
  <c r="S77" i="38"/>
  <c r="T29" i="38"/>
  <c r="S95" i="38"/>
  <c r="T77" i="38"/>
  <c r="U29" i="38"/>
  <c r="T95" i="38"/>
  <c r="U77" i="38"/>
  <c r="V29" i="38"/>
  <c r="U95" i="38"/>
  <c r="V77" i="38"/>
  <c r="W29" i="38"/>
  <c r="V95" i="38"/>
  <c r="W77" i="38"/>
  <c r="X29" i="38"/>
  <c r="W95" i="38"/>
  <c r="X77" i="38"/>
  <c r="Y29" i="38"/>
  <c r="X95" i="38"/>
  <c r="Y77" i="38"/>
  <c r="Z29" i="38"/>
  <c r="Y95" i="38"/>
  <c r="P79" i="38"/>
  <c r="R78" i="38"/>
  <c r="R30" i="38"/>
  <c r="S30" i="38"/>
  <c r="R96" i="38"/>
  <c r="S78" i="38"/>
  <c r="T30" i="38"/>
  <c r="S96" i="38"/>
  <c r="T78" i="38"/>
  <c r="U30" i="38"/>
  <c r="T96" i="38"/>
  <c r="U78" i="38"/>
  <c r="V30" i="38"/>
  <c r="U96" i="38"/>
  <c r="V78" i="38"/>
  <c r="W30" i="38"/>
  <c r="V96" i="38"/>
  <c r="W78" i="38"/>
  <c r="X30" i="38"/>
  <c r="W96" i="38"/>
  <c r="X78" i="38"/>
  <c r="Y30" i="38"/>
  <c r="X96" i="38"/>
  <c r="Y78" i="38"/>
  <c r="Z30" i="38"/>
  <c r="Y96" i="38"/>
  <c r="P80" i="38"/>
  <c r="R79" i="38"/>
  <c r="R31" i="38"/>
  <c r="S31" i="38"/>
  <c r="R97" i="38"/>
  <c r="S79" i="38"/>
  <c r="T31" i="38"/>
  <c r="S97" i="38"/>
  <c r="T79" i="38"/>
  <c r="U31" i="38"/>
  <c r="T97" i="38"/>
  <c r="U79" i="38"/>
  <c r="V31" i="38"/>
  <c r="U97" i="38"/>
  <c r="V79" i="38"/>
  <c r="W31" i="38"/>
  <c r="V97" i="38"/>
  <c r="W79" i="38"/>
  <c r="X31" i="38"/>
  <c r="W97" i="38"/>
  <c r="X79" i="38"/>
  <c r="Y31" i="38"/>
  <c r="X97" i="38"/>
  <c r="Y79" i="38"/>
  <c r="Z31" i="38"/>
  <c r="Y97" i="38"/>
  <c r="Z99" i="38"/>
  <c r="Z81" i="38"/>
  <c r="S102" i="38"/>
  <c r="R18" i="38"/>
  <c r="S18" i="38"/>
  <c r="R19" i="38"/>
  <c r="S19" i="38"/>
  <c r="R85" i="38"/>
  <c r="T18" i="38"/>
  <c r="T19" i="38"/>
  <c r="S85" i="38"/>
  <c r="U18" i="38"/>
  <c r="U19" i="38"/>
  <c r="T85" i="38"/>
  <c r="V18" i="38"/>
  <c r="V19" i="38"/>
  <c r="U85" i="38"/>
  <c r="W18" i="38"/>
  <c r="W19" i="38"/>
  <c r="V85" i="38"/>
  <c r="X18" i="38"/>
  <c r="X19" i="38"/>
  <c r="W85" i="38"/>
  <c r="Y18" i="38"/>
  <c r="Y19" i="38"/>
  <c r="X85" i="38"/>
  <c r="Z18" i="38"/>
  <c r="Z19" i="38"/>
  <c r="Y85" i="38"/>
  <c r="R20" i="38"/>
  <c r="S20" i="38"/>
  <c r="R86" i="38"/>
  <c r="T20" i="38"/>
  <c r="S86" i="38"/>
  <c r="U20" i="38"/>
  <c r="T86" i="38"/>
  <c r="V20" i="38"/>
  <c r="U86" i="38"/>
  <c r="W20" i="38"/>
  <c r="V86" i="38"/>
  <c r="X20" i="38"/>
  <c r="W86" i="38"/>
  <c r="Y20" i="38"/>
  <c r="X86" i="38"/>
  <c r="Z20" i="38"/>
  <c r="Y86" i="38"/>
  <c r="R21" i="38"/>
  <c r="S21" i="38"/>
  <c r="R87" i="38"/>
  <c r="T21" i="38"/>
  <c r="S87" i="38"/>
  <c r="U21" i="38"/>
  <c r="T87" i="38"/>
  <c r="V21" i="38"/>
  <c r="U87" i="38"/>
  <c r="W21" i="38"/>
  <c r="V87" i="38"/>
  <c r="X21" i="38"/>
  <c r="W87" i="38"/>
  <c r="Y21" i="38"/>
  <c r="X87" i="38"/>
  <c r="Z21" i="38"/>
  <c r="Y87" i="38"/>
  <c r="R22" i="38"/>
  <c r="S22" i="38"/>
  <c r="R88" i="38"/>
  <c r="T22" i="38"/>
  <c r="S88" i="38"/>
  <c r="U22" i="38"/>
  <c r="T88" i="38"/>
  <c r="V22" i="38"/>
  <c r="U88" i="38"/>
  <c r="W22" i="38"/>
  <c r="V88" i="38"/>
  <c r="X22" i="38"/>
  <c r="W88" i="38"/>
  <c r="Y22" i="38"/>
  <c r="X88" i="38"/>
  <c r="Z22" i="38"/>
  <c r="Y88" i="38"/>
  <c r="Z90" i="38"/>
  <c r="S101" i="38"/>
  <c r="S103" i="38"/>
  <c r="B12" i="38"/>
  <c r="B11" i="38"/>
  <c r="B10" i="38"/>
  <c r="B7" i="38"/>
  <c r="B6" i="38"/>
  <c r="S8" i="38"/>
  <c r="R8" i="38"/>
  <c r="R9" i="38"/>
  <c r="R10" i="38"/>
  <c r="T8" i="38"/>
  <c r="S9" i="38"/>
  <c r="S10" i="38"/>
  <c r="U8" i="38"/>
  <c r="T9" i="38"/>
  <c r="T10" i="38"/>
  <c r="V8" i="38"/>
  <c r="U9" i="38"/>
  <c r="U10" i="38"/>
  <c r="W8" i="38"/>
  <c r="V9" i="38"/>
  <c r="V10" i="38"/>
  <c r="X8" i="38"/>
  <c r="W9" i="38"/>
  <c r="W10" i="38"/>
  <c r="Y8" i="38"/>
  <c r="X9" i="38"/>
  <c r="X10" i="38"/>
  <c r="Z8" i="38"/>
  <c r="Y9" i="38"/>
  <c r="Y10" i="38"/>
  <c r="Q11" i="38"/>
  <c r="S11" i="38"/>
  <c r="U11" i="38"/>
  <c r="B5" i="38"/>
  <c r="R3" i="38"/>
  <c r="R4" i="38"/>
  <c r="S3" i="38"/>
  <c r="S4" i="38"/>
  <c r="T3" i="38"/>
  <c r="T4" i="38"/>
  <c r="U3" i="38"/>
  <c r="U4" i="38"/>
  <c r="Q5" i="38"/>
  <c r="S5" i="38"/>
  <c r="U5" i="38"/>
  <c r="B4" i="38"/>
  <c r="S110" i="37"/>
  <c r="R110" i="37"/>
  <c r="P113" i="37"/>
  <c r="P112" i="37"/>
  <c r="R112" i="37"/>
  <c r="F35" i="37"/>
  <c r="F43" i="37"/>
  <c r="F51" i="37"/>
  <c r="F62" i="37"/>
  <c r="E34" i="37"/>
  <c r="E42" i="37"/>
  <c r="E50" i="37"/>
  <c r="E61" i="37"/>
  <c r="F34" i="37"/>
  <c r="F42" i="37"/>
  <c r="F50" i="37"/>
  <c r="F61" i="37"/>
  <c r="G34" i="37"/>
  <c r="G42" i="37"/>
  <c r="G50" i="37"/>
  <c r="G61" i="37"/>
  <c r="H34" i="37"/>
  <c r="H42" i="37"/>
  <c r="H50" i="37"/>
  <c r="H61" i="37"/>
  <c r="I34" i="37"/>
  <c r="I42" i="37"/>
  <c r="I50" i="37"/>
  <c r="I61" i="37"/>
  <c r="J34" i="37"/>
  <c r="J42" i="37"/>
  <c r="J50" i="37"/>
  <c r="J61" i="37"/>
  <c r="K34" i="37"/>
  <c r="K42" i="37"/>
  <c r="K50" i="37"/>
  <c r="K61" i="37"/>
  <c r="L34" i="37"/>
  <c r="L42" i="37"/>
  <c r="L50" i="37"/>
  <c r="L61" i="37"/>
  <c r="M34" i="37"/>
  <c r="M42" i="37"/>
  <c r="M50" i="37"/>
  <c r="M61" i="37"/>
  <c r="N34" i="37"/>
  <c r="N42" i="37"/>
  <c r="N50" i="37"/>
  <c r="N61" i="37"/>
  <c r="E35" i="37"/>
  <c r="E43" i="37"/>
  <c r="E51" i="37"/>
  <c r="E62" i="37"/>
  <c r="G35" i="37"/>
  <c r="G43" i="37"/>
  <c r="G51" i="37"/>
  <c r="G62" i="37"/>
  <c r="H35" i="37"/>
  <c r="H43" i="37"/>
  <c r="H51" i="37"/>
  <c r="H62" i="37"/>
  <c r="I35" i="37"/>
  <c r="I43" i="37"/>
  <c r="I51" i="37"/>
  <c r="I62" i="37"/>
  <c r="J35" i="37"/>
  <c r="J43" i="37"/>
  <c r="J51" i="37"/>
  <c r="J62" i="37"/>
  <c r="K35" i="37"/>
  <c r="K43" i="37"/>
  <c r="K51" i="37"/>
  <c r="K62" i="37"/>
  <c r="L35" i="37"/>
  <c r="L43" i="37"/>
  <c r="L51" i="37"/>
  <c r="L62" i="37"/>
  <c r="M35" i="37"/>
  <c r="M43" i="37"/>
  <c r="M51" i="37"/>
  <c r="M62" i="37"/>
  <c r="N35" i="37"/>
  <c r="N43" i="37"/>
  <c r="N51" i="37"/>
  <c r="N62" i="37"/>
  <c r="E36" i="37"/>
  <c r="E44" i="37"/>
  <c r="E52" i="37"/>
  <c r="E63" i="37"/>
  <c r="F36" i="37"/>
  <c r="F44" i="37"/>
  <c r="F52" i="37"/>
  <c r="F63" i="37"/>
  <c r="G36" i="37"/>
  <c r="G44" i="37"/>
  <c r="G52" i="37"/>
  <c r="G63" i="37"/>
  <c r="H36" i="37"/>
  <c r="H44" i="37"/>
  <c r="H52" i="37"/>
  <c r="H63" i="37"/>
  <c r="I36" i="37"/>
  <c r="I44" i="37"/>
  <c r="I52" i="37"/>
  <c r="I63" i="37"/>
  <c r="J36" i="37"/>
  <c r="J44" i="37"/>
  <c r="J52" i="37"/>
  <c r="J63" i="37"/>
  <c r="K36" i="37"/>
  <c r="K44" i="37"/>
  <c r="K52" i="37"/>
  <c r="K63" i="37"/>
  <c r="L36" i="37"/>
  <c r="L44" i="37"/>
  <c r="L52" i="37"/>
  <c r="L63" i="37"/>
  <c r="M36" i="37"/>
  <c r="M44" i="37"/>
  <c r="M52" i="37"/>
  <c r="M63" i="37"/>
  <c r="N36" i="37"/>
  <c r="N44" i="37"/>
  <c r="N52" i="37"/>
  <c r="N63" i="37"/>
  <c r="E37" i="37"/>
  <c r="E45" i="37"/>
  <c r="E53" i="37"/>
  <c r="E64" i="37"/>
  <c r="F37" i="37"/>
  <c r="F45" i="37"/>
  <c r="F53" i="37"/>
  <c r="F64" i="37"/>
  <c r="G37" i="37"/>
  <c r="G45" i="37"/>
  <c r="G53" i="37"/>
  <c r="G64" i="37"/>
  <c r="H37" i="37"/>
  <c r="H45" i="37"/>
  <c r="H53" i="37"/>
  <c r="H64" i="37"/>
  <c r="I37" i="37"/>
  <c r="I45" i="37"/>
  <c r="I53" i="37"/>
  <c r="I64" i="37"/>
  <c r="J37" i="37"/>
  <c r="J45" i="37"/>
  <c r="J53" i="37"/>
  <c r="J64" i="37"/>
  <c r="K37" i="37"/>
  <c r="K45" i="37"/>
  <c r="K53" i="37"/>
  <c r="K64" i="37"/>
  <c r="L37" i="37"/>
  <c r="L45" i="37"/>
  <c r="L53" i="37"/>
  <c r="L64" i="37"/>
  <c r="M37" i="37"/>
  <c r="M45" i="37"/>
  <c r="M53" i="37"/>
  <c r="M64" i="37"/>
  <c r="N37" i="37"/>
  <c r="N45" i="37"/>
  <c r="N53" i="37"/>
  <c r="N64" i="37"/>
  <c r="E38" i="37"/>
  <c r="E46" i="37"/>
  <c r="E54" i="37"/>
  <c r="E65" i="37"/>
  <c r="F38" i="37"/>
  <c r="F46" i="37"/>
  <c r="F54" i="37"/>
  <c r="F65" i="37"/>
  <c r="G38" i="37"/>
  <c r="G46" i="37"/>
  <c r="G54" i="37"/>
  <c r="G65" i="37"/>
  <c r="H38" i="37"/>
  <c r="H46" i="37"/>
  <c r="H54" i="37"/>
  <c r="H65" i="37"/>
  <c r="I38" i="37"/>
  <c r="I46" i="37"/>
  <c r="I54" i="37"/>
  <c r="I65" i="37"/>
  <c r="J38" i="37"/>
  <c r="J46" i="37"/>
  <c r="J54" i="37"/>
  <c r="J65" i="37"/>
  <c r="K38" i="37"/>
  <c r="K46" i="37"/>
  <c r="K54" i="37"/>
  <c r="K65" i="37"/>
  <c r="L38" i="37"/>
  <c r="L46" i="37"/>
  <c r="L54" i="37"/>
  <c r="L65" i="37"/>
  <c r="M38" i="37"/>
  <c r="M46" i="37"/>
  <c r="M54" i="37"/>
  <c r="M65" i="37"/>
  <c r="N38" i="37"/>
  <c r="N46" i="37"/>
  <c r="N54" i="37"/>
  <c r="N65" i="37"/>
  <c r="E39" i="37"/>
  <c r="E47" i="37"/>
  <c r="E55" i="37"/>
  <c r="E66" i="37"/>
  <c r="F39" i="37"/>
  <c r="F47" i="37"/>
  <c r="F55" i="37"/>
  <c r="F66" i="37"/>
  <c r="G39" i="37"/>
  <c r="G47" i="37"/>
  <c r="G55" i="37"/>
  <c r="G66" i="37"/>
  <c r="H39" i="37"/>
  <c r="H47" i="37"/>
  <c r="H55" i="37"/>
  <c r="H66" i="37"/>
  <c r="I39" i="37"/>
  <c r="I47" i="37"/>
  <c r="I55" i="37"/>
  <c r="I66" i="37"/>
  <c r="J39" i="37"/>
  <c r="J47" i="37"/>
  <c r="J55" i="37"/>
  <c r="J66" i="37"/>
  <c r="K39" i="37"/>
  <c r="K47" i="37"/>
  <c r="K55" i="37"/>
  <c r="K66" i="37"/>
  <c r="L39" i="37"/>
  <c r="L47" i="37"/>
  <c r="L55" i="37"/>
  <c r="L66" i="37"/>
  <c r="M39" i="37"/>
  <c r="M47" i="37"/>
  <c r="M55" i="37"/>
  <c r="M66" i="37"/>
  <c r="N39" i="37"/>
  <c r="N47" i="37"/>
  <c r="N55" i="37"/>
  <c r="N66" i="37"/>
  <c r="E85" i="37"/>
  <c r="H85" i="37"/>
  <c r="H86" i="37"/>
  <c r="F89" i="37"/>
  <c r="R56" i="37"/>
  <c r="G89" i="37"/>
  <c r="S56" i="37"/>
  <c r="F90" i="37"/>
  <c r="R57" i="37"/>
  <c r="G90" i="37"/>
  <c r="S57" i="37"/>
  <c r="R130" i="37"/>
  <c r="T110" i="37"/>
  <c r="S112" i="37"/>
  <c r="H89" i="37"/>
  <c r="T56" i="37"/>
  <c r="H90" i="37"/>
  <c r="T57" i="37"/>
  <c r="S130" i="37"/>
  <c r="U110" i="37"/>
  <c r="T112" i="37"/>
  <c r="I89" i="37"/>
  <c r="U56" i="37"/>
  <c r="I90" i="37"/>
  <c r="U57" i="37"/>
  <c r="T130" i="37"/>
  <c r="V110" i="37"/>
  <c r="U112" i="37"/>
  <c r="J89" i="37"/>
  <c r="V56" i="37"/>
  <c r="J90" i="37"/>
  <c r="V57" i="37"/>
  <c r="U130" i="37"/>
  <c r="W110" i="37"/>
  <c r="V112" i="37"/>
  <c r="K89" i="37"/>
  <c r="W56" i="37"/>
  <c r="K90" i="37"/>
  <c r="W57" i="37"/>
  <c r="V130" i="37"/>
  <c r="X110" i="37"/>
  <c r="W112" i="37"/>
  <c r="L89" i="37"/>
  <c r="X56" i="37"/>
  <c r="L90" i="37"/>
  <c r="X57" i="37"/>
  <c r="W130" i="37"/>
  <c r="Y110" i="37"/>
  <c r="X112" i="37"/>
  <c r="M89" i="37"/>
  <c r="Y56" i="37"/>
  <c r="M90" i="37"/>
  <c r="Y57" i="37"/>
  <c r="X130" i="37"/>
  <c r="Z110" i="37"/>
  <c r="Y112" i="37"/>
  <c r="N89" i="37"/>
  <c r="Z56" i="37"/>
  <c r="N90" i="37"/>
  <c r="Z57" i="37"/>
  <c r="Y130" i="37"/>
  <c r="P114" i="37"/>
  <c r="R113" i="37"/>
  <c r="F91" i="37"/>
  <c r="R58" i="37"/>
  <c r="G91" i="37"/>
  <c r="S58" i="37"/>
  <c r="R131" i="37"/>
  <c r="S113" i="37"/>
  <c r="H91" i="37"/>
  <c r="T58" i="37"/>
  <c r="S131" i="37"/>
  <c r="T113" i="37"/>
  <c r="I91" i="37"/>
  <c r="U58" i="37"/>
  <c r="T131" i="37"/>
  <c r="U113" i="37"/>
  <c r="J91" i="37"/>
  <c r="V58" i="37"/>
  <c r="U131" i="37"/>
  <c r="V113" i="37"/>
  <c r="K91" i="37"/>
  <c r="W58" i="37"/>
  <c r="V131" i="37"/>
  <c r="W113" i="37"/>
  <c r="L91" i="37"/>
  <c r="X58" i="37"/>
  <c r="W131" i="37"/>
  <c r="X113" i="37"/>
  <c r="M91" i="37"/>
  <c r="Y58" i="37"/>
  <c r="X131" i="37"/>
  <c r="Y113" i="37"/>
  <c r="N91" i="37"/>
  <c r="Z58" i="37"/>
  <c r="Y131" i="37"/>
  <c r="P115" i="37"/>
  <c r="R114" i="37"/>
  <c r="F92" i="37"/>
  <c r="R59" i="37"/>
  <c r="G92" i="37"/>
  <c r="S59" i="37"/>
  <c r="R132" i="37"/>
  <c r="S114" i="37"/>
  <c r="H92" i="37"/>
  <c r="T59" i="37"/>
  <c r="S132" i="37"/>
  <c r="T114" i="37"/>
  <c r="I92" i="37"/>
  <c r="U59" i="37"/>
  <c r="T132" i="37"/>
  <c r="U114" i="37"/>
  <c r="J92" i="37"/>
  <c r="V59" i="37"/>
  <c r="U132" i="37"/>
  <c r="V114" i="37"/>
  <c r="K92" i="37"/>
  <c r="W59" i="37"/>
  <c r="V132" i="37"/>
  <c r="W114" i="37"/>
  <c r="L92" i="37"/>
  <c r="X59" i="37"/>
  <c r="W132" i="37"/>
  <c r="X114" i="37"/>
  <c r="M92" i="37"/>
  <c r="Y59" i="37"/>
  <c r="X132" i="37"/>
  <c r="Y114" i="37"/>
  <c r="N92" i="37"/>
  <c r="Z59" i="37"/>
  <c r="Y132" i="37"/>
  <c r="P116" i="37"/>
  <c r="R115" i="37"/>
  <c r="F93" i="37"/>
  <c r="R60" i="37"/>
  <c r="G93" i="37"/>
  <c r="S60" i="37"/>
  <c r="R133" i="37"/>
  <c r="S115" i="37"/>
  <c r="H93" i="37"/>
  <c r="T60" i="37"/>
  <c r="S133" i="37"/>
  <c r="T115" i="37"/>
  <c r="I93" i="37"/>
  <c r="U60" i="37"/>
  <c r="T133" i="37"/>
  <c r="U115" i="37"/>
  <c r="J93" i="37"/>
  <c r="V60" i="37"/>
  <c r="U133" i="37"/>
  <c r="V115" i="37"/>
  <c r="K93" i="37"/>
  <c r="W60" i="37"/>
  <c r="V133" i="37"/>
  <c r="W115" i="37"/>
  <c r="L93" i="37"/>
  <c r="X60" i="37"/>
  <c r="W133" i="37"/>
  <c r="X115" i="37"/>
  <c r="M93" i="37"/>
  <c r="Y60" i="37"/>
  <c r="X133" i="37"/>
  <c r="Y115" i="37"/>
  <c r="N93" i="37"/>
  <c r="Z60" i="37"/>
  <c r="Y133" i="37"/>
  <c r="Z135" i="37"/>
  <c r="Z117" i="37"/>
  <c r="S138" i="37"/>
  <c r="E89" i="37"/>
  <c r="F88" i="37"/>
  <c r="R47" i="37"/>
  <c r="G88" i="37"/>
  <c r="S47" i="37"/>
  <c r="E90" i="37"/>
  <c r="R48" i="37"/>
  <c r="S48" i="37"/>
  <c r="R121" i="37"/>
  <c r="H88" i="37"/>
  <c r="T47" i="37"/>
  <c r="T48" i="37"/>
  <c r="S121" i="37"/>
  <c r="I88" i="37"/>
  <c r="U47" i="37"/>
  <c r="U48" i="37"/>
  <c r="T121" i="37"/>
  <c r="J88" i="37"/>
  <c r="V47" i="37"/>
  <c r="V48" i="37"/>
  <c r="U121" i="37"/>
  <c r="K88" i="37"/>
  <c r="W47" i="37"/>
  <c r="W48" i="37"/>
  <c r="V121" i="37"/>
  <c r="L88" i="37"/>
  <c r="X47" i="37"/>
  <c r="X48" i="37"/>
  <c r="W121" i="37"/>
  <c r="M88" i="37"/>
  <c r="Y47" i="37"/>
  <c r="Y48" i="37"/>
  <c r="X121" i="37"/>
  <c r="N88" i="37"/>
  <c r="Z47" i="37"/>
  <c r="Z48" i="37"/>
  <c r="Y121" i="37"/>
  <c r="E91" i="37"/>
  <c r="R49" i="37"/>
  <c r="S49" i="37"/>
  <c r="R122" i="37"/>
  <c r="T49" i="37"/>
  <c r="S122" i="37"/>
  <c r="U49" i="37"/>
  <c r="T122" i="37"/>
  <c r="V49" i="37"/>
  <c r="U122" i="37"/>
  <c r="W49" i="37"/>
  <c r="V122" i="37"/>
  <c r="X49" i="37"/>
  <c r="W122" i="37"/>
  <c r="Y49" i="37"/>
  <c r="X122" i="37"/>
  <c r="Z49" i="37"/>
  <c r="Y122" i="37"/>
  <c r="E92" i="37"/>
  <c r="R50" i="37"/>
  <c r="S50" i="37"/>
  <c r="R123" i="37"/>
  <c r="T50" i="37"/>
  <c r="S123" i="37"/>
  <c r="U50" i="37"/>
  <c r="T123" i="37"/>
  <c r="V50" i="37"/>
  <c r="U123" i="37"/>
  <c r="W50" i="37"/>
  <c r="V123" i="37"/>
  <c r="X50" i="37"/>
  <c r="W123" i="37"/>
  <c r="Y50" i="37"/>
  <c r="X123" i="37"/>
  <c r="Z50" i="37"/>
  <c r="Y123" i="37"/>
  <c r="E93" i="37"/>
  <c r="R51" i="37"/>
  <c r="S51" i="37"/>
  <c r="R124" i="37"/>
  <c r="T51" i="37"/>
  <c r="S124" i="37"/>
  <c r="U51" i="37"/>
  <c r="T124" i="37"/>
  <c r="V51" i="37"/>
  <c r="U124" i="37"/>
  <c r="W51" i="37"/>
  <c r="V124" i="37"/>
  <c r="X51" i="37"/>
  <c r="W124" i="37"/>
  <c r="Y51" i="37"/>
  <c r="X124" i="37"/>
  <c r="Z51" i="37"/>
  <c r="Y124" i="37"/>
  <c r="Z126" i="37"/>
  <c r="S137" i="37"/>
  <c r="S139" i="37"/>
  <c r="B17" i="37"/>
  <c r="B16" i="37"/>
  <c r="B15" i="37"/>
  <c r="S74" i="37"/>
  <c r="R74" i="37"/>
  <c r="P77" i="37"/>
  <c r="P76" i="37"/>
  <c r="R76" i="37"/>
  <c r="R27" i="37"/>
  <c r="S27" i="37"/>
  <c r="R28" i="37"/>
  <c r="S28" i="37"/>
  <c r="R94" i="37"/>
  <c r="T74" i="37"/>
  <c r="S76" i="37"/>
  <c r="T27" i="37"/>
  <c r="T28" i="37"/>
  <c r="S94" i="37"/>
  <c r="U74" i="37"/>
  <c r="T76" i="37"/>
  <c r="U27" i="37"/>
  <c r="U28" i="37"/>
  <c r="T94" i="37"/>
  <c r="V74" i="37"/>
  <c r="U76" i="37"/>
  <c r="V27" i="37"/>
  <c r="V28" i="37"/>
  <c r="U94" i="37"/>
  <c r="W74" i="37"/>
  <c r="V76" i="37"/>
  <c r="W27" i="37"/>
  <c r="W28" i="37"/>
  <c r="V94" i="37"/>
  <c r="X74" i="37"/>
  <c r="W76" i="37"/>
  <c r="X27" i="37"/>
  <c r="X28" i="37"/>
  <c r="W94" i="37"/>
  <c r="Y74" i="37"/>
  <c r="X76" i="37"/>
  <c r="Y27" i="37"/>
  <c r="Y28" i="37"/>
  <c r="X94" i="37"/>
  <c r="Z74" i="37"/>
  <c r="Y76" i="37"/>
  <c r="Z27" i="37"/>
  <c r="Z28" i="37"/>
  <c r="Y94" i="37"/>
  <c r="P78" i="37"/>
  <c r="R77" i="37"/>
  <c r="R29" i="37"/>
  <c r="S29" i="37"/>
  <c r="R95" i="37"/>
  <c r="S77" i="37"/>
  <c r="T29" i="37"/>
  <c r="S95" i="37"/>
  <c r="T77" i="37"/>
  <c r="U29" i="37"/>
  <c r="T95" i="37"/>
  <c r="U77" i="37"/>
  <c r="V29" i="37"/>
  <c r="U95" i="37"/>
  <c r="V77" i="37"/>
  <c r="W29" i="37"/>
  <c r="V95" i="37"/>
  <c r="W77" i="37"/>
  <c r="X29" i="37"/>
  <c r="W95" i="37"/>
  <c r="X77" i="37"/>
  <c r="Y29" i="37"/>
  <c r="X95" i="37"/>
  <c r="Y77" i="37"/>
  <c r="Z29" i="37"/>
  <c r="Y95" i="37"/>
  <c r="P79" i="37"/>
  <c r="R78" i="37"/>
  <c r="R30" i="37"/>
  <c r="S30" i="37"/>
  <c r="R96" i="37"/>
  <c r="S78" i="37"/>
  <c r="T30" i="37"/>
  <c r="S96" i="37"/>
  <c r="T78" i="37"/>
  <c r="U30" i="37"/>
  <c r="T96" i="37"/>
  <c r="U78" i="37"/>
  <c r="V30" i="37"/>
  <c r="U96" i="37"/>
  <c r="V78" i="37"/>
  <c r="W30" i="37"/>
  <c r="V96" i="37"/>
  <c r="W78" i="37"/>
  <c r="X30" i="37"/>
  <c r="W96" i="37"/>
  <c r="X78" i="37"/>
  <c r="Y30" i="37"/>
  <c r="X96" i="37"/>
  <c r="Y78" i="37"/>
  <c r="Z30" i="37"/>
  <c r="Y96" i="37"/>
  <c r="P80" i="37"/>
  <c r="R79" i="37"/>
  <c r="R31" i="37"/>
  <c r="S31" i="37"/>
  <c r="R97" i="37"/>
  <c r="S79" i="37"/>
  <c r="T31" i="37"/>
  <c r="S97" i="37"/>
  <c r="T79" i="37"/>
  <c r="U31" i="37"/>
  <c r="T97" i="37"/>
  <c r="U79" i="37"/>
  <c r="V31" i="37"/>
  <c r="U97" i="37"/>
  <c r="V79" i="37"/>
  <c r="W31" i="37"/>
  <c r="V97" i="37"/>
  <c r="W79" i="37"/>
  <c r="X31" i="37"/>
  <c r="W97" i="37"/>
  <c r="X79" i="37"/>
  <c r="Y31" i="37"/>
  <c r="X97" i="37"/>
  <c r="Y79" i="37"/>
  <c r="Z31" i="37"/>
  <c r="Y97" i="37"/>
  <c r="Z99" i="37"/>
  <c r="Z81" i="37"/>
  <c r="S102" i="37"/>
  <c r="R18" i="37"/>
  <c r="S18" i="37"/>
  <c r="R19" i="37"/>
  <c r="S19" i="37"/>
  <c r="R85" i="37"/>
  <c r="T18" i="37"/>
  <c r="T19" i="37"/>
  <c r="S85" i="37"/>
  <c r="U18" i="37"/>
  <c r="U19" i="37"/>
  <c r="T85" i="37"/>
  <c r="V18" i="37"/>
  <c r="V19" i="37"/>
  <c r="U85" i="37"/>
  <c r="W18" i="37"/>
  <c r="W19" i="37"/>
  <c r="V85" i="37"/>
  <c r="X18" i="37"/>
  <c r="X19" i="37"/>
  <c r="W85" i="37"/>
  <c r="Y18" i="37"/>
  <c r="Y19" i="37"/>
  <c r="X85" i="37"/>
  <c r="Z18" i="37"/>
  <c r="Z19" i="37"/>
  <c r="Y85" i="37"/>
  <c r="R20" i="37"/>
  <c r="S20" i="37"/>
  <c r="R86" i="37"/>
  <c r="T20" i="37"/>
  <c r="S86" i="37"/>
  <c r="U20" i="37"/>
  <c r="T86" i="37"/>
  <c r="V20" i="37"/>
  <c r="U86" i="37"/>
  <c r="W20" i="37"/>
  <c r="V86" i="37"/>
  <c r="X20" i="37"/>
  <c r="W86" i="37"/>
  <c r="Y20" i="37"/>
  <c r="X86" i="37"/>
  <c r="Z20" i="37"/>
  <c r="Y86" i="37"/>
  <c r="R21" i="37"/>
  <c r="S21" i="37"/>
  <c r="R87" i="37"/>
  <c r="T21" i="37"/>
  <c r="S87" i="37"/>
  <c r="U21" i="37"/>
  <c r="T87" i="37"/>
  <c r="V21" i="37"/>
  <c r="U87" i="37"/>
  <c r="W21" i="37"/>
  <c r="V87" i="37"/>
  <c r="X21" i="37"/>
  <c r="W87" i="37"/>
  <c r="Y21" i="37"/>
  <c r="X87" i="37"/>
  <c r="Z21" i="37"/>
  <c r="Y87" i="37"/>
  <c r="R22" i="37"/>
  <c r="S22" i="37"/>
  <c r="R88" i="37"/>
  <c r="T22" i="37"/>
  <c r="S88" i="37"/>
  <c r="U22" i="37"/>
  <c r="T88" i="37"/>
  <c r="V22" i="37"/>
  <c r="U88" i="37"/>
  <c r="W22" i="37"/>
  <c r="V88" i="37"/>
  <c r="X22" i="37"/>
  <c r="W88" i="37"/>
  <c r="Y22" i="37"/>
  <c r="X88" i="37"/>
  <c r="Z22" i="37"/>
  <c r="Y88" i="37"/>
  <c r="Z90" i="37"/>
  <c r="S101" i="37"/>
  <c r="S103" i="37"/>
  <c r="B12" i="37"/>
  <c r="B11" i="37"/>
  <c r="B10" i="37"/>
  <c r="B7" i="37"/>
  <c r="B6" i="37"/>
  <c r="S8" i="37"/>
  <c r="R8" i="37"/>
  <c r="R9" i="37"/>
  <c r="R10" i="37"/>
  <c r="T8" i="37"/>
  <c r="S9" i="37"/>
  <c r="S10" i="37"/>
  <c r="U8" i="37"/>
  <c r="T9" i="37"/>
  <c r="T10" i="37"/>
  <c r="V8" i="37"/>
  <c r="U9" i="37"/>
  <c r="U10" i="37"/>
  <c r="W8" i="37"/>
  <c r="V9" i="37"/>
  <c r="V10" i="37"/>
  <c r="X8" i="37"/>
  <c r="W9" i="37"/>
  <c r="W10" i="37"/>
  <c r="Y8" i="37"/>
  <c r="X9" i="37"/>
  <c r="X10" i="37"/>
  <c r="Z8" i="37"/>
  <c r="Y9" i="37"/>
  <c r="Y10" i="37"/>
  <c r="Q11" i="37"/>
  <c r="S11" i="37"/>
  <c r="U11" i="37"/>
  <c r="B5" i="37"/>
  <c r="R3" i="37"/>
  <c r="R4" i="37"/>
  <c r="S3" i="37"/>
  <c r="S4" i="37"/>
  <c r="T3" i="37"/>
  <c r="T4" i="37"/>
  <c r="U3" i="37"/>
  <c r="U4" i="37"/>
  <c r="Q5" i="37"/>
  <c r="S5" i="37"/>
  <c r="U5" i="37"/>
  <c r="B4" i="37"/>
  <c r="S110" i="36"/>
  <c r="R110" i="36"/>
  <c r="P113" i="36"/>
  <c r="P112" i="36"/>
  <c r="R112" i="36"/>
  <c r="F35" i="36"/>
  <c r="F43" i="36"/>
  <c r="F51" i="36"/>
  <c r="F62" i="36"/>
  <c r="E34" i="36"/>
  <c r="E42" i="36"/>
  <c r="E50" i="36"/>
  <c r="E61" i="36"/>
  <c r="F34" i="36"/>
  <c r="F42" i="36"/>
  <c r="F50" i="36"/>
  <c r="F61" i="36"/>
  <c r="G34" i="36"/>
  <c r="G42" i="36"/>
  <c r="G50" i="36"/>
  <c r="G61" i="36"/>
  <c r="H34" i="36"/>
  <c r="H42" i="36"/>
  <c r="H50" i="36"/>
  <c r="H61" i="36"/>
  <c r="I34" i="36"/>
  <c r="I42" i="36"/>
  <c r="I50" i="36"/>
  <c r="I61" i="36"/>
  <c r="J34" i="36"/>
  <c r="J42" i="36"/>
  <c r="J50" i="36"/>
  <c r="J61" i="36"/>
  <c r="K34" i="36"/>
  <c r="K42" i="36"/>
  <c r="K50" i="36"/>
  <c r="K61" i="36"/>
  <c r="L34" i="36"/>
  <c r="L42" i="36"/>
  <c r="L50" i="36"/>
  <c r="L61" i="36"/>
  <c r="M34" i="36"/>
  <c r="M42" i="36"/>
  <c r="M50" i="36"/>
  <c r="M61" i="36"/>
  <c r="N34" i="36"/>
  <c r="N42" i="36"/>
  <c r="N50" i="36"/>
  <c r="N61" i="36"/>
  <c r="E35" i="36"/>
  <c r="E43" i="36"/>
  <c r="E51" i="36"/>
  <c r="E62" i="36"/>
  <c r="G35" i="36"/>
  <c r="G43" i="36"/>
  <c r="G51" i="36"/>
  <c r="G62" i="36"/>
  <c r="H35" i="36"/>
  <c r="H43" i="36"/>
  <c r="H51" i="36"/>
  <c r="H62" i="36"/>
  <c r="I35" i="36"/>
  <c r="I43" i="36"/>
  <c r="I51" i="36"/>
  <c r="I62" i="36"/>
  <c r="J35" i="36"/>
  <c r="J43" i="36"/>
  <c r="J51" i="36"/>
  <c r="J62" i="36"/>
  <c r="K35" i="36"/>
  <c r="K43" i="36"/>
  <c r="K51" i="36"/>
  <c r="K62" i="36"/>
  <c r="L35" i="36"/>
  <c r="L43" i="36"/>
  <c r="L51" i="36"/>
  <c r="L62" i="36"/>
  <c r="M35" i="36"/>
  <c r="M43" i="36"/>
  <c r="M51" i="36"/>
  <c r="M62" i="36"/>
  <c r="N35" i="36"/>
  <c r="N43" i="36"/>
  <c r="N51" i="36"/>
  <c r="N62" i="36"/>
  <c r="E36" i="36"/>
  <c r="E44" i="36"/>
  <c r="E52" i="36"/>
  <c r="E63" i="36"/>
  <c r="F36" i="36"/>
  <c r="F44" i="36"/>
  <c r="F52" i="36"/>
  <c r="F63" i="36"/>
  <c r="G36" i="36"/>
  <c r="G44" i="36"/>
  <c r="G52" i="36"/>
  <c r="G63" i="36"/>
  <c r="H36" i="36"/>
  <c r="H44" i="36"/>
  <c r="H52" i="36"/>
  <c r="H63" i="36"/>
  <c r="I36" i="36"/>
  <c r="I44" i="36"/>
  <c r="I52" i="36"/>
  <c r="I63" i="36"/>
  <c r="J36" i="36"/>
  <c r="J44" i="36"/>
  <c r="J52" i="36"/>
  <c r="J63" i="36"/>
  <c r="K36" i="36"/>
  <c r="K44" i="36"/>
  <c r="K52" i="36"/>
  <c r="K63" i="36"/>
  <c r="L36" i="36"/>
  <c r="L44" i="36"/>
  <c r="L52" i="36"/>
  <c r="L63" i="36"/>
  <c r="M36" i="36"/>
  <c r="M44" i="36"/>
  <c r="M52" i="36"/>
  <c r="M63" i="36"/>
  <c r="N36" i="36"/>
  <c r="N44" i="36"/>
  <c r="N52" i="36"/>
  <c r="N63" i="36"/>
  <c r="E37" i="36"/>
  <c r="E45" i="36"/>
  <c r="E53" i="36"/>
  <c r="E64" i="36"/>
  <c r="F37" i="36"/>
  <c r="F45" i="36"/>
  <c r="F53" i="36"/>
  <c r="F64" i="36"/>
  <c r="G37" i="36"/>
  <c r="G45" i="36"/>
  <c r="G53" i="36"/>
  <c r="G64" i="36"/>
  <c r="H37" i="36"/>
  <c r="H45" i="36"/>
  <c r="H53" i="36"/>
  <c r="H64" i="36"/>
  <c r="I37" i="36"/>
  <c r="I45" i="36"/>
  <c r="I53" i="36"/>
  <c r="I64" i="36"/>
  <c r="J37" i="36"/>
  <c r="J45" i="36"/>
  <c r="J53" i="36"/>
  <c r="J64" i="36"/>
  <c r="K37" i="36"/>
  <c r="K45" i="36"/>
  <c r="K53" i="36"/>
  <c r="K64" i="36"/>
  <c r="L37" i="36"/>
  <c r="L45" i="36"/>
  <c r="L53" i="36"/>
  <c r="L64" i="36"/>
  <c r="M37" i="36"/>
  <c r="M45" i="36"/>
  <c r="M53" i="36"/>
  <c r="M64" i="36"/>
  <c r="N37" i="36"/>
  <c r="N45" i="36"/>
  <c r="N53" i="36"/>
  <c r="N64" i="36"/>
  <c r="E38" i="36"/>
  <c r="E46" i="36"/>
  <c r="E54" i="36"/>
  <c r="E65" i="36"/>
  <c r="F38" i="36"/>
  <c r="F46" i="36"/>
  <c r="F54" i="36"/>
  <c r="F65" i="36"/>
  <c r="G38" i="36"/>
  <c r="G46" i="36"/>
  <c r="G54" i="36"/>
  <c r="G65" i="36"/>
  <c r="H38" i="36"/>
  <c r="H46" i="36"/>
  <c r="H54" i="36"/>
  <c r="H65" i="36"/>
  <c r="I38" i="36"/>
  <c r="I46" i="36"/>
  <c r="I54" i="36"/>
  <c r="I65" i="36"/>
  <c r="J38" i="36"/>
  <c r="J46" i="36"/>
  <c r="J54" i="36"/>
  <c r="J65" i="36"/>
  <c r="K38" i="36"/>
  <c r="K46" i="36"/>
  <c r="K54" i="36"/>
  <c r="K65" i="36"/>
  <c r="L38" i="36"/>
  <c r="L46" i="36"/>
  <c r="L54" i="36"/>
  <c r="L65" i="36"/>
  <c r="M38" i="36"/>
  <c r="M46" i="36"/>
  <c r="M54" i="36"/>
  <c r="M65" i="36"/>
  <c r="N38" i="36"/>
  <c r="N46" i="36"/>
  <c r="N54" i="36"/>
  <c r="N65" i="36"/>
  <c r="E39" i="36"/>
  <c r="E47" i="36"/>
  <c r="E55" i="36"/>
  <c r="E66" i="36"/>
  <c r="F39" i="36"/>
  <c r="F47" i="36"/>
  <c r="F55" i="36"/>
  <c r="F66" i="36"/>
  <c r="G39" i="36"/>
  <c r="G47" i="36"/>
  <c r="G55" i="36"/>
  <c r="G66" i="36"/>
  <c r="H39" i="36"/>
  <c r="H47" i="36"/>
  <c r="H55" i="36"/>
  <c r="H66" i="36"/>
  <c r="I39" i="36"/>
  <c r="I47" i="36"/>
  <c r="I55" i="36"/>
  <c r="I66" i="36"/>
  <c r="J39" i="36"/>
  <c r="J47" i="36"/>
  <c r="J55" i="36"/>
  <c r="J66" i="36"/>
  <c r="K39" i="36"/>
  <c r="K47" i="36"/>
  <c r="K55" i="36"/>
  <c r="K66" i="36"/>
  <c r="L39" i="36"/>
  <c r="L47" i="36"/>
  <c r="L55" i="36"/>
  <c r="L66" i="36"/>
  <c r="M39" i="36"/>
  <c r="M47" i="36"/>
  <c r="M55" i="36"/>
  <c r="M66" i="36"/>
  <c r="N39" i="36"/>
  <c r="N47" i="36"/>
  <c r="N55" i="36"/>
  <c r="N66" i="36"/>
  <c r="E85" i="36"/>
  <c r="H85" i="36"/>
  <c r="H86" i="36"/>
  <c r="F89" i="36"/>
  <c r="R56" i="36"/>
  <c r="G89" i="36"/>
  <c r="S56" i="36"/>
  <c r="F90" i="36"/>
  <c r="R57" i="36"/>
  <c r="G90" i="36"/>
  <c r="S57" i="36"/>
  <c r="R130" i="36"/>
  <c r="T110" i="36"/>
  <c r="S112" i="36"/>
  <c r="H89" i="36"/>
  <c r="T56" i="36"/>
  <c r="H90" i="36"/>
  <c r="T57" i="36"/>
  <c r="S130" i="36"/>
  <c r="U110" i="36"/>
  <c r="T112" i="36"/>
  <c r="I89" i="36"/>
  <c r="U56" i="36"/>
  <c r="I90" i="36"/>
  <c r="U57" i="36"/>
  <c r="T130" i="36"/>
  <c r="V110" i="36"/>
  <c r="U112" i="36"/>
  <c r="J89" i="36"/>
  <c r="V56" i="36"/>
  <c r="J90" i="36"/>
  <c r="V57" i="36"/>
  <c r="U130" i="36"/>
  <c r="W110" i="36"/>
  <c r="V112" i="36"/>
  <c r="K89" i="36"/>
  <c r="W56" i="36"/>
  <c r="K90" i="36"/>
  <c r="W57" i="36"/>
  <c r="V130" i="36"/>
  <c r="X110" i="36"/>
  <c r="W112" i="36"/>
  <c r="L89" i="36"/>
  <c r="X56" i="36"/>
  <c r="L90" i="36"/>
  <c r="X57" i="36"/>
  <c r="W130" i="36"/>
  <c r="Y110" i="36"/>
  <c r="X112" i="36"/>
  <c r="M89" i="36"/>
  <c r="Y56" i="36"/>
  <c r="M90" i="36"/>
  <c r="Y57" i="36"/>
  <c r="X130" i="36"/>
  <c r="Z110" i="36"/>
  <c r="Y112" i="36"/>
  <c r="N89" i="36"/>
  <c r="Z56" i="36"/>
  <c r="N90" i="36"/>
  <c r="Z57" i="36"/>
  <c r="Y130" i="36"/>
  <c r="P114" i="36"/>
  <c r="R113" i="36"/>
  <c r="F91" i="36"/>
  <c r="R58" i="36"/>
  <c r="G91" i="36"/>
  <c r="S58" i="36"/>
  <c r="R131" i="36"/>
  <c r="S113" i="36"/>
  <c r="H91" i="36"/>
  <c r="T58" i="36"/>
  <c r="S131" i="36"/>
  <c r="T113" i="36"/>
  <c r="I91" i="36"/>
  <c r="U58" i="36"/>
  <c r="T131" i="36"/>
  <c r="U113" i="36"/>
  <c r="J91" i="36"/>
  <c r="V58" i="36"/>
  <c r="U131" i="36"/>
  <c r="V113" i="36"/>
  <c r="K91" i="36"/>
  <c r="W58" i="36"/>
  <c r="V131" i="36"/>
  <c r="W113" i="36"/>
  <c r="L91" i="36"/>
  <c r="X58" i="36"/>
  <c r="W131" i="36"/>
  <c r="X113" i="36"/>
  <c r="M91" i="36"/>
  <c r="Y58" i="36"/>
  <c r="X131" i="36"/>
  <c r="Y113" i="36"/>
  <c r="N91" i="36"/>
  <c r="Z58" i="36"/>
  <c r="Y131" i="36"/>
  <c r="P115" i="36"/>
  <c r="R114" i="36"/>
  <c r="F92" i="36"/>
  <c r="R59" i="36"/>
  <c r="G92" i="36"/>
  <c r="S59" i="36"/>
  <c r="R132" i="36"/>
  <c r="S114" i="36"/>
  <c r="H92" i="36"/>
  <c r="T59" i="36"/>
  <c r="S132" i="36"/>
  <c r="T114" i="36"/>
  <c r="I92" i="36"/>
  <c r="U59" i="36"/>
  <c r="T132" i="36"/>
  <c r="U114" i="36"/>
  <c r="J92" i="36"/>
  <c r="V59" i="36"/>
  <c r="U132" i="36"/>
  <c r="V114" i="36"/>
  <c r="K92" i="36"/>
  <c r="W59" i="36"/>
  <c r="V132" i="36"/>
  <c r="W114" i="36"/>
  <c r="L92" i="36"/>
  <c r="X59" i="36"/>
  <c r="W132" i="36"/>
  <c r="X114" i="36"/>
  <c r="M92" i="36"/>
  <c r="Y59" i="36"/>
  <c r="X132" i="36"/>
  <c r="Y114" i="36"/>
  <c r="N92" i="36"/>
  <c r="Z59" i="36"/>
  <c r="Y132" i="36"/>
  <c r="P116" i="36"/>
  <c r="R115" i="36"/>
  <c r="F93" i="36"/>
  <c r="R60" i="36"/>
  <c r="G93" i="36"/>
  <c r="S60" i="36"/>
  <c r="R133" i="36"/>
  <c r="S115" i="36"/>
  <c r="H93" i="36"/>
  <c r="T60" i="36"/>
  <c r="S133" i="36"/>
  <c r="T115" i="36"/>
  <c r="I93" i="36"/>
  <c r="U60" i="36"/>
  <c r="T133" i="36"/>
  <c r="U115" i="36"/>
  <c r="J93" i="36"/>
  <c r="V60" i="36"/>
  <c r="U133" i="36"/>
  <c r="V115" i="36"/>
  <c r="K93" i="36"/>
  <c r="W60" i="36"/>
  <c r="V133" i="36"/>
  <c r="W115" i="36"/>
  <c r="L93" i="36"/>
  <c r="X60" i="36"/>
  <c r="W133" i="36"/>
  <c r="X115" i="36"/>
  <c r="M93" i="36"/>
  <c r="Y60" i="36"/>
  <c r="X133" i="36"/>
  <c r="Y115" i="36"/>
  <c r="N93" i="36"/>
  <c r="Z60" i="36"/>
  <c r="Y133" i="36"/>
  <c r="Z135" i="36"/>
  <c r="Z117" i="36"/>
  <c r="S138" i="36"/>
  <c r="E89" i="36"/>
  <c r="F88" i="36"/>
  <c r="R47" i="36"/>
  <c r="G88" i="36"/>
  <c r="S47" i="36"/>
  <c r="E90" i="36"/>
  <c r="R48" i="36"/>
  <c r="S48" i="36"/>
  <c r="R121" i="36"/>
  <c r="H88" i="36"/>
  <c r="T47" i="36"/>
  <c r="T48" i="36"/>
  <c r="S121" i="36"/>
  <c r="I88" i="36"/>
  <c r="U47" i="36"/>
  <c r="U48" i="36"/>
  <c r="T121" i="36"/>
  <c r="J88" i="36"/>
  <c r="V47" i="36"/>
  <c r="V48" i="36"/>
  <c r="U121" i="36"/>
  <c r="K88" i="36"/>
  <c r="W47" i="36"/>
  <c r="W48" i="36"/>
  <c r="V121" i="36"/>
  <c r="L88" i="36"/>
  <c r="X47" i="36"/>
  <c r="X48" i="36"/>
  <c r="W121" i="36"/>
  <c r="M88" i="36"/>
  <c r="Y47" i="36"/>
  <c r="Y48" i="36"/>
  <c r="X121" i="36"/>
  <c r="N88" i="36"/>
  <c r="Z47" i="36"/>
  <c r="Z48" i="36"/>
  <c r="Y121" i="36"/>
  <c r="E91" i="36"/>
  <c r="R49" i="36"/>
  <c r="S49" i="36"/>
  <c r="R122" i="36"/>
  <c r="T49" i="36"/>
  <c r="S122" i="36"/>
  <c r="U49" i="36"/>
  <c r="T122" i="36"/>
  <c r="V49" i="36"/>
  <c r="U122" i="36"/>
  <c r="W49" i="36"/>
  <c r="V122" i="36"/>
  <c r="X49" i="36"/>
  <c r="W122" i="36"/>
  <c r="Y49" i="36"/>
  <c r="X122" i="36"/>
  <c r="Z49" i="36"/>
  <c r="Y122" i="36"/>
  <c r="E92" i="36"/>
  <c r="R50" i="36"/>
  <c r="S50" i="36"/>
  <c r="R123" i="36"/>
  <c r="T50" i="36"/>
  <c r="S123" i="36"/>
  <c r="U50" i="36"/>
  <c r="T123" i="36"/>
  <c r="V50" i="36"/>
  <c r="U123" i="36"/>
  <c r="W50" i="36"/>
  <c r="V123" i="36"/>
  <c r="X50" i="36"/>
  <c r="W123" i="36"/>
  <c r="Y50" i="36"/>
  <c r="X123" i="36"/>
  <c r="Z50" i="36"/>
  <c r="Y123" i="36"/>
  <c r="E93" i="36"/>
  <c r="R51" i="36"/>
  <c r="S51" i="36"/>
  <c r="R124" i="36"/>
  <c r="T51" i="36"/>
  <c r="S124" i="36"/>
  <c r="U51" i="36"/>
  <c r="T124" i="36"/>
  <c r="V51" i="36"/>
  <c r="U124" i="36"/>
  <c r="W51" i="36"/>
  <c r="V124" i="36"/>
  <c r="X51" i="36"/>
  <c r="W124" i="36"/>
  <c r="Y51" i="36"/>
  <c r="X124" i="36"/>
  <c r="Z51" i="36"/>
  <c r="Y124" i="36"/>
  <c r="Z126" i="36"/>
  <c r="S137" i="36"/>
  <c r="S139" i="36"/>
  <c r="B17" i="36"/>
  <c r="B16" i="36"/>
  <c r="B15" i="36"/>
  <c r="S74" i="36"/>
  <c r="R74" i="36"/>
  <c r="P77" i="36"/>
  <c r="P76" i="36"/>
  <c r="R76" i="36"/>
  <c r="R27" i="36"/>
  <c r="S27" i="36"/>
  <c r="R28" i="36"/>
  <c r="S28" i="36"/>
  <c r="R94" i="36"/>
  <c r="T74" i="36"/>
  <c r="S76" i="36"/>
  <c r="T27" i="36"/>
  <c r="T28" i="36"/>
  <c r="S94" i="36"/>
  <c r="U74" i="36"/>
  <c r="T76" i="36"/>
  <c r="U27" i="36"/>
  <c r="U28" i="36"/>
  <c r="T94" i="36"/>
  <c r="V74" i="36"/>
  <c r="U76" i="36"/>
  <c r="V27" i="36"/>
  <c r="V28" i="36"/>
  <c r="U94" i="36"/>
  <c r="W74" i="36"/>
  <c r="V76" i="36"/>
  <c r="W27" i="36"/>
  <c r="W28" i="36"/>
  <c r="V94" i="36"/>
  <c r="X74" i="36"/>
  <c r="W76" i="36"/>
  <c r="X27" i="36"/>
  <c r="X28" i="36"/>
  <c r="W94" i="36"/>
  <c r="Y74" i="36"/>
  <c r="X76" i="36"/>
  <c r="Y27" i="36"/>
  <c r="Y28" i="36"/>
  <c r="X94" i="36"/>
  <c r="Z74" i="36"/>
  <c r="Y76" i="36"/>
  <c r="Z27" i="36"/>
  <c r="Z28" i="36"/>
  <c r="Y94" i="36"/>
  <c r="P78" i="36"/>
  <c r="R77" i="36"/>
  <c r="R29" i="36"/>
  <c r="S29" i="36"/>
  <c r="R95" i="36"/>
  <c r="S77" i="36"/>
  <c r="T29" i="36"/>
  <c r="S95" i="36"/>
  <c r="T77" i="36"/>
  <c r="U29" i="36"/>
  <c r="T95" i="36"/>
  <c r="U77" i="36"/>
  <c r="V29" i="36"/>
  <c r="U95" i="36"/>
  <c r="V77" i="36"/>
  <c r="W29" i="36"/>
  <c r="V95" i="36"/>
  <c r="W77" i="36"/>
  <c r="X29" i="36"/>
  <c r="W95" i="36"/>
  <c r="X77" i="36"/>
  <c r="Y29" i="36"/>
  <c r="X95" i="36"/>
  <c r="Y77" i="36"/>
  <c r="Z29" i="36"/>
  <c r="Y95" i="36"/>
  <c r="P79" i="36"/>
  <c r="R78" i="36"/>
  <c r="R30" i="36"/>
  <c r="S30" i="36"/>
  <c r="R96" i="36"/>
  <c r="S78" i="36"/>
  <c r="T30" i="36"/>
  <c r="S96" i="36"/>
  <c r="T78" i="36"/>
  <c r="U30" i="36"/>
  <c r="T96" i="36"/>
  <c r="U78" i="36"/>
  <c r="V30" i="36"/>
  <c r="U96" i="36"/>
  <c r="V78" i="36"/>
  <c r="W30" i="36"/>
  <c r="V96" i="36"/>
  <c r="W78" i="36"/>
  <c r="X30" i="36"/>
  <c r="W96" i="36"/>
  <c r="X78" i="36"/>
  <c r="Y30" i="36"/>
  <c r="X96" i="36"/>
  <c r="Y78" i="36"/>
  <c r="Z30" i="36"/>
  <c r="Y96" i="36"/>
  <c r="P80" i="36"/>
  <c r="R79" i="36"/>
  <c r="R31" i="36"/>
  <c r="S31" i="36"/>
  <c r="R97" i="36"/>
  <c r="S79" i="36"/>
  <c r="T31" i="36"/>
  <c r="S97" i="36"/>
  <c r="T79" i="36"/>
  <c r="U31" i="36"/>
  <c r="T97" i="36"/>
  <c r="U79" i="36"/>
  <c r="V31" i="36"/>
  <c r="U97" i="36"/>
  <c r="V79" i="36"/>
  <c r="W31" i="36"/>
  <c r="V97" i="36"/>
  <c r="W79" i="36"/>
  <c r="X31" i="36"/>
  <c r="W97" i="36"/>
  <c r="X79" i="36"/>
  <c r="Y31" i="36"/>
  <c r="X97" i="36"/>
  <c r="Y79" i="36"/>
  <c r="Z31" i="36"/>
  <c r="Y97" i="36"/>
  <c r="Z99" i="36"/>
  <c r="Z81" i="36"/>
  <c r="S102" i="36"/>
  <c r="R18" i="36"/>
  <c r="S18" i="36"/>
  <c r="R19" i="36"/>
  <c r="S19" i="36"/>
  <c r="R85" i="36"/>
  <c r="T18" i="36"/>
  <c r="T19" i="36"/>
  <c r="S85" i="36"/>
  <c r="U18" i="36"/>
  <c r="U19" i="36"/>
  <c r="T85" i="36"/>
  <c r="V18" i="36"/>
  <c r="V19" i="36"/>
  <c r="U85" i="36"/>
  <c r="W18" i="36"/>
  <c r="W19" i="36"/>
  <c r="V85" i="36"/>
  <c r="X18" i="36"/>
  <c r="X19" i="36"/>
  <c r="W85" i="36"/>
  <c r="Y18" i="36"/>
  <c r="Y19" i="36"/>
  <c r="X85" i="36"/>
  <c r="Z18" i="36"/>
  <c r="Z19" i="36"/>
  <c r="Y85" i="36"/>
  <c r="R20" i="36"/>
  <c r="S20" i="36"/>
  <c r="R86" i="36"/>
  <c r="T20" i="36"/>
  <c r="S86" i="36"/>
  <c r="U20" i="36"/>
  <c r="T86" i="36"/>
  <c r="V20" i="36"/>
  <c r="U86" i="36"/>
  <c r="W20" i="36"/>
  <c r="V86" i="36"/>
  <c r="X20" i="36"/>
  <c r="W86" i="36"/>
  <c r="Y20" i="36"/>
  <c r="X86" i="36"/>
  <c r="Z20" i="36"/>
  <c r="Y86" i="36"/>
  <c r="R21" i="36"/>
  <c r="S21" i="36"/>
  <c r="R87" i="36"/>
  <c r="T21" i="36"/>
  <c r="S87" i="36"/>
  <c r="U21" i="36"/>
  <c r="T87" i="36"/>
  <c r="V21" i="36"/>
  <c r="U87" i="36"/>
  <c r="W21" i="36"/>
  <c r="V87" i="36"/>
  <c r="X21" i="36"/>
  <c r="W87" i="36"/>
  <c r="Y21" i="36"/>
  <c r="X87" i="36"/>
  <c r="Z21" i="36"/>
  <c r="Y87" i="36"/>
  <c r="R22" i="36"/>
  <c r="S22" i="36"/>
  <c r="R88" i="36"/>
  <c r="T22" i="36"/>
  <c r="S88" i="36"/>
  <c r="U22" i="36"/>
  <c r="T88" i="36"/>
  <c r="V22" i="36"/>
  <c r="U88" i="36"/>
  <c r="W22" i="36"/>
  <c r="V88" i="36"/>
  <c r="X22" i="36"/>
  <c r="W88" i="36"/>
  <c r="Y22" i="36"/>
  <c r="X88" i="36"/>
  <c r="Z22" i="36"/>
  <c r="Y88" i="36"/>
  <c r="Z90" i="36"/>
  <c r="S101" i="36"/>
  <c r="S103" i="36"/>
  <c r="B12" i="36"/>
  <c r="B11" i="36"/>
  <c r="B10" i="36"/>
  <c r="B7" i="36"/>
  <c r="B6" i="36"/>
  <c r="S8" i="36"/>
  <c r="R8" i="36"/>
  <c r="R9" i="36"/>
  <c r="R10" i="36"/>
  <c r="T8" i="36"/>
  <c r="S9" i="36"/>
  <c r="S10" i="36"/>
  <c r="U8" i="36"/>
  <c r="T9" i="36"/>
  <c r="T10" i="36"/>
  <c r="V8" i="36"/>
  <c r="U9" i="36"/>
  <c r="U10" i="36"/>
  <c r="W8" i="36"/>
  <c r="V9" i="36"/>
  <c r="V10" i="36"/>
  <c r="X8" i="36"/>
  <c r="W9" i="36"/>
  <c r="W10" i="36"/>
  <c r="Y8" i="36"/>
  <c r="X9" i="36"/>
  <c r="X10" i="36"/>
  <c r="Z8" i="36"/>
  <c r="Y9" i="36"/>
  <c r="Y10" i="36"/>
  <c r="Q11" i="36"/>
  <c r="S11" i="36"/>
  <c r="U11" i="36"/>
  <c r="B5" i="36"/>
  <c r="R3" i="36"/>
  <c r="R4" i="36"/>
  <c r="S3" i="36"/>
  <c r="S4" i="36"/>
  <c r="T3" i="36"/>
  <c r="T4" i="36"/>
  <c r="U3" i="36"/>
  <c r="U4" i="36"/>
  <c r="Q5" i="36"/>
  <c r="S5" i="36"/>
  <c r="U5" i="36"/>
  <c r="B4" i="36"/>
  <c r="S110" i="35"/>
  <c r="R110" i="35"/>
  <c r="P113" i="35"/>
  <c r="P112" i="35"/>
  <c r="R112" i="35"/>
  <c r="F35" i="35"/>
  <c r="F43" i="35"/>
  <c r="F51" i="35"/>
  <c r="F62" i="35"/>
  <c r="E34" i="35"/>
  <c r="E42" i="35"/>
  <c r="E50" i="35"/>
  <c r="E61" i="35"/>
  <c r="F34" i="35"/>
  <c r="F42" i="35"/>
  <c r="F50" i="35"/>
  <c r="F61" i="35"/>
  <c r="G34" i="35"/>
  <c r="G42" i="35"/>
  <c r="G50" i="35"/>
  <c r="G61" i="35"/>
  <c r="H34" i="35"/>
  <c r="H42" i="35"/>
  <c r="H50" i="35"/>
  <c r="H61" i="35"/>
  <c r="I34" i="35"/>
  <c r="I42" i="35"/>
  <c r="I50" i="35"/>
  <c r="I61" i="35"/>
  <c r="J34" i="35"/>
  <c r="J42" i="35"/>
  <c r="J50" i="35"/>
  <c r="J61" i="35"/>
  <c r="K34" i="35"/>
  <c r="K42" i="35"/>
  <c r="K50" i="35"/>
  <c r="K61" i="35"/>
  <c r="L34" i="35"/>
  <c r="L42" i="35"/>
  <c r="L50" i="35"/>
  <c r="L61" i="35"/>
  <c r="M34" i="35"/>
  <c r="M42" i="35"/>
  <c r="M50" i="35"/>
  <c r="M61" i="35"/>
  <c r="N34" i="35"/>
  <c r="N42" i="35"/>
  <c r="N50" i="35"/>
  <c r="N61" i="35"/>
  <c r="E35" i="35"/>
  <c r="E43" i="35"/>
  <c r="E51" i="35"/>
  <c r="E62" i="35"/>
  <c r="G35" i="35"/>
  <c r="G43" i="35"/>
  <c r="G51" i="35"/>
  <c r="G62" i="35"/>
  <c r="H35" i="35"/>
  <c r="H43" i="35"/>
  <c r="H51" i="35"/>
  <c r="H62" i="35"/>
  <c r="I35" i="35"/>
  <c r="I43" i="35"/>
  <c r="I51" i="35"/>
  <c r="I62" i="35"/>
  <c r="J35" i="35"/>
  <c r="J43" i="35"/>
  <c r="J51" i="35"/>
  <c r="J62" i="35"/>
  <c r="K35" i="35"/>
  <c r="K43" i="35"/>
  <c r="K51" i="35"/>
  <c r="K62" i="35"/>
  <c r="L35" i="35"/>
  <c r="L43" i="35"/>
  <c r="L51" i="35"/>
  <c r="L62" i="35"/>
  <c r="M35" i="35"/>
  <c r="M43" i="35"/>
  <c r="M51" i="35"/>
  <c r="M62" i="35"/>
  <c r="N35" i="35"/>
  <c r="N43" i="35"/>
  <c r="N51" i="35"/>
  <c r="N62" i="35"/>
  <c r="E36" i="35"/>
  <c r="E44" i="35"/>
  <c r="E52" i="35"/>
  <c r="E63" i="35"/>
  <c r="F36" i="35"/>
  <c r="F44" i="35"/>
  <c r="F52" i="35"/>
  <c r="F63" i="35"/>
  <c r="G36" i="35"/>
  <c r="G44" i="35"/>
  <c r="G52" i="35"/>
  <c r="G63" i="35"/>
  <c r="H36" i="35"/>
  <c r="H44" i="35"/>
  <c r="H52" i="35"/>
  <c r="H63" i="35"/>
  <c r="I36" i="35"/>
  <c r="I44" i="35"/>
  <c r="I52" i="35"/>
  <c r="I63" i="35"/>
  <c r="J36" i="35"/>
  <c r="J44" i="35"/>
  <c r="J52" i="35"/>
  <c r="J63" i="35"/>
  <c r="K36" i="35"/>
  <c r="K44" i="35"/>
  <c r="K52" i="35"/>
  <c r="K63" i="35"/>
  <c r="L36" i="35"/>
  <c r="L44" i="35"/>
  <c r="L52" i="35"/>
  <c r="L63" i="35"/>
  <c r="M36" i="35"/>
  <c r="M44" i="35"/>
  <c r="M52" i="35"/>
  <c r="M63" i="35"/>
  <c r="N36" i="35"/>
  <c r="N44" i="35"/>
  <c r="N52" i="35"/>
  <c r="N63" i="35"/>
  <c r="E37" i="35"/>
  <c r="E45" i="35"/>
  <c r="E53" i="35"/>
  <c r="E64" i="35"/>
  <c r="F37" i="35"/>
  <c r="F45" i="35"/>
  <c r="F53" i="35"/>
  <c r="F64" i="35"/>
  <c r="G37" i="35"/>
  <c r="G45" i="35"/>
  <c r="G53" i="35"/>
  <c r="G64" i="35"/>
  <c r="H37" i="35"/>
  <c r="H45" i="35"/>
  <c r="H53" i="35"/>
  <c r="H64" i="35"/>
  <c r="I37" i="35"/>
  <c r="I45" i="35"/>
  <c r="I53" i="35"/>
  <c r="I64" i="35"/>
  <c r="J37" i="35"/>
  <c r="J45" i="35"/>
  <c r="J53" i="35"/>
  <c r="J64" i="35"/>
  <c r="K37" i="35"/>
  <c r="K45" i="35"/>
  <c r="K53" i="35"/>
  <c r="K64" i="35"/>
  <c r="L37" i="35"/>
  <c r="L45" i="35"/>
  <c r="L53" i="35"/>
  <c r="L64" i="35"/>
  <c r="M37" i="35"/>
  <c r="M45" i="35"/>
  <c r="M53" i="35"/>
  <c r="M64" i="35"/>
  <c r="N37" i="35"/>
  <c r="N45" i="35"/>
  <c r="N53" i="35"/>
  <c r="N64" i="35"/>
  <c r="E38" i="35"/>
  <c r="E46" i="35"/>
  <c r="E54" i="35"/>
  <c r="E65" i="35"/>
  <c r="F38" i="35"/>
  <c r="F46" i="35"/>
  <c r="F54" i="35"/>
  <c r="F65" i="35"/>
  <c r="G38" i="35"/>
  <c r="G46" i="35"/>
  <c r="G54" i="35"/>
  <c r="G65" i="35"/>
  <c r="H38" i="35"/>
  <c r="H46" i="35"/>
  <c r="H54" i="35"/>
  <c r="H65" i="35"/>
  <c r="I38" i="35"/>
  <c r="I46" i="35"/>
  <c r="I54" i="35"/>
  <c r="I65" i="35"/>
  <c r="J38" i="35"/>
  <c r="J46" i="35"/>
  <c r="J54" i="35"/>
  <c r="J65" i="35"/>
  <c r="K38" i="35"/>
  <c r="K46" i="35"/>
  <c r="K54" i="35"/>
  <c r="K65" i="35"/>
  <c r="L38" i="35"/>
  <c r="L46" i="35"/>
  <c r="L54" i="35"/>
  <c r="L65" i="35"/>
  <c r="M38" i="35"/>
  <c r="M46" i="35"/>
  <c r="M54" i="35"/>
  <c r="M65" i="35"/>
  <c r="N38" i="35"/>
  <c r="N46" i="35"/>
  <c r="N54" i="35"/>
  <c r="N65" i="35"/>
  <c r="E39" i="35"/>
  <c r="E47" i="35"/>
  <c r="E55" i="35"/>
  <c r="E66" i="35"/>
  <c r="F39" i="35"/>
  <c r="F47" i="35"/>
  <c r="F55" i="35"/>
  <c r="F66" i="35"/>
  <c r="G39" i="35"/>
  <c r="G47" i="35"/>
  <c r="G55" i="35"/>
  <c r="G66" i="35"/>
  <c r="H39" i="35"/>
  <c r="H47" i="35"/>
  <c r="H55" i="35"/>
  <c r="H66" i="35"/>
  <c r="I39" i="35"/>
  <c r="I47" i="35"/>
  <c r="I55" i="35"/>
  <c r="I66" i="35"/>
  <c r="J39" i="35"/>
  <c r="J47" i="35"/>
  <c r="J55" i="35"/>
  <c r="J66" i="35"/>
  <c r="K39" i="35"/>
  <c r="K47" i="35"/>
  <c r="K55" i="35"/>
  <c r="K66" i="35"/>
  <c r="L39" i="35"/>
  <c r="L47" i="35"/>
  <c r="L55" i="35"/>
  <c r="L66" i="35"/>
  <c r="M39" i="35"/>
  <c r="M47" i="35"/>
  <c r="M55" i="35"/>
  <c r="M66" i="35"/>
  <c r="N39" i="35"/>
  <c r="N47" i="35"/>
  <c r="N55" i="35"/>
  <c r="N66" i="35"/>
  <c r="E85" i="35"/>
  <c r="H85" i="35"/>
  <c r="H86" i="35"/>
  <c r="F89" i="35"/>
  <c r="R56" i="35"/>
  <c r="G89" i="35"/>
  <c r="S56" i="35"/>
  <c r="F90" i="35"/>
  <c r="R57" i="35"/>
  <c r="G90" i="35"/>
  <c r="S57" i="35"/>
  <c r="R130" i="35"/>
  <c r="T110" i="35"/>
  <c r="S112" i="35"/>
  <c r="H89" i="35"/>
  <c r="T56" i="35"/>
  <c r="H90" i="35"/>
  <c r="T57" i="35"/>
  <c r="S130" i="35"/>
  <c r="U110" i="35"/>
  <c r="T112" i="35"/>
  <c r="I89" i="35"/>
  <c r="U56" i="35"/>
  <c r="I90" i="35"/>
  <c r="U57" i="35"/>
  <c r="T130" i="35"/>
  <c r="V110" i="35"/>
  <c r="U112" i="35"/>
  <c r="J89" i="35"/>
  <c r="V56" i="35"/>
  <c r="J90" i="35"/>
  <c r="V57" i="35"/>
  <c r="U130" i="35"/>
  <c r="W110" i="35"/>
  <c r="V112" i="35"/>
  <c r="K89" i="35"/>
  <c r="W56" i="35"/>
  <c r="K90" i="35"/>
  <c r="W57" i="35"/>
  <c r="V130" i="35"/>
  <c r="X110" i="35"/>
  <c r="W112" i="35"/>
  <c r="L89" i="35"/>
  <c r="X56" i="35"/>
  <c r="L90" i="35"/>
  <c r="X57" i="35"/>
  <c r="W130" i="35"/>
  <c r="Y110" i="35"/>
  <c r="X112" i="35"/>
  <c r="M89" i="35"/>
  <c r="Y56" i="35"/>
  <c r="M90" i="35"/>
  <c r="Y57" i="35"/>
  <c r="X130" i="35"/>
  <c r="Z110" i="35"/>
  <c r="Y112" i="35"/>
  <c r="N89" i="35"/>
  <c r="Z56" i="35"/>
  <c r="N90" i="35"/>
  <c r="Z57" i="35"/>
  <c r="Y130" i="35"/>
  <c r="P114" i="35"/>
  <c r="R113" i="35"/>
  <c r="F91" i="35"/>
  <c r="R58" i="35"/>
  <c r="G91" i="35"/>
  <c r="S58" i="35"/>
  <c r="R131" i="35"/>
  <c r="S113" i="35"/>
  <c r="H91" i="35"/>
  <c r="T58" i="35"/>
  <c r="S131" i="35"/>
  <c r="T113" i="35"/>
  <c r="I91" i="35"/>
  <c r="U58" i="35"/>
  <c r="T131" i="35"/>
  <c r="U113" i="35"/>
  <c r="J91" i="35"/>
  <c r="V58" i="35"/>
  <c r="U131" i="35"/>
  <c r="V113" i="35"/>
  <c r="K91" i="35"/>
  <c r="W58" i="35"/>
  <c r="V131" i="35"/>
  <c r="W113" i="35"/>
  <c r="L91" i="35"/>
  <c r="X58" i="35"/>
  <c r="W131" i="35"/>
  <c r="X113" i="35"/>
  <c r="M91" i="35"/>
  <c r="Y58" i="35"/>
  <c r="X131" i="35"/>
  <c r="Y113" i="35"/>
  <c r="N91" i="35"/>
  <c r="Z58" i="35"/>
  <c r="Y131" i="35"/>
  <c r="P115" i="35"/>
  <c r="R114" i="35"/>
  <c r="F92" i="35"/>
  <c r="R59" i="35"/>
  <c r="G92" i="35"/>
  <c r="S59" i="35"/>
  <c r="R132" i="35"/>
  <c r="S114" i="35"/>
  <c r="H92" i="35"/>
  <c r="T59" i="35"/>
  <c r="S132" i="35"/>
  <c r="T114" i="35"/>
  <c r="I92" i="35"/>
  <c r="U59" i="35"/>
  <c r="T132" i="35"/>
  <c r="U114" i="35"/>
  <c r="J92" i="35"/>
  <c r="V59" i="35"/>
  <c r="U132" i="35"/>
  <c r="V114" i="35"/>
  <c r="K92" i="35"/>
  <c r="W59" i="35"/>
  <c r="V132" i="35"/>
  <c r="W114" i="35"/>
  <c r="L92" i="35"/>
  <c r="X59" i="35"/>
  <c r="W132" i="35"/>
  <c r="X114" i="35"/>
  <c r="M92" i="35"/>
  <c r="Y59" i="35"/>
  <c r="X132" i="35"/>
  <c r="Y114" i="35"/>
  <c r="N92" i="35"/>
  <c r="Z59" i="35"/>
  <c r="Y132" i="35"/>
  <c r="P116" i="35"/>
  <c r="R115" i="35"/>
  <c r="F93" i="35"/>
  <c r="R60" i="35"/>
  <c r="G93" i="35"/>
  <c r="S60" i="35"/>
  <c r="R133" i="35"/>
  <c r="S115" i="35"/>
  <c r="H93" i="35"/>
  <c r="T60" i="35"/>
  <c r="S133" i="35"/>
  <c r="T115" i="35"/>
  <c r="I93" i="35"/>
  <c r="U60" i="35"/>
  <c r="T133" i="35"/>
  <c r="U115" i="35"/>
  <c r="J93" i="35"/>
  <c r="V60" i="35"/>
  <c r="U133" i="35"/>
  <c r="V115" i="35"/>
  <c r="K93" i="35"/>
  <c r="W60" i="35"/>
  <c r="V133" i="35"/>
  <c r="W115" i="35"/>
  <c r="L93" i="35"/>
  <c r="X60" i="35"/>
  <c r="W133" i="35"/>
  <c r="X115" i="35"/>
  <c r="M93" i="35"/>
  <c r="Y60" i="35"/>
  <c r="X133" i="35"/>
  <c r="Y115" i="35"/>
  <c r="N93" i="35"/>
  <c r="Z60" i="35"/>
  <c r="Y133" i="35"/>
  <c r="Z135" i="35"/>
  <c r="Z117" i="35"/>
  <c r="S138" i="35"/>
  <c r="E89" i="35"/>
  <c r="F88" i="35"/>
  <c r="R47" i="35"/>
  <c r="G88" i="35"/>
  <c r="S47" i="35"/>
  <c r="E90" i="35"/>
  <c r="R48" i="35"/>
  <c r="S48" i="35"/>
  <c r="R121" i="35"/>
  <c r="H88" i="35"/>
  <c r="T47" i="35"/>
  <c r="T48" i="35"/>
  <c r="S121" i="35"/>
  <c r="I88" i="35"/>
  <c r="U47" i="35"/>
  <c r="U48" i="35"/>
  <c r="T121" i="35"/>
  <c r="J88" i="35"/>
  <c r="V47" i="35"/>
  <c r="V48" i="35"/>
  <c r="U121" i="35"/>
  <c r="K88" i="35"/>
  <c r="W47" i="35"/>
  <c r="W48" i="35"/>
  <c r="V121" i="35"/>
  <c r="L88" i="35"/>
  <c r="X47" i="35"/>
  <c r="X48" i="35"/>
  <c r="W121" i="35"/>
  <c r="M88" i="35"/>
  <c r="Y47" i="35"/>
  <c r="Y48" i="35"/>
  <c r="X121" i="35"/>
  <c r="N88" i="35"/>
  <c r="Z47" i="35"/>
  <c r="Z48" i="35"/>
  <c r="Y121" i="35"/>
  <c r="E91" i="35"/>
  <c r="R49" i="35"/>
  <c r="S49" i="35"/>
  <c r="R122" i="35"/>
  <c r="T49" i="35"/>
  <c r="S122" i="35"/>
  <c r="U49" i="35"/>
  <c r="T122" i="35"/>
  <c r="V49" i="35"/>
  <c r="U122" i="35"/>
  <c r="W49" i="35"/>
  <c r="V122" i="35"/>
  <c r="X49" i="35"/>
  <c r="W122" i="35"/>
  <c r="Y49" i="35"/>
  <c r="X122" i="35"/>
  <c r="Z49" i="35"/>
  <c r="Y122" i="35"/>
  <c r="E92" i="35"/>
  <c r="R50" i="35"/>
  <c r="S50" i="35"/>
  <c r="R123" i="35"/>
  <c r="T50" i="35"/>
  <c r="S123" i="35"/>
  <c r="U50" i="35"/>
  <c r="T123" i="35"/>
  <c r="V50" i="35"/>
  <c r="U123" i="35"/>
  <c r="W50" i="35"/>
  <c r="V123" i="35"/>
  <c r="X50" i="35"/>
  <c r="W123" i="35"/>
  <c r="Y50" i="35"/>
  <c r="X123" i="35"/>
  <c r="Z50" i="35"/>
  <c r="Y123" i="35"/>
  <c r="E93" i="35"/>
  <c r="R51" i="35"/>
  <c r="S51" i="35"/>
  <c r="R124" i="35"/>
  <c r="T51" i="35"/>
  <c r="S124" i="35"/>
  <c r="U51" i="35"/>
  <c r="T124" i="35"/>
  <c r="V51" i="35"/>
  <c r="U124" i="35"/>
  <c r="W51" i="35"/>
  <c r="V124" i="35"/>
  <c r="X51" i="35"/>
  <c r="W124" i="35"/>
  <c r="Y51" i="35"/>
  <c r="X124" i="35"/>
  <c r="Z51" i="35"/>
  <c r="Y124" i="35"/>
  <c r="Z126" i="35"/>
  <c r="S137" i="35"/>
  <c r="S139" i="35"/>
  <c r="B17" i="35"/>
  <c r="B16" i="35"/>
  <c r="B15" i="35"/>
  <c r="S74" i="35"/>
  <c r="R74" i="35"/>
  <c r="P77" i="35"/>
  <c r="P76" i="35"/>
  <c r="R76" i="35"/>
  <c r="R27" i="35"/>
  <c r="S27" i="35"/>
  <c r="R28" i="35"/>
  <c r="S28" i="35"/>
  <c r="R94" i="35"/>
  <c r="T74" i="35"/>
  <c r="S76" i="35"/>
  <c r="T27" i="35"/>
  <c r="T28" i="35"/>
  <c r="S94" i="35"/>
  <c r="U74" i="35"/>
  <c r="T76" i="35"/>
  <c r="U27" i="35"/>
  <c r="U28" i="35"/>
  <c r="T94" i="35"/>
  <c r="V74" i="35"/>
  <c r="U76" i="35"/>
  <c r="V27" i="35"/>
  <c r="V28" i="35"/>
  <c r="U94" i="35"/>
  <c r="W74" i="35"/>
  <c r="V76" i="35"/>
  <c r="W27" i="35"/>
  <c r="W28" i="35"/>
  <c r="V94" i="35"/>
  <c r="X74" i="35"/>
  <c r="W76" i="35"/>
  <c r="X27" i="35"/>
  <c r="X28" i="35"/>
  <c r="W94" i="35"/>
  <c r="Y74" i="35"/>
  <c r="X76" i="35"/>
  <c r="Y27" i="35"/>
  <c r="Y28" i="35"/>
  <c r="X94" i="35"/>
  <c r="Z74" i="35"/>
  <c r="Y76" i="35"/>
  <c r="Z27" i="35"/>
  <c r="Z28" i="35"/>
  <c r="Y94" i="35"/>
  <c r="P78" i="35"/>
  <c r="R77" i="35"/>
  <c r="R29" i="35"/>
  <c r="S29" i="35"/>
  <c r="R95" i="35"/>
  <c r="S77" i="35"/>
  <c r="T29" i="35"/>
  <c r="S95" i="35"/>
  <c r="T77" i="35"/>
  <c r="U29" i="35"/>
  <c r="T95" i="35"/>
  <c r="U77" i="35"/>
  <c r="V29" i="35"/>
  <c r="U95" i="35"/>
  <c r="V77" i="35"/>
  <c r="W29" i="35"/>
  <c r="V95" i="35"/>
  <c r="W77" i="35"/>
  <c r="X29" i="35"/>
  <c r="W95" i="35"/>
  <c r="X77" i="35"/>
  <c r="Y29" i="35"/>
  <c r="X95" i="35"/>
  <c r="Y77" i="35"/>
  <c r="Z29" i="35"/>
  <c r="Y95" i="35"/>
  <c r="P79" i="35"/>
  <c r="R78" i="35"/>
  <c r="R30" i="35"/>
  <c r="S30" i="35"/>
  <c r="R96" i="35"/>
  <c r="S78" i="35"/>
  <c r="T30" i="35"/>
  <c r="S96" i="35"/>
  <c r="T78" i="35"/>
  <c r="U30" i="35"/>
  <c r="T96" i="35"/>
  <c r="U78" i="35"/>
  <c r="V30" i="35"/>
  <c r="U96" i="35"/>
  <c r="V78" i="35"/>
  <c r="W30" i="35"/>
  <c r="V96" i="35"/>
  <c r="W78" i="35"/>
  <c r="X30" i="35"/>
  <c r="W96" i="35"/>
  <c r="X78" i="35"/>
  <c r="Y30" i="35"/>
  <c r="X96" i="35"/>
  <c r="Y78" i="35"/>
  <c r="Z30" i="35"/>
  <c r="Y96" i="35"/>
  <c r="P80" i="35"/>
  <c r="R79" i="35"/>
  <c r="R31" i="35"/>
  <c r="S31" i="35"/>
  <c r="R97" i="35"/>
  <c r="S79" i="35"/>
  <c r="T31" i="35"/>
  <c r="S97" i="35"/>
  <c r="T79" i="35"/>
  <c r="U31" i="35"/>
  <c r="T97" i="35"/>
  <c r="U79" i="35"/>
  <c r="V31" i="35"/>
  <c r="U97" i="35"/>
  <c r="V79" i="35"/>
  <c r="W31" i="35"/>
  <c r="V97" i="35"/>
  <c r="W79" i="35"/>
  <c r="X31" i="35"/>
  <c r="W97" i="35"/>
  <c r="X79" i="35"/>
  <c r="Y31" i="35"/>
  <c r="X97" i="35"/>
  <c r="Y79" i="35"/>
  <c r="Z31" i="35"/>
  <c r="Y97" i="35"/>
  <c r="Z99" i="35"/>
  <c r="Z81" i="35"/>
  <c r="S102" i="35"/>
  <c r="R18" i="35"/>
  <c r="S18" i="35"/>
  <c r="R19" i="35"/>
  <c r="S19" i="35"/>
  <c r="R85" i="35"/>
  <c r="T18" i="35"/>
  <c r="T19" i="35"/>
  <c r="S85" i="35"/>
  <c r="U18" i="35"/>
  <c r="U19" i="35"/>
  <c r="T85" i="35"/>
  <c r="V18" i="35"/>
  <c r="V19" i="35"/>
  <c r="U85" i="35"/>
  <c r="W18" i="35"/>
  <c r="W19" i="35"/>
  <c r="V85" i="35"/>
  <c r="X18" i="35"/>
  <c r="X19" i="35"/>
  <c r="W85" i="35"/>
  <c r="Y18" i="35"/>
  <c r="Y19" i="35"/>
  <c r="X85" i="35"/>
  <c r="Z18" i="35"/>
  <c r="Z19" i="35"/>
  <c r="Y85" i="35"/>
  <c r="R20" i="35"/>
  <c r="S20" i="35"/>
  <c r="R86" i="35"/>
  <c r="T20" i="35"/>
  <c r="S86" i="35"/>
  <c r="U20" i="35"/>
  <c r="T86" i="35"/>
  <c r="V20" i="35"/>
  <c r="U86" i="35"/>
  <c r="W20" i="35"/>
  <c r="V86" i="35"/>
  <c r="X20" i="35"/>
  <c r="W86" i="35"/>
  <c r="Y20" i="35"/>
  <c r="X86" i="35"/>
  <c r="Z20" i="35"/>
  <c r="Y86" i="35"/>
  <c r="R21" i="35"/>
  <c r="S21" i="35"/>
  <c r="R87" i="35"/>
  <c r="T21" i="35"/>
  <c r="S87" i="35"/>
  <c r="U21" i="35"/>
  <c r="T87" i="35"/>
  <c r="V21" i="35"/>
  <c r="U87" i="35"/>
  <c r="W21" i="35"/>
  <c r="V87" i="35"/>
  <c r="X21" i="35"/>
  <c r="W87" i="35"/>
  <c r="Y21" i="35"/>
  <c r="X87" i="35"/>
  <c r="Z21" i="35"/>
  <c r="Y87" i="35"/>
  <c r="R22" i="35"/>
  <c r="S22" i="35"/>
  <c r="R88" i="35"/>
  <c r="T22" i="35"/>
  <c r="S88" i="35"/>
  <c r="U22" i="35"/>
  <c r="T88" i="35"/>
  <c r="V22" i="35"/>
  <c r="U88" i="35"/>
  <c r="W22" i="35"/>
  <c r="V88" i="35"/>
  <c r="X22" i="35"/>
  <c r="W88" i="35"/>
  <c r="Y22" i="35"/>
  <c r="X88" i="35"/>
  <c r="Z22" i="35"/>
  <c r="Y88" i="35"/>
  <c r="Z90" i="35"/>
  <c r="S101" i="35"/>
  <c r="S103" i="35"/>
  <c r="B12" i="35"/>
  <c r="B11" i="35"/>
  <c r="B10" i="35"/>
  <c r="B7" i="35"/>
  <c r="B6" i="35"/>
  <c r="S8" i="35"/>
  <c r="R8" i="35"/>
  <c r="R9" i="35"/>
  <c r="R10" i="35"/>
  <c r="T8" i="35"/>
  <c r="S9" i="35"/>
  <c r="S10" i="35"/>
  <c r="U8" i="35"/>
  <c r="T9" i="35"/>
  <c r="T10" i="35"/>
  <c r="V8" i="35"/>
  <c r="U9" i="35"/>
  <c r="U10" i="35"/>
  <c r="W8" i="35"/>
  <c r="V9" i="35"/>
  <c r="V10" i="35"/>
  <c r="X8" i="35"/>
  <c r="W9" i="35"/>
  <c r="W10" i="35"/>
  <c r="Y8" i="35"/>
  <c r="X9" i="35"/>
  <c r="X10" i="35"/>
  <c r="Z8" i="35"/>
  <c r="Y9" i="35"/>
  <c r="Y10" i="35"/>
  <c r="Q11" i="35"/>
  <c r="S11" i="35"/>
  <c r="U11" i="35"/>
  <c r="B5" i="35"/>
  <c r="R3" i="35"/>
  <c r="R4" i="35"/>
  <c r="S3" i="35"/>
  <c r="S4" i="35"/>
  <c r="T3" i="35"/>
  <c r="T4" i="35"/>
  <c r="U3" i="35"/>
  <c r="U4" i="35"/>
  <c r="Q5" i="35"/>
  <c r="S5" i="35"/>
  <c r="U5" i="35"/>
  <c r="B4" i="35"/>
  <c r="S110" i="34"/>
  <c r="R110" i="34"/>
  <c r="P113" i="34"/>
  <c r="P112" i="34"/>
  <c r="R112" i="34"/>
  <c r="F35" i="34"/>
  <c r="F43" i="34"/>
  <c r="F51" i="34"/>
  <c r="F62" i="34"/>
  <c r="E34" i="34"/>
  <c r="E42" i="34"/>
  <c r="E50" i="34"/>
  <c r="E61" i="34"/>
  <c r="F34" i="34"/>
  <c r="F42" i="34"/>
  <c r="F50" i="34"/>
  <c r="F61" i="34"/>
  <c r="G34" i="34"/>
  <c r="G42" i="34"/>
  <c r="G50" i="34"/>
  <c r="G61" i="34"/>
  <c r="H34" i="34"/>
  <c r="H42" i="34"/>
  <c r="H50" i="34"/>
  <c r="H61" i="34"/>
  <c r="I34" i="34"/>
  <c r="I42" i="34"/>
  <c r="I50" i="34"/>
  <c r="I61" i="34"/>
  <c r="J34" i="34"/>
  <c r="J42" i="34"/>
  <c r="J50" i="34"/>
  <c r="J61" i="34"/>
  <c r="K34" i="34"/>
  <c r="K42" i="34"/>
  <c r="K50" i="34"/>
  <c r="K61" i="34"/>
  <c r="L34" i="34"/>
  <c r="L42" i="34"/>
  <c r="L50" i="34"/>
  <c r="L61" i="34"/>
  <c r="M34" i="34"/>
  <c r="M42" i="34"/>
  <c r="M50" i="34"/>
  <c r="M61" i="34"/>
  <c r="N34" i="34"/>
  <c r="N42" i="34"/>
  <c r="N50" i="34"/>
  <c r="N61" i="34"/>
  <c r="E35" i="34"/>
  <c r="E43" i="34"/>
  <c r="E51" i="34"/>
  <c r="E62" i="34"/>
  <c r="G35" i="34"/>
  <c r="G43" i="34"/>
  <c r="G51" i="34"/>
  <c r="G62" i="34"/>
  <c r="H35" i="34"/>
  <c r="H43" i="34"/>
  <c r="H51" i="34"/>
  <c r="H62" i="34"/>
  <c r="I35" i="34"/>
  <c r="I43" i="34"/>
  <c r="I51" i="34"/>
  <c r="I62" i="34"/>
  <c r="J35" i="34"/>
  <c r="J43" i="34"/>
  <c r="J51" i="34"/>
  <c r="J62" i="34"/>
  <c r="K35" i="34"/>
  <c r="K43" i="34"/>
  <c r="K51" i="34"/>
  <c r="K62" i="34"/>
  <c r="L35" i="34"/>
  <c r="L43" i="34"/>
  <c r="L51" i="34"/>
  <c r="L62" i="34"/>
  <c r="M35" i="34"/>
  <c r="M43" i="34"/>
  <c r="M51" i="34"/>
  <c r="M62" i="34"/>
  <c r="N35" i="34"/>
  <c r="N43" i="34"/>
  <c r="N51" i="34"/>
  <c r="N62" i="34"/>
  <c r="E36" i="34"/>
  <c r="E44" i="34"/>
  <c r="E52" i="34"/>
  <c r="E63" i="34"/>
  <c r="F36" i="34"/>
  <c r="F44" i="34"/>
  <c r="F52" i="34"/>
  <c r="F63" i="34"/>
  <c r="G36" i="34"/>
  <c r="G44" i="34"/>
  <c r="G52" i="34"/>
  <c r="G63" i="34"/>
  <c r="H36" i="34"/>
  <c r="H44" i="34"/>
  <c r="H52" i="34"/>
  <c r="H63" i="34"/>
  <c r="I36" i="34"/>
  <c r="I44" i="34"/>
  <c r="I52" i="34"/>
  <c r="I63" i="34"/>
  <c r="J36" i="34"/>
  <c r="J44" i="34"/>
  <c r="J52" i="34"/>
  <c r="J63" i="34"/>
  <c r="K36" i="34"/>
  <c r="K44" i="34"/>
  <c r="K52" i="34"/>
  <c r="K63" i="34"/>
  <c r="L36" i="34"/>
  <c r="L44" i="34"/>
  <c r="L52" i="34"/>
  <c r="L63" i="34"/>
  <c r="M36" i="34"/>
  <c r="M44" i="34"/>
  <c r="M52" i="34"/>
  <c r="M63" i="34"/>
  <c r="N36" i="34"/>
  <c r="N44" i="34"/>
  <c r="N52" i="34"/>
  <c r="N63" i="34"/>
  <c r="E37" i="34"/>
  <c r="E45" i="34"/>
  <c r="E53" i="34"/>
  <c r="E64" i="34"/>
  <c r="F37" i="34"/>
  <c r="F45" i="34"/>
  <c r="F53" i="34"/>
  <c r="F64" i="34"/>
  <c r="G37" i="34"/>
  <c r="G45" i="34"/>
  <c r="G53" i="34"/>
  <c r="G64" i="34"/>
  <c r="H37" i="34"/>
  <c r="H45" i="34"/>
  <c r="H53" i="34"/>
  <c r="H64" i="34"/>
  <c r="I37" i="34"/>
  <c r="I45" i="34"/>
  <c r="I53" i="34"/>
  <c r="I64" i="34"/>
  <c r="J37" i="34"/>
  <c r="J45" i="34"/>
  <c r="J53" i="34"/>
  <c r="J64" i="34"/>
  <c r="K37" i="34"/>
  <c r="K45" i="34"/>
  <c r="K53" i="34"/>
  <c r="K64" i="34"/>
  <c r="L37" i="34"/>
  <c r="L45" i="34"/>
  <c r="L53" i="34"/>
  <c r="L64" i="34"/>
  <c r="M37" i="34"/>
  <c r="M45" i="34"/>
  <c r="M53" i="34"/>
  <c r="M64" i="34"/>
  <c r="N37" i="34"/>
  <c r="N45" i="34"/>
  <c r="N53" i="34"/>
  <c r="N64" i="34"/>
  <c r="E38" i="34"/>
  <c r="E46" i="34"/>
  <c r="E54" i="34"/>
  <c r="E65" i="34"/>
  <c r="F38" i="34"/>
  <c r="F46" i="34"/>
  <c r="F54" i="34"/>
  <c r="F65" i="34"/>
  <c r="G38" i="34"/>
  <c r="G46" i="34"/>
  <c r="G54" i="34"/>
  <c r="G65" i="34"/>
  <c r="H38" i="34"/>
  <c r="H46" i="34"/>
  <c r="H54" i="34"/>
  <c r="H65" i="34"/>
  <c r="I38" i="34"/>
  <c r="I46" i="34"/>
  <c r="I54" i="34"/>
  <c r="I65" i="34"/>
  <c r="J38" i="34"/>
  <c r="J46" i="34"/>
  <c r="J54" i="34"/>
  <c r="J65" i="34"/>
  <c r="K38" i="34"/>
  <c r="K46" i="34"/>
  <c r="K54" i="34"/>
  <c r="K65" i="34"/>
  <c r="L38" i="34"/>
  <c r="L46" i="34"/>
  <c r="L54" i="34"/>
  <c r="L65" i="34"/>
  <c r="M38" i="34"/>
  <c r="M46" i="34"/>
  <c r="M54" i="34"/>
  <c r="M65" i="34"/>
  <c r="N38" i="34"/>
  <c r="N46" i="34"/>
  <c r="N54" i="34"/>
  <c r="N65" i="34"/>
  <c r="E39" i="34"/>
  <c r="E47" i="34"/>
  <c r="E55" i="34"/>
  <c r="E66" i="34"/>
  <c r="F39" i="34"/>
  <c r="F47" i="34"/>
  <c r="F55" i="34"/>
  <c r="F66" i="34"/>
  <c r="G39" i="34"/>
  <c r="G47" i="34"/>
  <c r="G55" i="34"/>
  <c r="G66" i="34"/>
  <c r="H39" i="34"/>
  <c r="H47" i="34"/>
  <c r="H55" i="34"/>
  <c r="H66" i="34"/>
  <c r="I39" i="34"/>
  <c r="I47" i="34"/>
  <c r="I55" i="34"/>
  <c r="I66" i="34"/>
  <c r="J39" i="34"/>
  <c r="J47" i="34"/>
  <c r="J55" i="34"/>
  <c r="J66" i="34"/>
  <c r="K39" i="34"/>
  <c r="K47" i="34"/>
  <c r="K55" i="34"/>
  <c r="K66" i="34"/>
  <c r="L39" i="34"/>
  <c r="L47" i="34"/>
  <c r="L55" i="34"/>
  <c r="L66" i="34"/>
  <c r="M39" i="34"/>
  <c r="M47" i="34"/>
  <c r="M55" i="34"/>
  <c r="M66" i="34"/>
  <c r="N39" i="34"/>
  <c r="N47" i="34"/>
  <c r="N55" i="34"/>
  <c r="N66" i="34"/>
  <c r="E85" i="34"/>
  <c r="H85" i="34"/>
  <c r="H86" i="34"/>
  <c r="F89" i="34"/>
  <c r="R56" i="34"/>
  <c r="G89" i="34"/>
  <c r="S56" i="34"/>
  <c r="F90" i="34"/>
  <c r="R57" i="34"/>
  <c r="G90" i="34"/>
  <c r="S57" i="34"/>
  <c r="R130" i="34"/>
  <c r="T110" i="34"/>
  <c r="S112" i="34"/>
  <c r="H89" i="34"/>
  <c r="T56" i="34"/>
  <c r="H90" i="34"/>
  <c r="T57" i="34"/>
  <c r="S130" i="34"/>
  <c r="U110" i="34"/>
  <c r="T112" i="34"/>
  <c r="I89" i="34"/>
  <c r="U56" i="34"/>
  <c r="I90" i="34"/>
  <c r="U57" i="34"/>
  <c r="T130" i="34"/>
  <c r="V110" i="34"/>
  <c r="U112" i="34"/>
  <c r="J89" i="34"/>
  <c r="V56" i="34"/>
  <c r="J90" i="34"/>
  <c r="V57" i="34"/>
  <c r="U130" i="34"/>
  <c r="W110" i="34"/>
  <c r="V112" i="34"/>
  <c r="K89" i="34"/>
  <c r="W56" i="34"/>
  <c r="K90" i="34"/>
  <c r="W57" i="34"/>
  <c r="V130" i="34"/>
  <c r="X110" i="34"/>
  <c r="W112" i="34"/>
  <c r="L89" i="34"/>
  <c r="X56" i="34"/>
  <c r="L90" i="34"/>
  <c r="X57" i="34"/>
  <c r="W130" i="34"/>
  <c r="Y110" i="34"/>
  <c r="X112" i="34"/>
  <c r="M89" i="34"/>
  <c r="Y56" i="34"/>
  <c r="M90" i="34"/>
  <c r="Y57" i="34"/>
  <c r="X130" i="34"/>
  <c r="Z110" i="34"/>
  <c r="Y112" i="34"/>
  <c r="N89" i="34"/>
  <c r="Z56" i="34"/>
  <c r="N90" i="34"/>
  <c r="Z57" i="34"/>
  <c r="Y130" i="34"/>
  <c r="P114" i="34"/>
  <c r="R113" i="34"/>
  <c r="F91" i="34"/>
  <c r="R58" i="34"/>
  <c r="G91" i="34"/>
  <c r="S58" i="34"/>
  <c r="R131" i="34"/>
  <c r="S113" i="34"/>
  <c r="H91" i="34"/>
  <c r="T58" i="34"/>
  <c r="S131" i="34"/>
  <c r="T113" i="34"/>
  <c r="I91" i="34"/>
  <c r="U58" i="34"/>
  <c r="T131" i="34"/>
  <c r="U113" i="34"/>
  <c r="J91" i="34"/>
  <c r="V58" i="34"/>
  <c r="U131" i="34"/>
  <c r="V113" i="34"/>
  <c r="K91" i="34"/>
  <c r="W58" i="34"/>
  <c r="V131" i="34"/>
  <c r="W113" i="34"/>
  <c r="L91" i="34"/>
  <c r="X58" i="34"/>
  <c r="W131" i="34"/>
  <c r="X113" i="34"/>
  <c r="M91" i="34"/>
  <c r="Y58" i="34"/>
  <c r="X131" i="34"/>
  <c r="Y113" i="34"/>
  <c r="N91" i="34"/>
  <c r="Z58" i="34"/>
  <c r="Y131" i="34"/>
  <c r="P115" i="34"/>
  <c r="R114" i="34"/>
  <c r="F92" i="34"/>
  <c r="R59" i="34"/>
  <c r="G92" i="34"/>
  <c r="S59" i="34"/>
  <c r="R132" i="34"/>
  <c r="S114" i="34"/>
  <c r="H92" i="34"/>
  <c r="T59" i="34"/>
  <c r="S132" i="34"/>
  <c r="T114" i="34"/>
  <c r="I92" i="34"/>
  <c r="U59" i="34"/>
  <c r="T132" i="34"/>
  <c r="U114" i="34"/>
  <c r="J92" i="34"/>
  <c r="V59" i="34"/>
  <c r="U132" i="34"/>
  <c r="V114" i="34"/>
  <c r="K92" i="34"/>
  <c r="W59" i="34"/>
  <c r="V132" i="34"/>
  <c r="W114" i="34"/>
  <c r="L92" i="34"/>
  <c r="X59" i="34"/>
  <c r="W132" i="34"/>
  <c r="X114" i="34"/>
  <c r="M92" i="34"/>
  <c r="Y59" i="34"/>
  <c r="X132" i="34"/>
  <c r="Y114" i="34"/>
  <c r="N92" i="34"/>
  <c r="Z59" i="34"/>
  <c r="Y132" i="34"/>
  <c r="P116" i="34"/>
  <c r="R115" i="34"/>
  <c r="F93" i="34"/>
  <c r="R60" i="34"/>
  <c r="G93" i="34"/>
  <c r="S60" i="34"/>
  <c r="R133" i="34"/>
  <c r="S115" i="34"/>
  <c r="H93" i="34"/>
  <c r="T60" i="34"/>
  <c r="S133" i="34"/>
  <c r="T115" i="34"/>
  <c r="I93" i="34"/>
  <c r="U60" i="34"/>
  <c r="T133" i="34"/>
  <c r="U115" i="34"/>
  <c r="J93" i="34"/>
  <c r="V60" i="34"/>
  <c r="U133" i="34"/>
  <c r="V115" i="34"/>
  <c r="K93" i="34"/>
  <c r="W60" i="34"/>
  <c r="V133" i="34"/>
  <c r="W115" i="34"/>
  <c r="L93" i="34"/>
  <c r="X60" i="34"/>
  <c r="W133" i="34"/>
  <c r="X115" i="34"/>
  <c r="M93" i="34"/>
  <c r="Y60" i="34"/>
  <c r="X133" i="34"/>
  <c r="Y115" i="34"/>
  <c r="N93" i="34"/>
  <c r="Z60" i="34"/>
  <c r="Y133" i="34"/>
  <c r="Z135" i="34"/>
  <c r="Z117" i="34"/>
  <c r="S138" i="34"/>
  <c r="E89" i="34"/>
  <c r="F88" i="34"/>
  <c r="R47" i="34"/>
  <c r="G88" i="34"/>
  <c r="S47" i="34"/>
  <c r="E90" i="34"/>
  <c r="R48" i="34"/>
  <c r="S48" i="34"/>
  <c r="R121" i="34"/>
  <c r="H88" i="34"/>
  <c r="T47" i="34"/>
  <c r="T48" i="34"/>
  <c r="S121" i="34"/>
  <c r="I88" i="34"/>
  <c r="U47" i="34"/>
  <c r="U48" i="34"/>
  <c r="T121" i="34"/>
  <c r="J88" i="34"/>
  <c r="V47" i="34"/>
  <c r="V48" i="34"/>
  <c r="U121" i="34"/>
  <c r="K88" i="34"/>
  <c r="W47" i="34"/>
  <c r="W48" i="34"/>
  <c r="V121" i="34"/>
  <c r="L88" i="34"/>
  <c r="X47" i="34"/>
  <c r="X48" i="34"/>
  <c r="W121" i="34"/>
  <c r="M88" i="34"/>
  <c r="Y47" i="34"/>
  <c r="Y48" i="34"/>
  <c r="X121" i="34"/>
  <c r="N88" i="34"/>
  <c r="Z47" i="34"/>
  <c r="Z48" i="34"/>
  <c r="Y121" i="34"/>
  <c r="E91" i="34"/>
  <c r="R49" i="34"/>
  <c r="S49" i="34"/>
  <c r="R122" i="34"/>
  <c r="T49" i="34"/>
  <c r="S122" i="34"/>
  <c r="U49" i="34"/>
  <c r="T122" i="34"/>
  <c r="V49" i="34"/>
  <c r="U122" i="34"/>
  <c r="W49" i="34"/>
  <c r="V122" i="34"/>
  <c r="X49" i="34"/>
  <c r="W122" i="34"/>
  <c r="Y49" i="34"/>
  <c r="X122" i="34"/>
  <c r="Z49" i="34"/>
  <c r="Y122" i="34"/>
  <c r="E92" i="34"/>
  <c r="R50" i="34"/>
  <c r="S50" i="34"/>
  <c r="R123" i="34"/>
  <c r="T50" i="34"/>
  <c r="S123" i="34"/>
  <c r="U50" i="34"/>
  <c r="T123" i="34"/>
  <c r="V50" i="34"/>
  <c r="U123" i="34"/>
  <c r="W50" i="34"/>
  <c r="V123" i="34"/>
  <c r="X50" i="34"/>
  <c r="W123" i="34"/>
  <c r="Y50" i="34"/>
  <c r="X123" i="34"/>
  <c r="Z50" i="34"/>
  <c r="Y123" i="34"/>
  <c r="E93" i="34"/>
  <c r="R51" i="34"/>
  <c r="S51" i="34"/>
  <c r="R124" i="34"/>
  <c r="T51" i="34"/>
  <c r="S124" i="34"/>
  <c r="U51" i="34"/>
  <c r="T124" i="34"/>
  <c r="V51" i="34"/>
  <c r="U124" i="34"/>
  <c r="W51" i="34"/>
  <c r="V124" i="34"/>
  <c r="X51" i="34"/>
  <c r="W124" i="34"/>
  <c r="Y51" i="34"/>
  <c r="X124" i="34"/>
  <c r="Z51" i="34"/>
  <c r="Y124" i="34"/>
  <c r="Z126" i="34"/>
  <c r="S137" i="34"/>
  <c r="S139" i="34"/>
  <c r="B17" i="34"/>
  <c r="B16" i="34"/>
  <c r="B15" i="34"/>
  <c r="S74" i="34"/>
  <c r="R74" i="34"/>
  <c r="P77" i="34"/>
  <c r="P76" i="34"/>
  <c r="R76" i="34"/>
  <c r="R27" i="34"/>
  <c r="S27" i="34"/>
  <c r="R28" i="34"/>
  <c r="S28" i="34"/>
  <c r="R94" i="34"/>
  <c r="T74" i="34"/>
  <c r="S76" i="34"/>
  <c r="T27" i="34"/>
  <c r="T28" i="34"/>
  <c r="S94" i="34"/>
  <c r="U74" i="34"/>
  <c r="T76" i="34"/>
  <c r="U27" i="34"/>
  <c r="U28" i="34"/>
  <c r="T94" i="34"/>
  <c r="V74" i="34"/>
  <c r="U76" i="34"/>
  <c r="V27" i="34"/>
  <c r="V28" i="34"/>
  <c r="U94" i="34"/>
  <c r="W74" i="34"/>
  <c r="V76" i="34"/>
  <c r="W27" i="34"/>
  <c r="W28" i="34"/>
  <c r="V94" i="34"/>
  <c r="X74" i="34"/>
  <c r="W76" i="34"/>
  <c r="X27" i="34"/>
  <c r="X28" i="34"/>
  <c r="W94" i="34"/>
  <c r="Y74" i="34"/>
  <c r="X76" i="34"/>
  <c r="Y27" i="34"/>
  <c r="Y28" i="34"/>
  <c r="X94" i="34"/>
  <c r="Z74" i="34"/>
  <c r="Y76" i="34"/>
  <c r="Z27" i="34"/>
  <c r="Z28" i="34"/>
  <c r="Y94" i="34"/>
  <c r="P78" i="34"/>
  <c r="R77" i="34"/>
  <c r="R29" i="34"/>
  <c r="S29" i="34"/>
  <c r="R95" i="34"/>
  <c r="S77" i="34"/>
  <c r="T29" i="34"/>
  <c r="S95" i="34"/>
  <c r="T77" i="34"/>
  <c r="U29" i="34"/>
  <c r="T95" i="34"/>
  <c r="U77" i="34"/>
  <c r="V29" i="34"/>
  <c r="U95" i="34"/>
  <c r="V77" i="34"/>
  <c r="W29" i="34"/>
  <c r="V95" i="34"/>
  <c r="W77" i="34"/>
  <c r="X29" i="34"/>
  <c r="W95" i="34"/>
  <c r="X77" i="34"/>
  <c r="Y29" i="34"/>
  <c r="X95" i="34"/>
  <c r="Y77" i="34"/>
  <c r="Z29" i="34"/>
  <c r="Y95" i="34"/>
  <c r="P79" i="34"/>
  <c r="R78" i="34"/>
  <c r="R30" i="34"/>
  <c r="S30" i="34"/>
  <c r="R96" i="34"/>
  <c r="S78" i="34"/>
  <c r="T30" i="34"/>
  <c r="S96" i="34"/>
  <c r="T78" i="34"/>
  <c r="U30" i="34"/>
  <c r="T96" i="34"/>
  <c r="U78" i="34"/>
  <c r="V30" i="34"/>
  <c r="U96" i="34"/>
  <c r="V78" i="34"/>
  <c r="W30" i="34"/>
  <c r="V96" i="34"/>
  <c r="W78" i="34"/>
  <c r="X30" i="34"/>
  <c r="W96" i="34"/>
  <c r="X78" i="34"/>
  <c r="Y30" i="34"/>
  <c r="X96" i="34"/>
  <c r="Y78" i="34"/>
  <c r="Z30" i="34"/>
  <c r="Y96" i="34"/>
  <c r="P80" i="34"/>
  <c r="R79" i="34"/>
  <c r="R31" i="34"/>
  <c r="S31" i="34"/>
  <c r="R97" i="34"/>
  <c r="S79" i="34"/>
  <c r="T31" i="34"/>
  <c r="S97" i="34"/>
  <c r="T79" i="34"/>
  <c r="U31" i="34"/>
  <c r="T97" i="34"/>
  <c r="U79" i="34"/>
  <c r="V31" i="34"/>
  <c r="U97" i="34"/>
  <c r="V79" i="34"/>
  <c r="W31" i="34"/>
  <c r="V97" i="34"/>
  <c r="W79" i="34"/>
  <c r="X31" i="34"/>
  <c r="W97" i="34"/>
  <c r="X79" i="34"/>
  <c r="Y31" i="34"/>
  <c r="X97" i="34"/>
  <c r="Y79" i="34"/>
  <c r="Z31" i="34"/>
  <c r="Y97" i="34"/>
  <c r="Z99" i="34"/>
  <c r="Z81" i="34"/>
  <c r="S102" i="34"/>
  <c r="R18" i="34"/>
  <c r="S18" i="34"/>
  <c r="R19" i="34"/>
  <c r="S19" i="34"/>
  <c r="R85" i="34"/>
  <c r="T18" i="34"/>
  <c r="T19" i="34"/>
  <c r="S85" i="34"/>
  <c r="U18" i="34"/>
  <c r="U19" i="34"/>
  <c r="T85" i="34"/>
  <c r="V18" i="34"/>
  <c r="V19" i="34"/>
  <c r="U85" i="34"/>
  <c r="W18" i="34"/>
  <c r="W19" i="34"/>
  <c r="V85" i="34"/>
  <c r="X18" i="34"/>
  <c r="X19" i="34"/>
  <c r="W85" i="34"/>
  <c r="Y18" i="34"/>
  <c r="Y19" i="34"/>
  <c r="X85" i="34"/>
  <c r="Z18" i="34"/>
  <c r="Z19" i="34"/>
  <c r="Y85" i="34"/>
  <c r="R20" i="34"/>
  <c r="S20" i="34"/>
  <c r="R86" i="34"/>
  <c r="T20" i="34"/>
  <c r="S86" i="34"/>
  <c r="U20" i="34"/>
  <c r="T86" i="34"/>
  <c r="V20" i="34"/>
  <c r="U86" i="34"/>
  <c r="W20" i="34"/>
  <c r="V86" i="34"/>
  <c r="X20" i="34"/>
  <c r="W86" i="34"/>
  <c r="Y20" i="34"/>
  <c r="X86" i="34"/>
  <c r="Z20" i="34"/>
  <c r="Y86" i="34"/>
  <c r="R21" i="34"/>
  <c r="S21" i="34"/>
  <c r="R87" i="34"/>
  <c r="T21" i="34"/>
  <c r="S87" i="34"/>
  <c r="U21" i="34"/>
  <c r="T87" i="34"/>
  <c r="V21" i="34"/>
  <c r="U87" i="34"/>
  <c r="W21" i="34"/>
  <c r="V87" i="34"/>
  <c r="X21" i="34"/>
  <c r="W87" i="34"/>
  <c r="Y21" i="34"/>
  <c r="X87" i="34"/>
  <c r="Z21" i="34"/>
  <c r="Y87" i="34"/>
  <c r="R22" i="34"/>
  <c r="S22" i="34"/>
  <c r="R88" i="34"/>
  <c r="T22" i="34"/>
  <c r="S88" i="34"/>
  <c r="U22" i="34"/>
  <c r="T88" i="34"/>
  <c r="V22" i="34"/>
  <c r="U88" i="34"/>
  <c r="W22" i="34"/>
  <c r="V88" i="34"/>
  <c r="X22" i="34"/>
  <c r="W88" i="34"/>
  <c r="Y22" i="34"/>
  <c r="X88" i="34"/>
  <c r="Z22" i="34"/>
  <c r="Y88" i="34"/>
  <c r="Z90" i="34"/>
  <c r="S101" i="34"/>
  <c r="S103" i="34"/>
  <c r="B12" i="34"/>
  <c r="B11" i="34"/>
  <c r="B10" i="34"/>
  <c r="B7" i="34"/>
  <c r="B6" i="34"/>
  <c r="S8" i="34"/>
  <c r="R8" i="34"/>
  <c r="R9" i="34"/>
  <c r="R10" i="34"/>
  <c r="T8" i="34"/>
  <c r="S9" i="34"/>
  <c r="S10" i="34"/>
  <c r="U8" i="34"/>
  <c r="T9" i="34"/>
  <c r="T10" i="34"/>
  <c r="V8" i="34"/>
  <c r="U9" i="34"/>
  <c r="U10" i="34"/>
  <c r="W8" i="34"/>
  <c r="V9" i="34"/>
  <c r="V10" i="34"/>
  <c r="X8" i="34"/>
  <c r="W9" i="34"/>
  <c r="W10" i="34"/>
  <c r="Y8" i="34"/>
  <c r="X9" i="34"/>
  <c r="X10" i="34"/>
  <c r="Z8" i="34"/>
  <c r="Y9" i="34"/>
  <c r="Y10" i="34"/>
  <c r="Q11" i="34"/>
  <c r="S11" i="34"/>
  <c r="U11" i="34"/>
  <c r="B5" i="34"/>
  <c r="R3" i="34"/>
  <c r="R4" i="34"/>
  <c r="S3" i="34"/>
  <c r="S4" i="34"/>
  <c r="T3" i="34"/>
  <c r="T4" i="34"/>
  <c r="U3" i="34"/>
  <c r="U4" i="34"/>
  <c r="Q5" i="34"/>
  <c r="S5" i="34"/>
  <c r="U5" i="34"/>
  <c r="B4" i="34"/>
  <c r="S110" i="33"/>
  <c r="R110" i="33"/>
  <c r="P113" i="33"/>
  <c r="P112" i="33"/>
  <c r="R112" i="33"/>
  <c r="F35" i="33"/>
  <c r="F43" i="33"/>
  <c r="F51" i="33"/>
  <c r="F62" i="33"/>
  <c r="E34" i="33"/>
  <c r="E42" i="33"/>
  <c r="E50" i="33"/>
  <c r="E61" i="33"/>
  <c r="F34" i="33"/>
  <c r="F42" i="33"/>
  <c r="F50" i="33"/>
  <c r="F61" i="33"/>
  <c r="G34" i="33"/>
  <c r="G42" i="33"/>
  <c r="G50" i="33"/>
  <c r="G61" i="33"/>
  <c r="H34" i="33"/>
  <c r="H42" i="33"/>
  <c r="H50" i="33"/>
  <c r="H61" i="33"/>
  <c r="I34" i="33"/>
  <c r="I42" i="33"/>
  <c r="I50" i="33"/>
  <c r="I61" i="33"/>
  <c r="J34" i="33"/>
  <c r="J42" i="33"/>
  <c r="J50" i="33"/>
  <c r="J61" i="33"/>
  <c r="K34" i="33"/>
  <c r="K42" i="33"/>
  <c r="K50" i="33"/>
  <c r="K61" i="33"/>
  <c r="L34" i="33"/>
  <c r="L42" i="33"/>
  <c r="L50" i="33"/>
  <c r="L61" i="33"/>
  <c r="M34" i="33"/>
  <c r="M42" i="33"/>
  <c r="M50" i="33"/>
  <c r="M61" i="33"/>
  <c r="N34" i="33"/>
  <c r="N42" i="33"/>
  <c r="N50" i="33"/>
  <c r="N61" i="33"/>
  <c r="E35" i="33"/>
  <c r="E43" i="33"/>
  <c r="E51" i="33"/>
  <c r="E62" i="33"/>
  <c r="G35" i="33"/>
  <c r="G43" i="33"/>
  <c r="G51" i="33"/>
  <c r="G62" i="33"/>
  <c r="H35" i="33"/>
  <c r="H43" i="33"/>
  <c r="H51" i="33"/>
  <c r="H62" i="33"/>
  <c r="I35" i="33"/>
  <c r="I43" i="33"/>
  <c r="I51" i="33"/>
  <c r="I62" i="33"/>
  <c r="J35" i="33"/>
  <c r="J43" i="33"/>
  <c r="J51" i="33"/>
  <c r="J62" i="33"/>
  <c r="K35" i="33"/>
  <c r="K43" i="33"/>
  <c r="K51" i="33"/>
  <c r="K62" i="33"/>
  <c r="L35" i="33"/>
  <c r="L43" i="33"/>
  <c r="L51" i="33"/>
  <c r="L62" i="33"/>
  <c r="M35" i="33"/>
  <c r="M43" i="33"/>
  <c r="M51" i="33"/>
  <c r="M62" i="33"/>
  <c r="N35" i="33"/>
  <c r="N43" i="33"/>
  <c r="N51" i="33"/>
  <c r="N62" i="33"/>
  <c r="E36" i="33"/>
  <c r="E44" i="33"/>
  <c r="E52" i="33"/>
  <c r="E63" i="33"/>
  <c r="F36" i="33"/>
  <c r="F44" i="33"/>
  <c r="F52" i="33"/>
  <c r="F63" i="33"/>
  <c r="G36" i="33"/>
  <c r="G44" i="33"/>
  <c r="G52" i="33"/>
  <c r="G63" i="33"/>
  <c r="H36" i="33"/>
  <c r="H44" i="33"/>
  <c r="H52" i="33"/>
  <c r="H63" i="33"/>
  <c r="I36" i="33"/>
  <c r="I44" i="33"/>
  <c r="I52" i="33"/>
  <c r="I63" i="33"/>
  <c r="J36" i="33"/>
  <c r="J44" i="33"/>
  <c r="J52" i="33"/>
  <c r="J63" i="33"/>
  <c r="K36" i="33"/>
  <c r="K44" i="33"/>
  <c r="K52" i="33"/>
  <c r="K63" i="33"/>
  <c r="L36" i="33"/>
  <c r="L44" i="33"/>
  <c r="L52" i="33"/>
  <c r="L63" i="33"/>
  <c r="M36" i="33"/>
  <c r="M44" i="33"/>
  <c r="M52" i="33"/>
  <c r="M63" i="33"/>
  <c r="N36" i="33"/>
  <c r="N44" i="33"/>
  <c r="N52" i="33"/>
  <c r="N63" i="33"/>
  <c r="E37" i="33"/>
  <c r="E45" i="33"/>
  <c r="E53" i="33"/>
  <c r="E64" i="33"/>
  <c r="F37" i="33"/>
  <c r="F45" i="33"/>
  <c r="F53" i="33"/>
  <c r="F64" i="33"/>
  <c r="G37" i="33"/>
  <c r="G45" i="33"/>
  <c r="G53" i="33"/>
  <c r="G64" i="33"/>
  <c r="H37" i="33"/>
  <c r="H45" i="33"/>
  <c r="H53" i="33"/>
  <c r="H64" i="33"/>
  <c r="I37" i="33"/>
  <c r="I45" i="33"/>
  <c r="I53" i="33"/>
  <c r="I64" i="33"/>
  <c r="J37" i="33"/>
  <c r="J45" i="33"/>
  <c r="J53" i="33"/>
  <c r="J64" i="33"/>
  <c r="K37" i="33"/>
  <c r="K45" i="33"/>
  <c r="K53" i="33"/>
  <c r="K64" i="33"/>
  <c r="L37" i="33"/>
  <c r="L45" i="33"/>
  <c r="L53" i="33"/>
  <c r="L64" i="33"/>
  <c r="M37" i="33"/>
  <c r="M45" i="33"/>
  <c r="M53" i="33"/>
  <c r="M64" i="33"/>
  <c r="N37" i="33"/>
  <c r="N45" i="33"/>
  <c r="N53" i="33"/>
  <c r="N64" i="33"/>
  <c r="E38" i="33"/>
  <c r="E46" i="33"/>
  <c r="E54" i="33"/>
  <c r="E65" i="33"/>
  <c r="F38" i="33"/>
  <c r="F46" i="33"/>
  <c r="F54" i="33"/>
  <c r="F65" i="33"/>
  <c r="G38" i="33"/>
  <c r="G46" i="33"/>
  <c r="G54" i="33"/>
  <c r="G65" i="33"/>
  <c r="H38" i="33"/>
  <c r="H46" i="33"/>
  <c r="H54" i="33"/>
  <c r="H65" i="33"/>
  <c r="I38" i="33"/>
  <c r="I46" i="33"/>
  <c r="I54" i="33"/>
  <c r="I65" i="33"/>
  <c r="J38" i="33"/>
  <c r="J46" i="33"/>
  <c r="J54" i="33"/>
  <c r="J65" i="33"/>
  <c r="K38" i="33"/>
  <c r="K46" i="33"/>
  <c r="K54" i="33"/>
  <c r="K65" i="33"/>
  <c r="L38" i="33"/>
  <c r="L46" i="33"/>
  <c r="L54" i="33"/>
  <c r="L65" i="33"/>
  <c r="M38" i="33"/>
  <c r="M46" i="33"/>
  <c r="M54" i="33"/>
  <c r="M65" i="33"/>
  <c r="N38" i="33"/>
  <c r="N46" i="33"/>
  <c r="N54" i="33"/>
  <c r="N65" i="33"/>
  <c r="E39" i="33"/>
  <c r="E47" i="33"/>
  <c r="E55" i="33"/>
  <c r="E66" i="33"/>
  <c r="F39" i="33"/>
  <c r="F47" i="33"/>
  <c r="F55" i="33"/>
  <c r="F66" i="33"/>
  <c r="G39" i="33"/>
  <c r="G47" i="33"/>
  <c r="G55" i="33"/>
  <c r="G66" i="33"/>
  <c r="H39" i="33"/>
  <c r="H47" i="33"/>
  <c r="H55" i="33"/>
  <c r="H66" i="33"/>
  <c r="I39" i="33"/>
  <c r="I47" i="33"/>
  <c r="I55" i="33"/>
  <c r="I66" i="33"/>
  <c r="J39" i="33"/>
  <c r="J47" i="33"/>
  <c r="J55" i="33"/>
  <c r="J66" i="33"/>
  <c r="K39" i="33"/>
  <c r="K47" i="33"/>
  <c r="K55" i="33"/>
  <c r="K66" i="33"/>
  <c r="L39" i="33"/>
  <c r="L47" i="33"/>
  <c r="L55" i="33"/>
  <c r="L66" i="33"/>
  <c r="M39" i="33"/>
  <c r="M47" i="33"/>
  <c r="M55" i="33"/>
  <c r="M66" i="33"/>
  <c r="N39" i="33"/>
  <c r="N47" i="33"/>
  <c r="N55" i="33"/>
  <c r="N66" i="33"/>
  <c r="E85" i="33"/>
  <c r="H85" i="33"/>
  <c r="H86" i="33"/>
  <c r="F89" i="33"/>
  <c r="R56" i="33"/>
  <c r="G89" i="33"/>
  <c r="S56" i="33"/>
  <c r="F90" i="33"/>
  <c r="R57" i="33"/>
  <c r="G90" i="33"/>
  <c r="S57" i="33"/>
  <c r="R130" i="33"/>
  <c r="T110" i="33"/>
  <c r="S112" i="33"/>
  <c r="H89" i="33"/>
  <c r="T56" i="33"/>
  <c r="H90" i="33"/>
  <c r="T57" i="33"/>
  <c r="S130" i="33"/>
  <c r="U110" i="33"/>
  <c r="T112" i="33"/>
  <c r="I89" i="33"/>
  <c r="U56" i="33"/>
  <c r="I90" i="33"/>
  <c r="U57" i="33"/>
  <c r="T130" i="33"/>
  <c r="V110" i="33"/>
  <c r="U112" i="33"/>
  <c r="J89" i="33"/>
  <c r="V56" i="33"/>
  <c r="J90" i="33"/>
  <c r="V57" i="33"/>
  <c r="U130" i="33"/>
  <c r="W110" i="33"/>
  <c r="V112" i="33"/>
  <c r="K89" i="33"/>
  <c r="W56" i="33"/>
  <c r="K90" i="33"/>
  <c r="W57" i="33"/>
  <c r="V130" i="33"/>
  <c r="X110" i="33"/>
  <c r="W112" i="33"/>
  <c r="L89" i="33"/>
  <c r="X56" i="33"/>
  <c r="L90" i="33"/>
  <c r="X57" i="33"/>
  <c r="W130" i="33"/>
  <c r="Y110" i="33"/>
  <c r="X112" i="33"/>
  <c r="M89" i="33"/>
  <c r="Y56" i="33"/>
  <c r="M90" i="33"/>
  <c r="Y57" i="33"/>
  <c r="X130" i="33"/>
  <c r="Z110" i="33"/>
  <c r="Y112" i="33"/>
  <c r="N89" i="33"/>
  <c r="Z56" i="33"/>
  <c r="N90" i="33"/>
  <c r="Z57" i="33"/>
  <c r="Y130" i="33"/>
  <c r="P114" i="33"/>
  <c r="R113" i="33"/>
  <c r="F91" i="33"/>
  <c r="R58" i="33"/>
  <c r="G91" i="33"/>
  <c r="S58" i="33"/>
  <c r="R131" i="33"/>
  <c r="S113" i="33"/>
  <c r="H91" i="33"/>
  <c r="T58" i="33"/>
  <c r="S131" i="33"/>
  <c r="T113" i="33"/>
  <c r="I91" i="33"/>
  <c r="U58" i="33"/>
  <c r="T131" i="33"/>
  <c r="U113" i="33"/>
  <c r="J91" i="33"/>
  <c r="V58" i="33"/>
  <c r="U131" i="33"/>
  <c r="V113" i="33"/>
  <c r="K91" i="33"/>
  <c r="W58" i="33"/>
  <c r="V131" i="33"/>
  <c r="W113" i="33"/>
  <c r="L91" i="33"/>
  <c r="X58" i="33"/>
  <c r="W131" i="33"/>
  <c r="X113" i="33"/>
  <c r="M91" i="33"/>
  <c r="Y58" i="33"/>
  <c r="X131" i="33"/>
  <c r="Y113" i="33"/>
  <c r="N91" i="33"/>
  <c r="Z58" i="33"/>
  <c r="Y131" i="33"/>
  <c r="P115" i="33"/>
  <c r="R114" i="33"/>
  <c r="F92" i="33"/>
  <c r="R59" i="33"/>
  <c r="G92" i="33"/>
  <c r="S59" i="33"/>
  <c r="R132" i="33"/>
  <c r="S114" i="33"/>
  <c r="H92" i="33"/>
  <c r="T59" i="33"/>
  <c r="S132" i="33"/>
  <c r="T114" i="33"/>
  <c r="I92" i="33"/>
  <c r="U59" i="33"/>
  <c r="T132" i="33"/>
  <c r="U114" i="33"/>
  <c r="J92" i="33"/>
  <c r="V59" i="33"/>
  <c r="U132" i="33"/>
  <c r="V114" i="33"/>
  <c r="K92" i="33"/>
  <c r="W59" i="33"/>
  <c r="V132" i="33"/>
  <c r="W114" i="33"/>
  <c r="L92" i="33"/>
  <c r="X59" i="33"/>
  <c r="W132" i="33"/>
  <c r="X114" i="33"/>
  <c r="M92" i="33"/>
  <c r="Y59" i="33"/>
  <c r="X132" i="33"/>
  <c r="Y114" i="33"/>
  <c r="N92" i="33"/>
  <c r="Z59" i="33"/>
  <c r="Y132" i="33"/>
  <c r="P116" i="33"/>
  <c r="R115" i="33"/>
  <c r="F93" i="33"/>
  <c r="R60" i="33"/>
  <c r="G93" i="33"/>
  <c r="S60" i="33"/>
  <c r="R133" i="33"/>
  <c r="S115" i="33"/>
  <c r="H93" i="33"/>
  <c r="T60" i="33"/>
  <c r="S133" i="33"/>
  <c r="T115" i="33"/>
  <c r="I93" i="33"/>
  <c r="U60" i="33"/>
  <c r="T133" i="33"/>
  <c r="U115" i="33"/>
  <c r="J93" i="33"/>
  <c r="V60" i="33"/>
  <c r="U133" i="33"/>
  <c r="V115" i="33"/>
  <c r="K93" i="33"/>
  <c r="W60" i="33"/>
  <c r="V133" i="33"/>
  <c r="W115" i="33"/>
  <c r="L93" i="33"/>
  <c r="X60" i="33"/>
  <c r="W133" i="33"/>
  <c r="X115" i="33"/>
  <c r="M93" i="33"/>
  <c r="Y60" i="33"/>
  <c r="X133" i="33"/>
  <c r="Y115" i="33"/>
  <c r="N93" i="33"/>
  <c r="Z60" i="33"/>
  <c r="Y133" i="33"/>
  <c r="Z135" i="33"/>
  <c r="Z117" i="33"/>
  <c r="S138" i="33"/>
  <c r="E89" i="33"/>
  <c r="F88" i="33"/>
  <c r="R47" i="33"/>
  <c r="G88" i="33"/>
  <c r="S47" i="33"/>
  <c r="E90" i="33"/>
  <c r="R48" i="33"/>
  <c r="S48" i="33"/>
  <c r="R121" i="33"/>
  <c r="H88" i="33"/>
  <c r="T47" i="33"/>
  <c r="T48" i="33"/>
  <c r="S121" i="33"/>
  <c r="I88" i="33"/>
  <c r="U47" i="33"/>
  <c r="U48" i="33"/>
  <c r="T121" i="33"/>
  <c r="J88" i="33"/>
  <c r="V47" i="33"/>
  <c r="V48" i="33"/>
  <c r="U121" i="33"/>
  <c r="K88" i="33"/>
  <c r="W47" i="33"/>
  <c r="W48" i="33"/>
  <c r="V121" i="33"/>
  <c r="L88" i="33"/>
  <c r="X47" i="33"/>
  <c r="X48" i="33"/>
  <c r="W121" i="33"/>
  <c r="M88" i="33"/>
  <c r="Y47" i="33"/>
  <c r="Y48" i="33"/>
  <c r="X121" i="33"/>
  <c r="N88" i="33"/>
  <c r="Z47" i="33"/>
  <c r="Z48" i="33"/>
  <c r="Y121" i="33"/>
  <c r="E91" i="33"/>
  <c r="R49" i="33"/>
  <c r="S49" i="33"/>
  <c r="R122" i="33"/>
  <c r="T49" i="33"/>
  <c r="S122" i="33"/>
  <c r="U49" i="33"/>
  <c r="T122" i="33"/>
  <c r="V49" i="33"/>
  <c r="U122" i="33"/>
  <c r="W49" i="33"/>
  <c r="V122" i="33"/>
  <c r="X49" i="33"/>
  <c r="W122" i="33"/>
  <c r="Y49" i="33"/>
  <c r="X122" i="33"/>
  <c r="Z49" i="33"/>
  <c r="Y122" i="33"/>
  <c r="E92" i="33"/>
  <c r="R50" i="33"/>
  <c r="S50" i="33"/>
  <c r="R123" i="33"/>
  <c r="T50" i="33"/>
  <c r="S123" i="33"/>
  <c r="U50" i="33"/>
  <c r="T123" i="33"/>
  <c r="V50" i="33"/>
  <c r="U123" i="33"/>
  <c r="W50" i="33"/>
  <c r="V123" i="33"/>
  <c r="X50" i="33"/>
  <c r="W123" i="33"/>
  <c r="Y50" i="33"/>
  <c r="X123" i="33"/>
  <c r="Z50" i="33"/>
  <c r="Y123" i="33"/>
  <c r="E93" i="33"/>
  <c r="R51" i="33"/>
  <c r="S51" i="33"/>
  <c r="R124" i="33"/>
  <c r="T51" i="33"/>
  <c r="S124" i="33"/>
  <c r="U51" i="33"/>
  <c r="T124" i="33"/>
  <c r="V51" i="33"/>
  <c r="U124" i="33"/>
  <c r="W51" i="33"/>
  <c r="V124" i="33"/>
  <c r="X51" i="33"/>
  <c r="W124" i="33"/>
  <c r="Y51" i="33"/>
  <c r="X124" i="33"/>
  <c r="Z51" i="33"/>
  <c r="Y124" i="33"/>
  <c r="Z126" i="33"/>
  <c r="S137" i="33"/>
  <c r="S139" i="33"/>
  <c r="B17" i="33"/>
  <c r="B16" i="33"/>
  <c r="B15" i="33"/>
  <c r="S74" i="33"/>
  <c r="R74" i="33"/>
  <c r="P77" i="33"/>
  <c r="P76" i="33"/>
  <c r="R76" i="33"/>
  <c r="R27" i="33"/>
  <c r="S27" i="33"/>
  <c r="R28" i="33"/>
  <c r="S28" i="33"/>
  <c r="R94" i="33"/>
  <c r="T74" i="33"/>
  <c r="S76" i="33"/>
  <c r="T27" i="33"/>
  <c r="T28" i="33"/>
  <c r="S94" i="33"/>
  <c r="U74" i="33"/>
  <c r="T76" i="33"/>
  <c r="U27" i="33"/>
  <c r="U28" i="33"/>
  <c r="T94" i="33"/>
  <c r="V74" i="33"/>
  <c r="U76" i="33"/>
  <c r="V27" i="33"/>
  <c r="V28" i="33"/>
  <c r="U94" i="33"/>
  <c r="W74" i="33"/>
  <c r="V76" i="33"/>
  <c r="W27" i="33"/>
  <c r="W28" i="33"/>
  <c r="V94" i="33"/>
  <c r="X74" i="33"/>
  <c r="W76" i="33"/>
  <c r="X27" i="33"/>
  <c r="X28" i="33"/>
  <c r="W94" i="33"/>
  <c r="Y74" i="33"/>
  <c r="X76" i="33"/>
  <c r="Y27" i="33"/>
  <c r="Y28" i="33"/>
  <c r="X94" i="33"/>
  <c r="Z74" i="33"/>
  <c r="Y76" i="33"/>
  <c r="Z27" i="33"/>
  <c r="Z28" i="33"/>
  <c r="Y94" i="33"/>
  <c r="P78" i="33"/>
  <c r="R77" i="33"/>
  <c r="R29" i="33"/>
  <c r="S29" i="33"/>
  <c r="R95" i="33"/>
  <c r="S77" i="33"/>
  <c r="T29" i="33"/>
  <c r="S95" i="33"/>
  <c r="T77" i="33"/>
  <c r="U29" i="33"/>
  <c r="T95" i="33"/>
  <c r="U77" i="33"/>
  <c r="V29" i="33"/>
  <c r="U95" i="33"/>
  <c r="V77" i="33"/>
  <c r="W29" i="33"/>
  <c r="V95" i="33"/>
  <c r="W77" i="33"/>
  <c r="X29" i="33"/>
  <c r="W95" i="33"/>
  <c r="X77" i="33"/>
  <c r="Y29" i="33"/>
  <c r="X95" i="33"/>
  <c r="Y77" i="33"/>
  <c r="Z29" i="33"/>
  <c r="Y95" i="33"/>
  <c r="P79" i="33"/>
  <c r="R78" i="33"/>
  <c r="R30" i="33"/>
  <c r="S30" i="33"/>
  <c r="R96" i="33"/>
  <c r="S78" i="33"/>
  <c r="T30" i="33"/>
  <c r="S96" i="33"/>
  <c r="T78" i="33"/>
  <c r="U30" i="33"/>
  <c r="T96" i="33"/>
  <c r="U78" i="33"/>
  <c r="V30" i="33"/>
  <c r="U96" i="33"/>
  <c r="V78" i="33"/>
  <c r="W30" i="33"/>
  <c r="V96" i="33"/>
  <c r="W78" i="33"/>
  <c r="X30" i="33"/>
  <c r="W96" i="33"/>
  <c r="X78" i="33"/>
  <c r="Y30" i="33"/>
  <c r="X96" i="33"/>
  <c r="Y78" i="33"/>
  <c r="Z30" i="33"/>
  <c r="Y96" i="33"/>
  <c r="P80" i="33"/>
  <c r="R79" i="33"/>
  <c r="R31" i="33"/>
  <c r="S31" i="33"/>
  <c r="R97" i="33"/>
  <c r="S79" i="33"/>
  <c r="T31" i="33"/>
  <c r="S97" i="33"/>
  <c r="T79" i="33"/>
  <c r="U31" i="33"/>
  <c r="T97" i="33"/>
  <c r="U79" i="33"/>
  <c r="V31" i="33"/>
  <c r="U97" i="33"/>
  <c r="V79" i="33"/>
  <c r="W31" i="33"/>
  <c r="V97" i="33"/>
  <c r="W79" i="33"/>
  <c r="X31" i="33"/>
  <c r="W97" i="33"/>
  <c r="X79" i="33"/>
  <c r="Y31" i="33"/>
  <c r="X97" i="33"/>
  <c r="Y79" i="33"/>
  <c r="Z31" i="33"/>
  <c r="Y97" i="33"/>
  <c r="Z99" i="33"/>
  <c r="Z81" i="33"/>
  <c r="S102" i="33"/>
  <c r="R18" i="33"/>
  <c r="S18" i="33"/>
  <c r="R19" i="33"/>
  <c r="S19" i="33"/>
  <c r="R85" i="33"/>
  <c r="T18" i="33"/>
  <c r="T19" i="33"/>
  <c r="S85" i="33"/>
  <c r="U18" i="33"/>
  <c r="U19" i="33"/>
  <c r="T85" i="33"/>
  <c r="V18" i="33"/>
  <c r="V19" i="33"/>
  <c r="U85" i="33"/>
  <c r="W18" i="33"/>
  <c r="W19" i="33"/>
  <c r="V85" i="33"/>
  <c r="X18" i="33"/>
  <c r="X19" i="33"/>
  <c r="W85" i="33"/>
  <c r="Y18" i="33"/>
  <c r="Y19" i="33"/>
  <c r="X85" i="33"/>
  <c r="Z18" i="33"/>
  <c r="Z19" i="33"/>
  <c r="Y85" i="33"/>
  <c r="R20" i="33"/>
  <c r="S20" i="33"/>
  <c r="R86" i="33"/>
  <c r="T20" i="33"/>
  <c r="S86" i="33"/>
  <c r="U20" i="33"/>
  <c r="T86" i="33"/>
  <c r="V20" i="33"/>
  <c r="U86" i="33"/>
  <c r="W20" i="33"/>
  <c r="V86" i="33"/>
  <c r="X20" i="33"/>
  <c r="W86" i="33"/>
  <c r="Y20" i="33"/>
  <c r="X86" i="33"/>
  <c r="Z20" i="33"/>
  <c r="Y86" i="33"/>
  <c r="R21" i="33"/>
  <c r="S21" i="33"/>
  <c r="R87" i="33"/>
  <c r="T21" i="33"/>
  <c r="S87" i="33"/>
  <c r="U21" i="33"/>
  <c r="T87" i="33"/>
  <c r="V21" i="33"/>
  <c r="U87" i="33"/>
  <c r="W21" i="33"/>
  <c r="V87" i="33"/>
  <c r="X21" i="33"/>
  <c r="W87" i="33"/>
  <c r="Y21" i="33"/>
  <c r="X87" i="33"/>
  <c r="Z21" i="33"/>
  <c r="Y87" i="33"/>
  <c r="R22" i="33"/>
  <c r="S22" i="33"/>
  <c r="R88" i="33"/>
  <c r="T22" i="33"/>
  <c r="S88" i="33"/>
  <c r="U22" i="33"/>
  <c r="T88" i="33"/>
  <c r="V22" i="33"/>
  <c r="U88" i="33"/>
  <c r="W22" i="33"/>
  <c r="V88" i="33"/>
  <c r="X22" i="33"/>
  <c r="W88" i="33"/>
  <c r="Y22" i="33"/>
  <c r="X88" i="33"/>
  <c r="Z22" i="33"/>
  <c r="Y88" i="33"/>
  <c r="Z90" i="33"/>
  <c r="S101" i="33"/>
  <c r="S103" i="33"/>
  <c r="B12" i="33"/>
  <c r="B11" i="33"/>
  <c r="B10" i="33"/>
  <c r="B7" i="33"/>
  <c r="B6" i="33"/>
  <c r="S8" i="33"/>
  <c r="R8" i="33"/>
  <c r="R9" i="33"/>
  <c r="R10" i="33"/>
  <c r="T8" i="33"/>
  <c r="S9" i="33"/>
  <c r="S10" i="33"/>
  <c r="U8" i="33"/>
  <c r="T9" i="33"/>
  <c r="T10" i="33"/>
  <c r="V8" i="33"/>
  <c r="U9" i="33"/>
  <c r="U10" i="33"/>
  <c r="W8" i="33"/>
  <c r="V9" i="33"/>
  <c r="V10" i="33"/>
  <c r="X8" i="33"/>
  <c r="W9" i="33"/>
  <c r="W10" i="33"/>
  <c r="Y8" i="33"/>
  <c r="X9" i="33"/>
  <c r="X10" i="33"/>
  <c r="Z8" i="33"/>
  <c r="Y9" i="33"/>
  <c r="Y10" i="33"/>
  <c r="Q11" i="33"/>
  <c r="S11" i="33"/>
  <c r="U11" i="33"/>
  <c r="B5" i="33"/>
  <c r="R3" i="33"/>
  <c r="R4" i="33"/>
  <c r="S3" i="33"/>
  <c r="S4" i="33"/>
  <c r="T3" i="33"/>
  <c r="T4" i="33"/>
  <c r="U3" i="33"/>
  <c r="U4" i="33"/>
  <c r="Q5" i="33"/>
  <c r="S5" i="33"/>
  <c r="U5" i="33"/>
  <c r="B4" i="33"/>
  <c r="S110" i="32"/>
  <c r="R110" i="32"/>
  <c r="P113" i="32"/>
  <c r="P112" i="32"/>
  <c r="R112" i="32"/>
  <c r="F35" i="32"/>
  <c r="F43" i="32"/>
  <c r="F51" i="32"/>
  <c r="F62" i="32"/>
  <c r="E34" i="32"/>
  <c r="E42" i="32"/>
  <c r="E50" i="32"/>
  <c r="E61" i="32"/>
  <c r="F34" i="32"/>
  <c r="F42" i="32"/>
  <c r="F50" i="32"/>
  <c r="F61" i="32"/>
  <c r="G34" i="32"/>
  <c r="G42" i="32"/>
  <c r="G50" i="32"/>
  <c r="G61" i="32"/>
  <c r="H34" i="32"/>
  <c r="H42" i="32"/>
  <c r="H50" i="32"/>
  <c r="H61" i="32"/>
  <c r="I34" i="32"/>
  <c r="I42" i="32"/>
  <c r="I50" i="32"/>
  <c r="I61" i="32"/>
  <c r="J34" i="32"/>
  <c r="J42" i="32"/>
  <c r="J50" i="32"/>
  <c r="J61" i="32"/>
  <c r="K34" i="32"/>
  <c r="K42" i="32"/>
  <c r="K50" i="32"/>
  <c r="K61" i="32"/>
  <c r="L34" i="32"/>
  <c r="L42" i="32"/>
  <c r="L50" i="32"/>
  <c r="L61" i="32"/>
  <c r="M34" i="32"/>
  <c r="M42" i="32"/>
  <c r="M50" i="32"/>
  <c r="M61" i="32"/>
  <c r="N34" i="32"/>
  <c r="N42" i="32"/>
  <c r="N50" i="32"/>
  <c r="N61" i="32"/>
  <c r="E35" i="32"/>
  <c r="E43" i="32"/>
  <c r="E51" i="32"/>
  <c r="E62" i="32"/>
  <c r="G35" i="32"/>
  <c r="G43" i="32"/>
  <c r="G51" i="32"/>
  <c r="G62" i="32"/>
  <c r="H35" i="32"/>
  <c r="H43" i="32"/>
  <c r="H51" i="32"/>
  <c r="H62" i="32"/>
  <c r="I35" i="32"/>
  <c r="I43" i="32"/>
  <c r="I51" i="32"/>
  <c r="I62" i="32"/>
  <c r="J35" i="32"/>
  <c r="J43" i="32"/>
  <c r="J51" i="32"/>
  <c r="J62" i="32"/>
  <c r="K35" i="32"/>
  <c r="K43" i="32"/>
  <c r="K51" i="32"/>
  <c r="K62" i="32"/>
  <c r="L35" i="32"/>
  <c r="L43" i="32"/>
  <c r="L51" i="32"/>
  <c r="L62" i="32"/>
  <c r="M35" i="32"/>
  <c r="M43" i="32"/>
  <c r="M51" i="32"/>
  <c r="M62" i="32"/>
  <c r="N35" i="32"/>
  <c r="N43" i="32"/>
  <c r="N51" i="32"/>
  <c r="N62" i="32"/>
  <c r="E36" i="32"/>
  <c r="E44" i="32"/>
  <c r="E52" i="32"/>
  <c r="E63" i="32"/>
  <c r="F36" i="32"/>
  <c r="F44" i="32"/>
  <c r="F52" i="32"/>
  <c r="F63" i="32"/>
  <c r="G36" i="32"/>
  <c r="G44" i="32"/>
  <c r="G52" i="32"/>
  <c r="G63" i="32"/>
  <c r="H36" i="32"/>
  <c r="H44" i="32"/>
  <c r="H52" i="32"/>
  <c r="H63" i="32"/>
  <c r="I36" i="32"/>
  <c r="I44" i="32"/>
  <c r="I52" i="32"/>
  <c r="I63" i="32"/>
  <c r="J36" i="32"/>
  <c r="J44" i="32"/>
  <c r="J52" i="32"/>
  <c r="J63" i="32"/>
  <c r="K36" i="32"/>
  <c r="K44" i="32"/>
  <c r="K52" i="32"/>
  <c r="K63" i="32"/>
  <c r="L36" i="32"/>
  <c r="L44" i="32"/>
  <c r="L52" i="32"/>
  <c r="L63" i="32"/>
  <c r="M36" i="32"/>
  <c r="M44" i="32"/>
  <c r="M52" i="32"/>
  <c r="M63" i="32"/>
  <c r="N36" i="32"/>
  <c r="N44" i="32"/>
  <c r="N52" i="32"/>
  <c r="N63" i="32"/>
  <c r="E37" i="32"/>
  <c r="E45" i="32"/>
  <c r="E53" i="32"/>
  <c r="E64" i="32"/>
  <c r="F37" i="32"/>
  <c r="F45" i="32"/>
  <c r="F53" i="32"/>
  <c r="F64" i="32"/>
  <c r="G37" i="32"/>
  <c r="G45" i="32"/>
  <c r="G53" i="32"/>
  <c r="G64" i="32"/>
  <c r="H37" i="32"/>
  <c r="H45" i="32"/>
  <c r="H53" i="32"/>
  <c r="H64" i="32"/>
  <c r="I37" i="32"/>
  <c r="I45" i="32"/>
  <c r="I53" i="32"/>
  <c r="I64" i="32"/>
  <c r="J37" i="32"/>
  <c r="J45" i="32"/>
  <c r="J53" i="32"/>
  <c r="J64" i="32"/>
  <c r="K37" i="32"/>
  <c r="K45" i="32"/>
  <c r="K53" i="32"/>
  <c r="K64" i="32"/>
  <c r="L37" i="32"/>
  <c r="L45" i="32"/>
  <c r="L53" i="32"/>
  <c r="L64" i="32"/>
  <c r="M37" i="32"/>
  <c r="M45" i="32"/>
  <c r="M53" i="32"/>
  <c r="M64" i="32"/>
  <c r="N37" i="32"/>
  <c r="N45" i="32"/>
  <c r="N53" i="32"/>
  <c r="N64" i="32"/>
  <c r="E38" i="32"/>
  <c r="E46" i="32"/>
  <c r="E54" i="32"/>
  <c r="E65" i="32"/>
  <c r="F38" i="32"/>
  <c r="F46" i="32"/>
  <c r="F54" i="32"/>
  <c r="F65" i="32"/>
  <c r="G38" i="32"/>
  <c r="G46" i="32"/>
  <c r="G54" i="32"/>
  <c r="G65" i="32"/>
  <c r="H38" i="32"/>
  <c r="H46" i="32"/>
  <c r="H54" i="32"/>
  <c r="H65" i="32"/>
  <c r="I38" i="32"/>
  <c r="I46" i="32"/>
  <c r="I54" i="32"/>
  <c r="I65" i="32"/>
  <c r="J38" i="32"/>
  <c r="J46" i="32"/>
  <c r="J54" i="32"/>
  <c r="J65" i="32"/>
  <c r="K38" i="32"/>
  <c r="K46" i="32"/>
  <c r="K54" i="32"/>
  <c r="K65" i="32"/>
  <c r="L38" i="32"/>
  <c r="L46" i="32"/>
  <c r="L54" i="32"/>
  <c r="L65" i="32"/>
  <c r="M38" i="32"/>
  <c r="M46" i="32"/>
  <c r="M54" i="32"/>
  <c r="M65" i="32"/>
  <c r="N38" i="32"/>
  <c r="N46" i="32"/>
  <c r="N54" i="32"/>
  <c r="N65" i="32"/>
  <c r="E39" i="32"/>
  <c r="E47" i="32"/>
  <c r="E55" i="32"/>
  <c r="E66" i="32"/>
  <c r="F39" i="32"/>
  <c r="F47" i="32"/>
  <c r="F55" i="32"/>
  <c r="F66" i="32"/>
  <c r="G39" i="32"/>
  <c r="G47" i="32"/>
  <c r="G55" i="32"/>
  <c r="G66" i="32"/>
  <c r="H39" i="32"/>
  <c r="H47" i="32"/>
  <c r="H55" i="32"/>
  <c r="H66" i="32"/>
  <c r="I39" i="32"/>
  <c r="I47" i="32"/>
  <c r="I55" i="32"/>
  <c r="I66" i="32"/>
  <c r="J39" i="32"/>
  <c r="J47" i="32"/>
  <c r="J55" i="32"/>
  <c r="J66" i="32"/>
  <c r="K39" i="32"/>
  <c r="K47" i="32"/>
  <c r="K55" i="32"/>
  <c r="K66" i="32"/>
  <c r="L39" i="32"/>
  <c r="L47" i="32"/>
  <c r="L55" i="32"/>
  <c r="L66" i="32"/>
  <c r="M39" i="32"/>
  <c r="M47" i="32"/>
  <c r="M55" i="32"/>
  <c r="M66" i="32"/>
  <c r="N39" i="32"/>
  <c r="N47" i="32"/>
  <c r="N55" i="32"/>
  <c r="N66" i="32"/>
  <c r="E85" i="32"/>
  <c r="H85" i="32"/>
  <c r="H86" i="32"/>
  <c r="F89" i="32"/>
  <c r="R56" i="32"/>
  <c r="G89" i="32"/>
  <c r="S56" i="32"/>
  <c r="F90" i="32"/>
  <c r="R57" i="32"/>
  <c r="G90" i="32"/>
  <c r="S57" i="32"/>
  <c r="R130" i="32"/>
  <c r="T110" i="32"/>
  <c r="S112" i="32"/>
  <c r="H89" i="32"/>
  <c r="T56" i="32"/>
  <c r="H90" i="32"/>
  <c r="T57" i="32"/>
  <c r="S130" i="32"/>
  <c r="U110" i="32"/>
  <c r="T112" i="32"/>
  <c r="I89" i="32"/>
  <c r="U56" i="32"/>
  <c r="I90" i="32"/>
  <c r="U57" i="32"/>
  <c r="T130" i="32"/>
  <c r="V110" i="32"/>
  <c r="U112" i="32"/>
  <c r="J89" i="32"/>
  <c r="V56" i="32"/>
  <c r="J90" i="32"/>
  <c r="V57" i="32"/>
  <c r="U130" i="32"/>
  <c r="W110" i="32"/>
  <c r="V112" i="32"/>
  <c r="K89" i="32"/>
  <c r="W56" i="32"/>
  <c r="K90" i="32"/>
  <c r="W57" i="32"/>
  <c r="V130" i="32"/>
  <c r="X110" i="32"/>
  <c r="W112" i="32"/>
  <c r="L89" i="32"/>
  <c r="X56" i="32"/>
  <c r="L90" i="32"/>
  <c r="X57" i="32"/>
  <c r="W130" i="32"/>
  <c r="Y110" i="32"/>
  <c r="X112" i="32"/>
  <c r="M89" i="32"/>
  <c r="Y56" i="32"/>
  <c r="M90" i="32"/>
  <c r="Y57" i="32"/>
  <c r="X130" i="32"/>
  <c r="Z110" i="32"/>
  <c r="Y112" i="32"/>
  <c r="N89" i="32"/>
  <c r="Z56" i="32"/>
  <c r="N90" i="32"/>
  <c r="Z57" i="32"/>
  <c r="Y130" i="32"/>
  <c r="P114" i="32"/>
  <c r="R113" i="32"/>
  <c r="F91" i="32"/>
  <c r="R58" i="32"/>
  <c r="G91" i="32"/>
  <c r="S58" i="32"/>
  <c r="R131" i="32"/>
  <c r="S113" i="32"/>
  <c r="H91" i="32"/>
  <c r="T58" i="32"/>
  <c r="S131" i="32"/>
  <c r="T113" i="32"/>
  <c r="I91" i="32"/>
  <c r="U58" i="32"/>
  <c r="T131" i="32"/>
  <c r="U113" i="32"/>
  <c r="J91" i="32"/>
  <c r="V58" i="32"/>
  <c r="U131" i="32"/>
  <c r="V113" i="32"/>
  <c r="K91" i="32"/>
  <c r="W58" i="32"/>
  <c r="V131" i="32"/>
  <c r="W113" i="32"/>
  <c r="L91" i="32"/>
  <c r="X58" i="32"/>
  <c r="W131" i="32"/>
  <c r="X113" i="32"/>
  <c r="M91" i="32"/>
  <c r="Y58" i="32"/>
  <c r="X131" i="32"/>
  <c r="Y113" i="32"/>
  <c r="N91" i="32"/>
  <c r="Z58" i="32"/>
  <c r="Y131" i="32"/>
  <c r="P115" i="32"/>
  <c r="R114" i="32"/>
  <c r="F92" i="32"/>
  <c r="R59" i="32"/>
  <c r="G92" i="32"/>
  <c r="S59" i="32"/>
  <c r="R132" i="32"/>
  <c r="S114" i="32"/>
  <c r="H92" i="32"/>
  <c r="T59" i="32"/>
  <c r="S132" i="32"/>
  <c r="T114" i="32"/>
  <c r="I92" i="32"/>
  <c r="U59" i="32"/>
  <c r="T132" i="32"/>
  <c r="U114" i="32"/>
  <c r="J92" i="32"/>
  <c r="V59" i="32"/>
  <c r="U132" i="32"/>
  <c r="V114" i="32"/>
  <c r="K92" i="32"/>
  <c r="W59" i="32"/>
  <c r="V132" i="32"/>
  <c r="W114" i="32"/>
  <c r="L92" i="32"/>
  <c r="X59" i="32"/>
  <c r="W132" i="32"/>
  <c r="X114" i="32"/>
  <c r="M92" i="32"/>
  <c r="Y59" i="32"/>
  <c r="X132" i="32"/>
  <c r="Y114" i="32"/>
  <c r="N92" i="32"/>
  <c r="Z59" i="32"/>
  <c r="Y132" i="32"/>
  <c r="P116" i="32"/>
  <c r="R115" i="32"/>
  <c r="F93" i="32"/>
  <c r="R60" i="32"/>
  <c r="G93" i="32"/>
  <c r="S60" i="32"/>
  <c r="R133" i="32"/>
  <c r="S115" i="32"/>
  <c r="H93" i="32"/>
  <c r="T60" i="32"/>
  <c r="S133" i="32"/>
  <c r="T115" i="32"/>
  <c r="I93" i="32"/>
  <c r="U60" i="32"/>
  <c r="T133" i="32"/>
  <c r="U115" i="32"/>
  <c r="J93" i="32"/>
  <c r="V60" i="32"/>
  <c r="U133" i="32"/>
  <c r="V115" i="32"/>
  <c r="K93" i="32"/>
  <c r="W60" i="32"/>
  <c r="V133" i="32"/>
  <c r="W115" i="32"/>
  <c r="L93" i="32"/>
  <c r="X60" i="32"/>
  <c r="W133" i="32"/>
  <c r="X115" i="32"/>
  <c r="M93" i="32"/>
  <c r="Y60" i="32"/>
  <c r="X133" i="32"/>
  <c r="Y115" i="32"/>
  <c r="N93" i="32"/>
  <c r="Z60" i="32"/>
  <c r="Y133" i="32"/>
  <c r="Z135" i="32"/>
  <c r="Z117" i="32"/>
  <c r="S138" i="32"/>
  <c r="E89" i="32"/>
  <c r="F88" i="32"/>
  <c r="R47" i="32"/>
  <c r="G88" i="32"/>
  <c r="S47" i="32"/>
  <c r="E90" i="32"/>
  <c r="R48" i="32"/>
  <c r="S48" i="32"/>
  <c r="R121" i="32"/>
  <c r="H88" i="32"/>
  <c r="T47" i="32"/>
  <c r="T48" i="32"/>
  <c r="S121" i="32"/>
  <c r="I88" i="32"/>
  <c r="U47" i="32"/>
  <c r="U48" i="32"/>
  <c r="T121" i="32"/>
  <c r="J88" i="32"/>
  <c r="V47" i="32"/>
  <c r="V48" i="32"/>
  <c r="U121" i="32"/>
  <c r="K88" i="32"/>
  <c r="W47" i="32"/>
  <c r="W48" i="32"/>
  <c r="V121" i="32"/>
  <c r="L88" i="32"/>
  <c r="X47" i="32"/>
  <c r="X48" i="32"/>
  <c r="W121" i="32"/>
  <c r="M88" i="32"/>
  <c r="Y47" i="32"/>
  <c r="Y48" i="32"/>
  <c r="X121" i="32"/>
  <c r="N88" i="32"/>
  <c r="Z47" i="32"/>
  <c r="Z48" i="32"/>
  <c r="Y121" i="32"/>
  <c r="E91" i="32"/>
  <c r="R49" i="32"/>
  <c r="S49" i="32"/>
  <c r="R122" i="32"/>
  <c r="T49" i="32"/>
  <c r="S122" i="32"/>
  <c r="U49" i="32"/>
  <c r="T122" i="32"/>
  <c r="V49" i="32"/>
  <c r="U122" i="32"/>
  <c r="W49" i="32"/>
  <c r="V122" i="32"/>
  <c r="X49" i="32"/>
  <c r="W122" i="32"/>
  <c r="Y49" i="32"/>
  <c r="X122" i="32"/>
  <c r="Z49" i="32"/>
  <c r="Y122" i="32"/>
  <c r="E92" i="32"/>
  <c r="R50" i="32"/>
  <c r="S50" i="32"/>
  <c r="R123" i="32"/>
  <c r="T50" i="32"/>
  <c r="S123" i="32"/>
  <c r="U50" i="32"/>
  <c r="T123" i="32"/>
  <c r="V50" i="32"/>
  <c r="U123" i="32"/>
  <c r="W50" i="32"/>
  <c r="V123" i="32"/>
  <c r="X50" i="32"/>
  <c r="W123" i="32"/>
  <c r="Y50" i="32"/>
  <c r="X123" i="32"/>
  <c r="Z50" i="32"/>
  <c r="Y123" i="32"/>
  <c r="E93" i="32"/>
  <c r="R51" i="32"/>
  <c r="S51" i="32"/>
  <c r="R124" i="32"/>
  <c r="T51" i="32"/>
  <c r="S124" i="32"/>
  <c r="U51" i="32"/>
  <c r="T124" i="32"/>
  <c r="V51" i="32"/>
  <c r="U124" i="32"/>
  <c r="W51" i="32"/>
  <c r="V124" i="32"/>
  <c r="X51" i="32"/>
  <c r="W124" i="32"/>
  <c r="Y51" i="32"/>
  <c r="X124" i="32"/>
  <c r="Z51" i="32"/>
  <c r="Y124" i="32"/>
  <c r="Z126" i="32"/>
  <c r="S137" i="32"/>
  <c r="S139" i="32"/>
  <c r="B17" i="32"/>
  <c r="B16" i="32"/>
  <c r="B15" i="32"/>
  <c r="S74" i="32"/>
  <c r="R74" i="32"/>
  <c r="P77" i="32"/>
  <c r="P76" i="32"/>
  <c r="R76" i="32"/>
  <c r="R27" i="32"/>
  <c r="S27" i="32"/>
  <c r="R28" i="32"/>
  <c r="S28" i="32"/>
  <c r="R94" i="32"/>
  <c r="T74" i="32"/>
  <c r="S76" i="32"/>
  <c r="T27" i="32"/>
  <c r="T28" i="32"/>
  <c r="S94" i="32"/>
  <c r="U74" i="32"/>
  <c r="T76" i="32"/>
  <c r="U27" i="32"/>
  <c r="U28" i="32"/>
  <c r="T94" i="32"/>
  <c r="V74" i="32"/>
  <c r="U76" i="32"/>
  <c r="V27" i="32"/>
  <c r="V28" i="32"/>
  <c r="U94" i="32"/>
  <c r="W74" i="32"/>
  <c r="V76" i="32"/>
  <c r="W27" i="32"/>
  <c r="W28" i="32"/>
  <c r="V94" i="32"/>
  <c r="X74" i="32"/>
  <c r="W76" i="32"/>
  <c r="X27" i="32"/>
  <c r="X28" i="32"/>
  <c r="W94" i="32"/>
  <c r="Y74" i="32"/>
  <c r="X76" i="32"/>
  <c r="Y27" i="32"/>
  <c r="Y28" i="32"/>
  <c r="X94" i="32"/>
  <c r="Z74" i="32"/>
  <c r="Y76" i="32"/>
  <c r="Z27" i="32"/>
  <c r="Z28" i="32"/>
  <c r="Y94" i="32"/>
  <c r="P78" i="32"/>
  <c r="R77" i="32"/>
  <c r="R29" i="32"/>
  <c r="S29" i="32"/>
  <c r="R95" i="32"/>
  <c r="S77" i="32"/>
  <c r="T29" i="32"/>
  <c r="S95" i="32"/>
  <c r="T77" i="32"/>
  <c r="U29" i="32"/>
  <c r="T95" i="32"/>
  <c r="U77" i="32"/>
  <c r="V29" i="32"/>
  <c r="U95" i="32"/>
  <c r="V77" i="32"/>
  <c r="W29" i="32"/>
  <c r="V95" i="32"/>
  <c r="W77" i="32"/>
  <c r="X29" i="32"/>
  <c r="W95" i="32"/>
  <c r="X77" i="32"/>
  <c r="Y29" i="32"/>
  <c r="X95" i="32"/>
  <c r="Y77" i="32"/>
  <c r="Z29" i="32"/>
  <c r="Y95" i="32"/>
  <c r="P79" i="32"/>
  <c r="R78" i="32"/>
  <c r="R30" i="32"/>
  <c r="S30" i="32"/>
  <c r="R96" i="32"/>
  <c r="S78" i="32"/>
  <c r="T30" i="32"/>
  <c r="S96" i="32"/>
  <c r="T78" i="32"/>
  <c r="U30" i="32"/>
  <c r="T96" i="32"/>
  <c r="U78" i="32"/>
  <c r="V30" i="32"/>
  <c r="U96" i="32"/>
  <c r="V78" i="32"/>
  <c r="W30" i="32"/>
  <c r="V96" i="32"/>
  <c r="W78" i="32"/>
  <c r="X30" i="32"/>
  <c r="W96" i="32"/>
  <c r="X78" i="32"/>
  <c r="Y30" i="32"/>
  <c r="X96" i="32"/>
  <c r="Y78" i="32"/>
  <c r="Z30" i="32"/>
  <c r="Y96" i="32"/>
  <c r="P80" i="32"/>
  <c r="R79" i="32"/>
  <c r="R31" i="32"/>
  <c r="S31" i="32"/>
  <c r="R97" i="32"/>
  <c r="S79" i="32"/>
  <c r="T31" i="32"/>
  <c r="S97" i="32"/>
  <c r="T79" i="32"/>
  <c r="U31" i="32"/>
  <c r="T97" i="32"/>
  <c r="U79" i="32"/>
  <c r="V31" i="32"/>
  <c r="U97" i="32"/>
  <c r="V79" i="32"/>
  <c r="W31" i="32"/>
  <c r="V97" i="32"/>
  <c r="W79" i="32"/>
  <c r="X31" i="32"/>
  <c r="W97" i="32"/>
  <c r="X79" i="32"/>
  <c r="Y31" i="32"/>
  <c r="X97" i="32"/>
  <c r="Y79" i="32"/>
  <c r="Z31" i="32"/>
  <c r="Y97" i="32"/>
  <c r="Z99" i="32"/>
  <c r="Z81" i="32"/>
  <c r="S102" i="32"/>
  <c r="R18" i="32"/>
  <c r="S18" i="32"/>
  <c r="R19" i="32"/>
  <c r="S19" i="32"/>
  <c r="R85" i="32"/>
  <c r="T18" i="32"/>
  <c r="T19" i="32"/>
  <c r="S85" i="32"/>
  <c r="U18" i="32"/>
  <c r="U19" i="32"/>
  <c r="T85" i="32"/>
  <c r="V18" i="32"/>
  <c r="V19" i="32"/>
  <c r="U85" i="32"/>
  <c r="W18" i="32"/>
  <c r="W19" i="32"/>
  <c r="V85" i="32"/>
  <c r="X18" i="32"/>
  <c r="X19" i="32"/>
  <c r="W85" i="32"/>
  <c r="Y18" i="32"/>
  <c r="Y19" i="32"/>
  <c r="X85" i="32"/>
  <c r="Z18" i="32"/>
  <c r="Z19" i="32"/>
  <c r="Y85" i="32"/>
  <c r="R20" i="32"/>
  <c r="S20" i="32"/>
  <c r="R86" i="32"/>
  <c r="T20" i="32"/>
  <c r="S86" i="32"/>
  <c r="U20" i="32"/>
  <c r="T86" i="32"/>
  <c r="V20" i="32"/>
  <c r="U86" i="32"/>
  <c r="W20" i="32"/>
  <c r="V86" i="32"/>
  <c r="X20" i="32"/>
  <c r="W86" i="32"/>
  <c r="Y20" i="32"/>
  <c r="X86" i="32"/>
  <c r="Z20" i="32"/>
  <c r="Y86" i="32"/>
  <c r="R21" i="32"/>
  <c r="S21" i="32"/>
  <c r="R87" i="32"/>
  <c r="T21" i="32"/>
  <c r="S87" i="32"/>
  <c r="U21" i="32"/>
  <c r="T87" i="32"/>
  <c r="V21" i="32"/>
  <c r="U87" i="32"/>
  <c r="W21" i="32"/>
  <c r="V87" i="32"/>
  <c r="X21" i="32"/>
  <c r="W87" i="32"/>
  <c r="Y21" i="32"/>
  <c r="X87" i="32"/>
  <c r="Z21" i="32"/>
  <c r="Y87" i="32"/>
  <c r="R22" i="32"/>
  <c r="S22" i="32"/>
  <c r="R88" i="32"/>
  <c r="T22" i="32"/>
  <c r="S88" i="32"/>
  <c r="U22" i="32"/>
  <c r="T88" i="32"/>
  <c r="V22" i="32"/>
  <c r="U88" i="32"/>
  <c r="W22" i="32"/>
  <c r="V88" i="32"/>
  <c r="X22" i="32"/>
  <c r="W88" i="32"/>
  <c r="Y22" i="32"/>
  <c r="X88" i="32"/>
  <c r="Z22" i="32"/>
  <c r="Y88" i="32"/>
  <c r="Z90" i="32"/>
  <c r="S101" i="32"/>
  <c r="S103" i="32"/>
  <c r="B12" i="32"/>
  <c r="B11" i="32"/>
  <c r="B10" i="32"/>
  <c r="B7" i="32"/>
  <c r="B6" i="32"/>
  <c r="S8" i="32"/>
  <c r="R8" i="32"/>
  <c r="R9" i="32"/>
  <c r="R10" i="32"/>
  <c r="T8" i="32"/>
  <c r="S9" i="32"/>
  <c r="S10" i="32"/>
  <c r="U8" i="32"/>
  <c r="T9" i="32"/>
  <c r="T10" i="32"/>
  <c r="V8" i="32"/>
  <c r="U9" i="32"/>
  <c r="U10" i="32"/>
  <c r="W8" i="32"/>
  <c r="V9" i="32"/>
  <c r="V10" i="32"/>
  <c r="X8" i="32"/>
  <c r="W9" i="32"/>
  <c r="W10" i="32"/>
  <c r="Y8" i="32"/>
  <c r="X9" i="32"/>
  <c r="X10" i="32"/>
  <c r="Z8" i="32"/>
  <c r="Y9" i="32"/>
  <c r="Y10" i="32"/>
  <c r="Q11" i="32"/>
  <c r="S11" i="32"/>
  <c r="U11" i="32"/>
  <c r="B5" i="32"/>
  <c r="R3" i="32"/>
  <c r="R4" i="32"/>
  <c r="S3" i="32"/>
  <c r="S4" i="32"/>
  <c r="T3" i="32"/>
  <c r="T4" i="32"/>
  <c r="U3" i="32"/>
  <c r="U4" i="32"/>
  <c r="Q5" i="32"/>
  <c r="S5" i="32"/>
  <c r="U5" i="32"/>
  <c r="B4" i="32"/>
  <c r="S110" i="31"/>
  <c r="R110" i="31"/>
  <c r="P113" i="31"/>
  <c r="P112" i="31"/>
  <c r="R112" i="31"/>
  <c r="F35" i="31"/>
  <c r="F43" i="31"/>
  <c r="F51" i="31"/>
  <c r="F62" i="31"/>
  <c r="E34" i="31"/>
  <c r="E42" i="31"/>
  <c r="E50" i="31"/>
  <c r="E61" i="31"/>
  <c r="F34" i="31"/>
  <c r="F42" i="31"/>
  <c r="F50" i="31"/>
  <c r="F61" i="31"/>
  <c r="G34" i="31"/>
  <c r="G42" i="31"/>
  <c r="G50" i="31"/>
  <c r="G61" i="31"/>
  <c r="H34" i="31"/>
  <c r="H42" i="31"/>
  <c r="H50" i="31"/>
  <c r="H61" i="31"/>
  <c r="I34" i="31"/>
  <c r="I42" i="31"/>
  <c r="I50" i="31"/>
  <c r="I61" i="31"/>
  <c r="J34" i="31"/>
  <c r="J42" i="31"/>
  <c r="J50" i="31"/>
  <c r="J61" i="31"/>
  <c r="K34" i="31"/>
  <c r="K42" i="31"/>
  <c r="K50" i="31"/>
  <c r="K61" i="31"/>
  <c r="L34" i="31"/>
  <c r="L42" i="31"/>
  <c r="L50" i="31"/>
  <c r="L61" i="31"/>
  <c r="M34" i="31"/>
  <c r="M42" i="31"/>
  <c r="M50" i="31"/>
  <c r="M61" i="31"/>
  <c r="N34" i="31"/>
  <c r="N42" i="31"/>
  <c r="N50" i="31"/>
  <c r="N61" i="31"/>
  <c r="E35" i="31"/>
  <c r="E43" i="31"/>
  <c r="E51" i="31"/>
  <c r="E62" i="31"/>
  <c r="G35" i="31"/>
  <c r="G43" i="31"/>
  <c r="G51" i="31"/>
  <c r="G62" i="31"/>
  <c r="H35" i="31"/>
  <c r="H43" i="31"/>
  <c r="H51" i="31"/>
  <c r="H62" i="31"/>
  <c r="I35" i="31"/>
  <c r="I43" i="31"/>
  <c r="I51" i="31"/>
  <c r="I62" i="31"/>
  <c r="J35" i="31"/>
  <c r="J43" i="31"/>
  <c r="J51" i="31"/>
  <c r="J62" i="31"/>
  <c r="K35" i="31"/>
  <c r="K43" i="31"/>
  <c r="K51" i="31"/>
  <c r="K62" i="31"/>
  <c r="L35" i="31"/>
  <c r="L43" i="31"/>
  <c r="L51" i="31"/>
  <c r="L62" i="31"/>
  <c r="M35" i="31"/>
  <c r="M43" i="31"/>
  <c r="M51" i="31"/>
  <c r="M62" i="31"/>
  <c r="N35" i="31"/>
  <c r="N43" i="31"/>
  <c r="N51" i="31"/>
  <c r="N62" i="31"/>
  <c r="E36" i="31"/>
  <c r="E44" i="31"/>
  <c r="E52" i="31"/>
  <c r="E63" i="31"/>
  <c r="F36" i="31"/>
  <c r="F44" i="31"/>
  <c r="F52" i="31"/>
  <c r="F63" i="31"/>
  <c r="G36" i="31"/>
  <c r="G44" i="31"/>
  <c r="G52" i="31"/>
  <c r="G63" i="31"/>
  <c r="H36" i="31"/>
  <c r="H44" i="31"/>
  <c r="H52" i="31"/>
  <c r="H63" i="31"/>
  <c r="I36" i="31"/>
  <c r="I44" i="31"/>
  <c r="I52" i="31"/>
  <c r="I63" i="31"/>
  <c r="J36" i="31"/>
  <c r="J44" i="31"/>
  <c r="J52" i="31"/>
  <c r="J63" i="31"/>
  <c r="K36" i="31"/>
  <c r="K44" i="31"/>
  <c r="K52" i="31"/>
  <c r="K63" i="31"/>
  <c r="L36" i="31"/>
  <c r="L44" i="31"/>
  <c r="L52" i="31"/>
  <c r="L63" i="31"/>
  <c r="M36" i="31"/>
  <c r="M44" i="31"/>
  <c r="M52" i="31"/>
  <c r="M63" i="31"/>
  <c r="N36" i="31"/>
  <c r="N44" i="31"/>
  <c r="N52" i="31"/>
  <c r="N63" i="31"/>
  <c r="E37" i="31"/>
  <c r="E45" i="31"/>
  <c r="E53" i="31"/>
  <c r="E64" i="31"/>
  <c r="F37" i="31"/>
  <c r="F45" i="31"/>
  <c r="F53" i="31"/>
  <c r="F64" i="31"/>
  <c r="G37" i="31"/>
  <c r="G45" i="31"/>
  <c r="G53" i="31"/>
  <c r="G64" i="31"/>
  <c r="H37" i="31"/>
  <c r="H45" i="31"/>
  <c r="H53" i="31"/>
  <c r="H64" i="31"/>
  <c r="I37" i="31"/>
  <c r="I45" i="31"/>
  <c r="I53" i="31"/>
  <c r="I64" i="31"/>
  <c r="J37" i="31"/>
  <c r="J45" i="31"/>
  <c r="J53" i="31"/>
  <c r="J64" i="31"/>
  <c r="K37" i="31"/>
  <c r="K45" i="31"/>
  <c r="K53" i="31"/>
  <c r="K64" i="31"/>
  <c r="L37" i="31"/>
  <c r="L45" i="31"/>
  <c r="L53" i="31"/>
  <c r="L64" i="31"/>
  <c r="M37" i="31"/>
  <c r="M45" i="31"/>
  <c r="M53" i="31"/>
  <c r="M64" i="31"/>
  <c r="N37" i="31"/>
  <c r="N45" i="31"/>
  <c r="N53" i="31"/>
  <c r="N64" i="31"/>
  <c r="E38" i="31"/>
  <c r="E46" i="31"/>
  <c r="E54" i="31"/>
  <c r="E65" i="31"/>
  <c r="F38" i="31"/>
  <c r="F46" i="31"/>
  <c r="F54" i="31"/>
  <c r="F65" i="31"/>
  <c r="G38" i="31"/>
  <c r="G46" i="31"/>
  <c r="G54" i="31"/>
  <c r="G65" i="31"/>
  <c r="H38" i="31"/>
  <c r="H46" i="31"/>
  <c r="H54" i="31"/>
  <c r="H65" i="31"/>
  <c r="I38" i="31"/>
  <c r="I46" i="31"/>
  <c r="I54" i="31"/>
  <c r="I65" i="31"/>
  <c r="J38" i="31"/>
  <c r="J46" i="31"/>
  <c r="J54" i="31"/>
  <c r="J65" i="31"/>
  <c r="K38" i="31"/>
  <c r="K46" i="31"/>
  <c r="K54" i="31"/>
  <c r="K65" i="31"/>
  <c r="L38" i="31"/>
  <c r="L46" i="31"/>
  <c r="L54" i="31"/>
  <c r="L65" i="31"/>
  <c r="M38" i="31"/>
  <c r="M46" i="31"/>
  <c r="M54" i="31"/>
  <c r="M65" i="31"/>
  <c r="N38" i="31"/>
  <c r="N46" i="31"/>
  <c r="N54" i="31"/>
  <c r="N65" i="31"/>
  <c r="E39" i="31"/>
  <c r="E47" i="31"/>
  <c r="E55" i="31"/>
  <c r="E66" i="31"/>
  <c r="F39" i="31"/>
  <c r="F47" i="31"/>
  <c r="F55" i="31"/>
  <c r="F66" i="31"/>
  <c r="G39" i="31"/>
  <c r="G47" i="31"/>
  <c r="G55" i="31"/>
  <c r="G66" i="31"/>
  <c r="H39" i="31"/>
  <c r="H47" i="31"/>
  <c r="H55" i="31"/>
  <c r="H66" i="31"/>
  <c r="I39" i="31"/>
  <c r="I47" i="31"/>
  <c r="I55" i="31"/>
  <c r="I66" i="31"/>
  <c r="J39" i="31"/>
  <c r="J47" i="31"/>
  <c r="J55" i="31"/>
  <c r="J66" i="31"/>
  <c r="K39" i="31"/>
  <c r="K47" i="31"/>
  <c r="K55" i="31"/>
  <c r="K66" i="31"/>
  <c r="L39" i="31"/>
  <c r="L47" i="31"/>
  <c r="L55" i="31"/>
  <c r="L66" i="31"/>
  <c r="M39" i="31"/>
  <c r="M47" i="31"/>
  <c r="M55" i="31"/>
  <c r="M66" i="31"/>
  <c r="N39" i="31"/>
  <c r="N47" i="31"/>
  <c r="N55" i="31"/>
  <c r="N66" i="31"/>
  <c r="E85" i="31"/>
  <c r="H85" i="31"/>
  <c r="H86" i="31"/>
  <c r="F89" i="31"/>
  <c r="R56" i="31"/>
  <c r="G89" i="31"/>
  <c r="S56" i="31"/>
  <c r="F90" i="31"/>
  <c r="R57" i="31"/>
  <c r="G90" i="31"/>
  <c r="S57" i="31"/>
  <c r="R130" i="31"/>
  <c r="T110" i="31"/>
  <c r="S112" i="31"/>
  <c r="H89" i="31"/>
  <c r="T56" i="31"/>
  <c r="H90" i="31"/>
  <c r="T57" i="31"/>
  <c r="S130" i="31"/>
  <c r="U110" i="31"/>
  <c r="T112" i="31"/>
  <c r="I89" i="31"/>
  <c r="U56" i="31"/>
  <c r="I90" i="31"/>
  <c r="U57" i="31"/>
  <c r="T130" i="31"/>
  <c r="V110" i="31"/>
  <c r="U112" i="31"/>
  <c r="J89" i="31"/>
  <c r="V56" i="31"/>
  <c r="J90" i="31"/>
  <c r="V57" i="31"/>
  <c r="U130" i="31"/>
  <c r="W110" i="31"/>
  <c r="V112" i="31"/>
  <c r="K89" i="31"/>
  <c r="W56" i="31"/>
  <c r="K90" i="31"/>
  <c r="W57" i="31"/>
  <c r="V130" i="31"/>
  <c r="X110" i="31"/>
  <c r="W112" i="31"/>
  <c r="L89" i="31"/>
  <c r="X56" i="31"/>
  <c r="L90" i="31"/>
  <c r="X57" i="31"/>
  <c r="W130" i="31"/>
  <c r="Y110" i="31"/>
  <c r="X112" i="31"/>
  <c r="M89" i="31"/>
  <c r="Y56" i="31"/>
  <c r="M90" i="31"/>
  <c r="Y57" i="31"/>
  <c r="X130" i="31"/>
  <c r="Z110" i="31"/>
  <c r="Y112" i="31"/>
  <c r="N89" i="31"/>
  <c r="Z56" i="31"/>
  <c r="N90" i="31"/>
  <c r="Z57" i="31"/>
  <c r="Y130" i="31"/>
  <c r="P114" i="31"/>
  <c r="R113" i="31"/>
  <c r="F91" i="31"/>
  <c r="R58" i="31"/>
  <c r="G91" i="31"/>
  <c r="S58" i="31"/>
  <c r="R131" i="31"/>
  <c r="S113" i="31"/>
  <c r="H91" i="31"/>
  <c r="T58" i="31"/>
  <c r="S131" i="31"/>
  <c r="T113" i="31"/>
  <c r="I91" i="31"/>
  <c r="U58" i="31"/>
  <c r="T131" i="31"/>
  <c r="U113" i="31"/>
  <c r="J91" i="31"/>
  <c r="V58" i="31"/>
  <c r="U131" i="31"/>
  <c r="V113" i="31"/>
  <c r="K91" i="31"/>
  <c r="W58" i="31"/>
  <c r="V131" i="31"/>
  <c r="W113" i="31"/>
  <c r="L91" i="31"/>
  <c r="X58" i="31"/>
  <c r="W131" i="31"/>
  <c r="X113" i="31"/>
  <c r="M91" i="31"/>
  <c r="Y58" i="31"/>
  <c r="X131" i="31"/>
  <c r="Y113" i="31"/>
  <c r="N91" i="31"/>
  <c r="Z58" i="31"/>
  <c r="Y131" i="31"/>
  <c r="P115" i="31"/>
  <c r="R114" i="31"/>
  <c r="F92" i="31"/>
  <c r="R59" i="31"/>
  <c r="G92" i="31"/>
  <c r="S59" i="31"/>
  <c r="R132" i="31"/>
  <c r="S114" i="31"/>
  <c r="H92" i="31"/>
  <c r="T59" i="31"/>
  <c r="S132" i="31"/>
  <c r="T114" i="31"/>
  <c r="I92" i="31"/>
  <c r="U59" i="31"/>
  <c r="T132" i="31"/>
  <c r="U114" i="31"/>
  <c r="J92" i="31"/>
  <c r="V59" i="31"/>
  <c r="U132" i="31"/>
  <c r="V114" i="31"/>
  <c r="K92" i="31"/>
  <c r="W59" i="31"/>
  <c r="V132" i="31"/>
  <c r="W114" i="31"/>
  <c r="L92" i="31"/>
  <c r="X59" i="31"/>
  <c r="W132" i="31"/>
  <c r="X114" i="31"/>
  <c r="M92" i="31"/>
  <c r="Y59" i="31"/>
  <c r="X132" i="31"/>
  <c r="Y114" i="31"/>
  <c r="N92" i="31"/>
  <c r="Z59" i="31"/>
  <c r="Y132" i="31"/>
  <c r="P116" i="31"/>
  <c r="R115" i="31"/>
  <c r="F93" i="31"/>
  <c r="R60" i="31"/>
  <c r="G93" i="31"/>
  <c r="S60" i="31"/>
  <c r="R133" i="31"/>
  <c r="S115" i="31"/>
  <c r="H93" i="31"/>
  <c r="T60" i="31"/>
  <c r="S133" i="31"/>
  <c r="T115" i="31"/>
  <c r="I93" i="31"/>
  <c r="U60" i="31"/>
  <c r="T133" i="31"/>
  <c r="U115" i="31"/>
  <c r="J93" i="31"/>
  <c r="V60" i="31"/>
  <c r="U133" i="31"/>
  <c r="V115" i="31"/>
  <c r="K93" i="31"/>
  <c r="W60" i="31"/>
  <c r="V133" i="31"/>
  <c r="W115" i="31"/>
  <c r="L93" i="31"/>
  <c r="X60" i="31"/>
  <c r="W133" i="31"/>
  <c r="X115" i="31"/>
  <c r="M93" i="31"/>
  <c r="Y60" i="31"/>
  <c r="X133" i="31"/>
  <c r="Y115" i="31"/>
  <c r="N93" i="31"/>
  <c r="Z60" i="31"/>
  <c r="Y133" i="31"/>
  <c r="Z135" i="31"/>
  <c r="Z117" i="31"/>
  <c r="S138" i="31"/>
  <c r="E89" i="31"/>
  <c r="F88" i="31"/>
  <c r="R47" i="31"/>
  <c r="G88" i="31"/>
  <c r="S47" i="31"/>
  <c r="E90" i="31"/>
  <c r="R48" i="31"/>
  <c r="S48" i="31"/>
  <c r="R121" i="31"/>
  <c r="H88" i="31"/>
  <c r="T47" i="31"/>
  <c r="T48" i="31"/>
  <c r="S121" i="31"/>
  <c r="I88" i="31"/>
  <c r="U47" i="31"/>
  <c r="U48" i="31"/>
  <c r="T121" i="31"/>
  <c r="J88" i="31"/>
  <c r="V47" i="31"/>
  <c r="V48" i="31"/>
  <c r="U121" i="31"/>
  <c r="K88" i="31"/>
  <c r="W47" i="31"/>
  <c r="W48" i="31"/>
  <c r="V121" i="31"/>
  <c r="L88" i="31"/>
  <c r="X47" i="31"/>
  <c r="X48" i="31"/>
  <c r="W121" i="31"/>
  <c r="M88" i="31"/>
  <c r="Y47" i="31"/>
  <c r="Y48" i="31"/>
  <c r="X121" i="31"/>
  <c r="N88" i="31"/>
  <c r="Z47" i="31"/>
  <c r="Z48" i="31"/>
  <c r="Y121" i="31"/>
  <c r="E91" i="31"/>
  <c r="R49" i="31"/>
  <c r="S49" i="31"/>
  <c r="R122" i="31"/>
  <c r="T49" i="31"/>
  <c r="S122" i="31"/>
  <c r="U49" i="31"/>
  <c r="T122" i="31"/>
  <c r="V49" i="31"/>
  <c r="U122" i="31"/>
  <c r="W49" i="31"/>
  <c r="V122" i="31"/>
  <c r="X49" i="31"/>
  <c r="W122" i="31"/>
  <c r="Y49" i="31"/>
  <c r="X122" i="31"/>
  <c r="Z49" i="31"/>
  <c r="Y122" i="31"/>
  <c r="E92" i="31"/>
  <c r="R50" i="31"/>
  <c r="S50" i="31"/>
  <c r="R123" i="31"/>
  <c r="T50" i="31"/>
  <c r="S123" i="31"/>
  <c r="U50" i="31"/>
  <c r="T123" i="31"/>
  <c r="V50" i="31"/>
  <c r="U123" i="31"/>
  <c r="W50" i="31"/>
  <c r="V123" i="31"/>
  <c r="X50" i="31"/>
  <c r="W123" i="31"/>
  <c r="Y50" i="31"/>
  <c r="X123" i="31"/>
  <c r="Z50" i="31"/>
  <c r="Y123" i="31"/>
  <c r="E93" i="31"/>
  <c r="R51" i="31"/>
  <c r="S51" i="31"/>
  <c r="R124" i="31"/>
  <c r="T51" i="31"/>
  <c r="S124" i="31"/>
  <c r="U51" i="31"/>
  <c r="T124" i="31"/>
  <c r="V51" i="31"/>
  <c r="U124" i="31"/>
  <c r="W51" i="31"/>
  <c r="V124" i="31"/>
  <c r="X51" i="31"/>
  <c r="W124" i="31"/>
  <c r="Y51" i="31"/>
  <c r="X124" i="31"/>
  <c r="Z51" i="31"/>
  <c r="Y124" i="31"/>
  <c r="Z126" i="31"/>
  <c r="S137" i="31"/>
  <c r="S139" i="31"/>
  <c r="B17" i="31"/>
  <c r="B16" i="31"/>
  <c r="B15" i="31"/>
  <c r="S74" i="31"/>
  <c r="R74" i="31"/>
  <c r="P77" i="31"/>
  <c r="P76" i="31"/>
  <c r="R76" i="31"/>
  <c r="R27" i="31"/>
  <c r="S27" i="31"/>
  <c r="R28" i="31"/>
  <c r="S28" i="31"/>
  <c r="R94" i="31"/>
  <c r="T74" i="31"/>
  <c r="S76" i="31"/>
  <c r="T27" i="31"/>
  <c r="T28" i="31"/>
  <c r="S94" i="31"/>
  <c r="U74" i="31"/>
  <c r="T76" i="31"/>
  <c r="U27" i="31"/>
  <c r="U28" i="31"/>
  <c r="T94" i="31"/>
  <c r="V74" i="31"/>
  <c r="U76" i="31"/>
  <c r="V27" i="31"/>
  <c r="V28" i="31"/>
  <c r="U94" i="31"/>
  <c r="W74" i="31"/>
  <c r="V76" i="31"/>
  <c r="W27" i="31"/>
  <c r="W28" i="31"/>
  <c r="V94" i="31"/>
  <c r="X74" i="31"/>
  <c r="W76" i="31"/>
  <c r="X27" i="31"/>
  <c r="X28" i="31"/>
  <c r="W94" i="31"/>
  <c r="Y74" i="31"/>
  <c r="X76" i="31"/>
  <c r="Y27" i="31"/>
  <c r="Y28" i="31"/>
  <c r="X94" i="31"/>
  <c r="Z74" i="31"/>
  <c r="Y76" i="31"/>
  <c r="Z27" i="31"/>
  <c r="Z28" i="31"/>
  <c r="Y94" i="31"/>
  <c r="P78" i="31"/>
  <c r="R77" i="31"/>
  <c r="R29" i="31"/>
  <c r="S29" i="31"/>
  <c r="R95" i="31"/>
  <c r="S77" i="31"/>
  <c r="T29" i="31"/>
  <c r="S95" i="31"/>
  <c r="T77" i="31"/>
  <c r="U29" i="31"/>
  <c r="T95" i="31"/>
  <c r="U77" i="31"/>
  <c r="V29" i="31"/>
  <c r="U95" i="31"/>
  <c r="V77" i="31"/>
  <c r="W29" i="31"/>
  <c r="V95" i="31"/>
  <c r="W77" i="31"/>
  <c r="X29" i="31"/>
  <c r="W95" i="31"/>
  <c r="X77" i="31"/>
  <c r="Y29" i="31"/>
  <c r="X95" i="31"/>
  <c r="Y77" i="31"/>
  <c r="Z29" i="31"/>
  <c r="Y95" i="31"/>
  <c r="P79" i="31"/>
  <c r="R78" i="31"/>
  <c r="R30" i="31"/>
  <c r="S30" i="31"/>
  <c r="R96" i="31"/>
  <c r="S78" i="31"/>
  <c r="T30" i="31"/>
  <c r="S96" i="31"/>
  <c r="T78" i="31"/>
  <c r="U30" i="31"/>
  <c r="T96" i="31"/>
  <c r="U78" i="31"/>
  <c r="V30" i="31"/>
  <c r="U96" i="31"/>
  <c r="V78" i="31"/>
  <c r="W30" i="31"/>
  <c r="V96" i="31"/>
  <c r="W78" i="31"/>
  <c r="X30" i="31"/>
  <c r="W96" i="31"/>
  <c r="X78" i="31"/>
  <c r="Y30" i="31"/>
  <c r="X96" i="31"/>
  <c r="Y78" i="31"/>
  <c r="Z30" i="31"/>
  <c r="Y96" i="31"/>
  <c r="P80" i="31"/>
  <c r="R79" i="31"/>
  <c r="R31" i="31"/>
  <c r="S31" i="31"/>
  <c r="R97" i="31"/>
  <c r="S79" i="31"/>
  <c r="T31" i="31"/>
  <c r="S97" i="31"/>
  <c r="T79" i="31"/>
  <c r="U31" i="31"/>
  <c r="T97" i="31"/>
  <c r="U79" i="31"/>
  <c r="V31" i="31"/>
  <c r="U97" i="31"/>
  <c r="V79" i="31"/>
  <c r="W31" i="31"/>
  <c r="V97" i="31"/>
  <c r="W79" i="31"/>
  <c r="X31" i="31"/>
  <c r="W97" i="31"/>
  <c r="X79" i="31"/>
  <c r="Y31" i="31"/>
  <c r="X97" i="31"/>
  <c r="Y79" i="31"/>
  <c r="Z31" i="31"/>
  <c r="Y97" i="31"/>
  <c r="Z99" i="31"/>
  <c r="Z81" i="31"/>
  <c r="S102" i="31"/>
  <c r="R18" i="31"/>
  <c r="S18" i="31"/>
  <c r="R19" i="31"/>
  <c r="S19" i="31"/>
  <c r="R85" i="31"/>
  <c r="T18" i="31"/>
  <c r="T19" i="31"/>
  <c r="S85" i="31"/>
  <c r="U18" i="31"/>
  <c r="U19" i="31"/>
  <c r="T85" i="31"/>
  <c r="V18" i="31"/>
  <c r="V19" i="31"/>
  <c r="U85" i="31"/>
  <c r="W18" i="31"/>
  <c r="W19" i="31"/>
  <c r="V85" i="31"/>
  <c r="X18" i="31"/>
  <c r="X19" i="31"/>
  <c r="W85" i="31"/>
  <c r="Y18" i="31"/>
  <c r="Y19" i="31"/>
  <c r="X85" i="31"/>
  <c r="Z18" i="31"/>
  <c r="Z19" i="31"/>
  <c r="Y85" i="31"/>
  <c r="R20" i="31"/>
  <c r="S20" i="31"/>
  <c r="R86" i="31"/>
  <c r="T20" i="31"/>
  <c r="S86" i="31"/>
  <c r="U20" i="31"/>
  <c r="T86" i="31"/>
  <c r="V20" i="31"/>
  <c r="U86" i="31"/>
  <c r="W20" i="31"/>
  <c r="V86" i="31"/>
  <c r="X20" i="31"/>
  <c r="W86" i="31"/>
  <c r="Y20" i="31"/>
  <c r="X86" i="31"/>
  <c r="Z20" i="31"/>
  <c r="Y86" i="31"/>
  <c r="R21" i="31"/>
  <c r="S21" i="31"/>
  <c r="R87" i="31"/>
  <c r="T21" i="31"/>
  <c r="S87" i="31"/>
  <c r="U21" i="31"/>
  <c r="T87" i="31"/>
  <c r="V21" i="31"/>
  <c r="U87" i="31"/>
  <c r="W21" i="31"/>
  <c r="V87" i="31"/>
  <c r="X21" i="31"/>
  <c r="W87" i="31"/>
  <c r="Y21" i="31"/>
  <c r="X87" i="31"/>
  <c r="Z21" i="31"/>
  <c r="Y87" i="31"/>
  <c r="R22" i="31"/>
  <c r="S22" i="31"/>
  <c r="R88" i="31"/>
  <c r="T22" i="31"/>
  <c r="S88" i="31"/>
  <c r="U22" i="31"/>
  <c r="T88" i="31"/>
  <c r="V22" i="31"/>
  <c r="U88" i="31"/>
  <c r="W22" i="31"/>
  <c r="V88" i="31"/>
  <c r="X22" i="31"/>
  <c r="W88" i="31"/>
  <c r="Y22" i="31"/>
  <c r="X88" i="31"/>
  <c r="Z22" i="31"/>
  <c r="Y88" i="31"/>
  <c r="Z90" i="31"/>
  <c r="S101" i="31"/>
  <c r="S103" i="31"/>
  <c r="B12" i="31"/>
  <c r="B11" i="31"/>
  <c r="B10" i="31"/>
  <c r="B7" i="31"/>
  <c r="B6" i="31"/>
  <c r="S8" i="31"/>
  <c r="R8" i="31"/>
  <c r="R9" i="31"/>
  <c r="R10" i="31"/>
  <c r="T8" i="31"/>
  <c r="S9" i="31"/>
  <c r="S10" i="31"/>
  <c r="U8" i="31"/>
  <c r="T9" i="31"/>
  <c r="T10" i="31"/>
  <c r="V8" i="31"/>
  <c r="U9" i="31"/>
  <c r="U10" i="31"/>
  <c r="W8" i="31"/>
  <c r="V9" i="31"/>
  <c r="V10" i="31"/>
  <c r="X8" i="31"/>
  <c r="W9" i="31"/>
  <c r="W10" i="31"/>
  <c r="Y8" i="31"/>
  <c r="X9" i="31"/>
  <c r="X10" i="31"/>
  <c r="Z8" i="31"/>
  <c r="Y9" i="31"/>
  <c r="Y10" i="31"/>
  <c r="Q11" i="31"/>
  <c r="S11" i="31"/>
  <c r="U11" i="31"/>
  <c r="B5" i="31"/>
  <c r="R3" i="31"/>
  <c r="R4" i="31"/>
  <c r="S3" i="31"/>
  <c r="S4" i="31"/>
  <c r="T3" i="31"/>
  <c r="T4" i="31"/>
  <c r="U3" i="31"/>
  <c r="U4" i="31"/>
  <c r="Q5" i="31"/>
  <c r="S5" i="31"/>
  <c r="U5" i="31"/>
  <c r="B4" i="31"/>
  <c r="S110" i="30"/>
  <c r="R110" i="30"/>
  <c r="P113" i="30"/>
  <c r="P112" i="30"/>
  <c r="R112" i="30"/>
  <c r="F35" i="30"/>
  <c r="F43" i="30"/>
  <c r="F51" i="30"/>
  <c r="F62" i="30"/>
  <c r="E34" i="30"/>
  <c r="E42" i="30"/>
  <c r="E50" i="30"/>
  <c r="E61" i="30"/>
  <c r="F34" i="30"/>
  <c r="F42" i="30"/>
  <c r="F50" i="30"/>
  <c r="F61" i="30"/>
  <c r="G34" i="30"/>
  <c r="G42" i="30"/>
  <c r="G50" i="30"/>
  <c r="G61" i="30"/>
  <c r="H34" i="30"/>
  <c r="H42" i="30"/>
  <c r="H50" i="30"/>
  <c r="H61" i="30"/>
  <c r="I34" i="30"/>
  <c r="I42" i="30"/>
  <c r="I50" i="30"/>
  <c r="I61" i="30"/>
  <c r="J34" i="30"/>
  <c r="J42" i="30"/>
  <c r="J50" i="30"/>
  <c r="J61" i="30"/>
  <c r="K34" i="30"/>
  <c r="K42" i="30"/>
  <c r="K50" i="30"/>
  <c r="K61" i="30"/>
  <c r="L34" i="30"/>
  <c r="L42" i="30"/>
  <c r="L50" i="30"/>
  <c r="L61" i="30"/>
  <c r="M34" i="30"/>
  <c r="M42" i="30"/>
  <c r="M50" i="30"/>
  <c r="M61" i="30"/>
  <c r="N34" i="30"/>
  <c r="N42" i="30"/>
  <c r="N50" i="30"/>
  <c r="N61" i="30"/>
  <c r="E35" i="30"/>
  <c r="E43" i="30"/>
  <c r="E51" i="30"/>
  <c r="E62" i="30"/>
  <c r="G35" i="30"/>
  <c r="G43" i="30"/>
  <c r="G51" i="30"/>
  <c r="G62" i="30"/>
  <c r="H35" i="30"/>
  <c r="H43" i="30"/>
  <c r="H51" i="30"/>
  <c r="H62" i="30"/>
  <c r="I35" i="30"/>
  <c r="I43" i="30"/>
  <c r="I51" i="30"/>
  <c r="I62" i="30"/>
  <c r="J35" i="30"/>
  <c r="J43" i="30"/>
  <c r="J51" i="30"/>
  <c r="J62" i="30"/>
  <c r="K35" i="30"/>
  <c r="K43" i="30"/>
  <c r="K51" i="30"/>
  <c r="K62" i="30"/>
  <c r="L35" i="30"/>
  <c r="L43" i="30"/>
  <c r="L51" i="30"/>
  <c r="L62" i="30"/>
  <c r="M35" i="30"/>
  <c r="M43" i="30"/>
  <c r="M51" i="30"/>
  <c r="M62" i="30"/>
  <c r="N35" i="30"/>
  <c r="N43" i="30"/>
  <c r="N51" i="30"/>
  <c r="N62" i="30"/>
  <c r="E36" i="30"/>
  <c r="E44" i="30"/>
  <c r="E52" i="30"/>
  <c r="E63" i="30"/>
  <c r="F36" i="30"/>
  <c r="F44" i="30"/>
  <c r="F52" i="30"/>
  <c r="F63" i="30"/>
  <c r="G36" i="30"/>
  <c r="G44" i="30"/>
  <c r="G52" i="30"/>
  <c r="G63" i="30"/>
  <c r="H36" i="30"/>
  <c r="H44" i="30"/>
  <c r="H52" i="30"/>
  <c r="H63" i="30"/>
  <c r="I36" i="30"/>
  <c r="I44" i="30"/>
  <c r="I52" i="30"/>
  <c r="I63" i="30"/>
  <c r="J36" i="30"/>
  <c r="J44" i="30"/>
  <c r="J52" i="30"/>
  <c r="J63" i="30"/>
  <c r="K36" i="30"/>
  <c r="K44" i="30"/>
  <c r="K52" i="30"/>
  <c r="K63" i="30"/>
  <c r="L36" i="30"/>
  <c r="L44" i="30"/>
  <c r="L52" i="30"/>
  <c r="L63" i="30"/>
  <c r="M36" i="30"/>
  <c r="M44" i="30"/>
  <c r="M52" i="30"/>
  <c r="M63" i="30"/>
  <c r="N36" i="30"/>
  <c r="N44" i="30"/>
  <c r="N52" i="30"/>
  <c r="N63" i="30"/>
  <c r="E37" i="30"/>
  <c r="E45" i="30"/>
  <c r="E53" i="30"/>
  <c r="E64" i="30"/>
  <c r="F37" i="30"/>
  <c r="F45" i="30"/>
  <c r="F53" i="30"/>
  <c r="F64" i="30"/>
  <c r="G37" i="30"/>
  <c r="G45" i="30"/>
  <c r="G53" i="30"/>
  <c r="G64" i="30"/>
  <c r="H37" i="30"/>
  <c r="H45" i="30"/>
  <c r="H53" i="30"/>
  <c r="H64" i="30"/>
  <c r="I37" i="30"/>
  <c r="I45" i="30"/>
  <c r="I53" i="30"/>
  <c r="I64" i="30"/>
  <c r="J37" i="30"/>
  <c r="J45" i="30"/>
  <c r="J53" i="30"/>
  <c r="J64" i="30"/>
  <c r="K37" i="30"/>
  <c r="K45" i="30"/>
  <c r="K53" i="30"/>
  <c r="K64" i="30"/>
  <c r="L37" i="30"/>
  <c r="L45" i="30"/>
  <c r="L53" i="30"/>
  <c r="L64" i="30"/>
  <c r="M37" i="30"/>
  <c r="M45" i="30"/>
  <c r="M53" i="30"/>
  <c r="M64" i="30"/>
  <c r="N37" i="30"/>
  <c r="N45" i="30"/>
  <c r="N53" i="30"/>
  <c r="N64" i="30"/>
  <c r="E38" i="30"/>
  <c r="E46" i="30"/>
  <c r="E54" i="30"/>
  <c r="E65" i="30"/>
  <c r="F38" i="30"/>
  <c r="F46" i="30"/>
  <c r="F54" i="30"/>
  <c r="F65" i="30"/>
  <c r="G38" i="30"/>
  <c r="G46" i="30"/>
  <c r="G54" i="30"/>
  <c r="G65" i="30"/>
  <c r="H38" i="30"/>
  <c r="H46" i="30"/>
  <c r="H54" i="30"/>
  <c r="H65" i="30"/>
  <c r="I38" i="30"/>
  <c r="I46" i="30"/>
  <c r="I54" i="30"/>
  <c r="I65" i="30"/>
  <c r="J38" i="30"/>
  <c r="J46" i="30"/>
  <c r="J54" i="30"/>
  <c r="J65" i="30"/>
  <c r="K38" i="30"/>
  <c r="K46" i="30"/>
  <c r="K54" i="30"/>
  <c r="K65" i="30"/>
  <c r="L38" i="30"/>
  <c r="L46" i="30"/>
  <c r="L54" i="30"/>
  <c r="L65" i="30"/>
  <c r="M38" i="30"/>
  <c r="M46" i="30"/>
  <c r="M54" i="30"/>
  <c r="M65" i="30"/>
  <c r="N38" i="30"/>
  <c r="N46" i="30"/>
  <c r="N54" i="30"/>
  <c r="N65" i="30"/>
  <c r="E39" i="30"/>
  <c r="E47" i="30"/>
  <c r="E55" i="30"/>
  <c r="E66" i="30"/>
  <c r="F39" i="30"/>
  <c r="F47" i="30"/>
  <c r="F55" i="30"/>
  <c r="F66" i="30"/>
  <c r="G39" i="30"/>
  <c r="G47" i="30"/>
  <c r="G55" i="30"/>
  <c r="G66" i="30"/>
  <c r="H39" i="30"/>
  <c r="H47" i="30"/>
  <c r="H55" i="30"/>
  <c r="H66" i="30"/>
  <c r="I39" i="30"/>
  <c r="I47" i="30"/>
  <c r="I55" i="30"/>
  <c r="I66" i="30"/>
  <c r="J39" i="30"/>
  <c r="J47" i="30"/>
  <c r="J55" i="30"/>
  <c r="J66" i="30"/>
  <c r="K39" i="30"/>
  <c r="K47" i="30"/>
  <c r="K55" i="30"/>
  <c r="K66" i="30"/>
  <c r="L39" i="30"/>
  <c r="L47" i="30"/>
  <c r="L55" i="30"/>
  <c r="L66" i="30"/>
  <c r="M39" i="30"/>
  <c r="M47" i="30"/>
  <c r="M55" i="30"/>
  <c r="M66" i="30"/>
  <c r="N39" i="30"/>
  <c r="N47" i="30"/>
  <c r="N55" i="30"/>
  <c r="N66" i="30"/>
  <c r="E85" i="30"/>
  <c r="H85" i="30"/>
  <c r="H86" i="30"/>
  <c r="F89" i="30"/>
  <c r="R56" i="30"/>
  <c r="G89" i="30"/>
  <c r="S56" i="30"/>
  <c r="F90" i="30"/>
  <c r="R57" i="30"/>
  <c r="G90" i="30"/>
  <c r="S57" i="30"/>
  <c r="R130" i="30"/>
  <c r="T110" i="30"/>
  <c r="S112" i="30"/>
  <c r="H89" i="30"/>
  <c r="T56" i="30"/>
  <c r="H90" i="30"/>
  <c r="T57" i="30"/>
  <c r="S130" i="30"/>
  <c r="U110" i="30"/>
  <c r="T112" i="30"/>
  <c r="I89" i="30"/>
  <c r="U56" i="30"/>
  <c r="I90" i="30"/>
  <c r="U57" i="30"/>
  <c r="T130" i="30"/>
  <c r="V110" i="30"/>
  <c r="U112" i="30"/>
  <c r="J89" i="30"/>
  <c r="V56" i="30"/>
  <c r="J90" i="30"/>
  <c r="V57" i="30"/>
  <c r="U130" i="30"/>
  <c r="W110" i="30"/>
  <c r="V112" i="30"/>
  <c r="K89" i="30"/>
  <c r="W56" i="30"/>
  <c r="K90" i="30"/>
  <c r="W57" i="30"/>
  <c r="V130" i="30"/>
  <c r="X110" i="30"/>
  <c r="W112" i="30"/>
  <c r="L89" i="30"/>
  <c r="X56" i="30"/>
  <c r="L90" i="30"/>
  <c r="X57" i="30"/>
  <c r="W130" i="30"/>
  <c r="Y110" i="30"/>
  <c r="X112" i="30"/>
  <c r="M89" i="30"/>
  <c r="Y56" i="30"/>
  <c r="M90" i="30"/>
  <c r="Y57" i="30"/>
  <c r="X130" i="30"/>
  <c r="Z110" i="30"/>
  <c r="Y112" i="30"/>
  <c r="N89" i="30"/>
  <c r="Z56" i="30"/>
  <c r="N90" i="30"/>
  <c r="Z57" i="30"/>
  <c r="Y130" i="30"/>
  <c r="P114" i="30"/>
  <c r="R113" i="30"/>
  <c r="F91" i="30"/>
  <c r="R58" i="30"/>
  <c r="G91" i="30"/>
  <c r="S58" i="30"/>
  <c r="R131" i="30"/>
  <c r="S113" i="30"/>
  <c r="H91" i="30"/>
  <c r="T58" i="30"/>
  <c r="S131" i="30"/>
  <c r="T113" i="30"/>
  <c r="I91" i="30"/>
  <c r="U58" i="30"/>
  <c r="T131" i="30"/>
  <c r="U113" i="30"/>
  <c r="J91" i="30"/>
  <c r="V58" i="30"/>
  <c r="U131" i="30"/>
  <c r="V113" i="30"/>
  <c r="K91" i="30"/>
  <c r="W58" i="30"/>
  <c r="V131" i="30"/>
  <c r="W113" i="30"/>
  <c r="L91" i="30"/>
  <c r="X58" i="30"/>
  <c r="W131" i="30"/>
  <c r="X113" i="30"/>
  <c r="M91" i="30"/>
  <c r="Y58" i="30"/>
  <c r="X131" i="30"/>
  <c r="Y113" i="30"/>
  <c r="N91" i="30"/>
  <c r="Z58" i="30"/>
  <c r="Y131" i="30"/>
  <c r="P115" i="30"/>
  <c r="R114" i="30"/>
  <c r="F92" i="30"/>
  <c r="R59" i="30"/>
  <c r="G92" i="30"/>
  <c r="S59" i="30"/>
  <c r="R132" i="30"/>
  <c r="S114" i="30"/>
  <c r="H92" i="30"/>
  <c r="T59" i="30"/>
  <c r="S132" i="30"/>
  <c r="T114" i="30"/>
  <c r="I92" i="30"/>
  <c r="U59" i="30"/>
  <c r="T132" i="30"/>
  <c r="U114" i="30"/>
  <c r="J92" i="30"/>
  <c r="V59" i="30"/>
  <c r="U132" i="30"/>
  <c r="V114" i="30"/>
  <c r="K92" i="30"/>
  <c r="W59" i="30"/>
  <c r="V132" i="30"/>
  <c r="W114" i="30"/>
  <c r="L92" i="30"/>
  <c r="X59" i="30"/>
  <c r="W132" i="30"/>
  <c r="X114" i="30"/>
  <c r="M92" i="30"/>
  <c r="Y59" i="30"/>
  <c r="X132" i="30"/>
  <c r="Y114" i="30"/>
  <c r="N92" i="30"/>
  <c r="Z59" i="30"/>
  <c r="Y132" i="30"/>
  <c r="P116" i="30"/>
  <c r="R115" i="30"/>
  <c r="F93" i="30"/>
  <c r="R60" i="30"/>
  <c r="G93" i="30"/>
  <c r="S60" i="30"/>
  <c r="R133" i="30"/>
  <c r="S115" i="30"/>
  <c r="H93" i="30"/>
  <c r="T60" i="30"/>
  <c r="S133" i="30"/>
  <c r="T115" i="30"/>
  <c r="I93" i="30"/>
  <c r="U60" i="30"/>
  <c r="T133" i="30"/>
  <c r="U115" i="30"/>
  <c r="J93" i="30"/>
  <c r="V60" i="30"/>
  <c r="U133" i="30"/>
  <c r="V115" i="30"/>
  <c r="K93" i="30"/>
  <c r="W60" i="30"/>
  <c r="V133" i="30"/>
  <c r="W115" i="30"/>
  <c r="L93" i="30"/>
  <c r="X60" i="30"/>
  <c r="W133" i="30"/>
  <c r="X115" i="30"/>
  <c r="M93" i="30"/>
  <c r="Y60" i="30"/>
  <c r="X133" i="30"/>
  <c r="Y115" i="30"/>
  <c r="N93" i="30"/>
  <c r="Z60" i="30"/>
  <c r="Y133" i="30"/>
  <c r="Z135" i="30"/>
  <c r="Z117" i="30"/>
  <c r="S138" i="30"/>
  <c r="E89" i="30"/>
  <c r="F88" i="30"/>
  <c r="R47" i="30"/>
  <c r="G88" i="30"/>
  <c r="S47" i="30"/>
  <c r="E90" i="30"/>
  <c r="R48" i="30"/>
  <c r="S48" i="30"/>
  <c r="R121" i="30"/>
  <c r="H88" i="30"/>
  <c r="T47" i="30"/>
  <c r="T48" i="30"/>
  <c r="S121" i="30"/>
  <c r="I88" i="30"/>
  <c r="U47" i="30"/>
  <c r="U48" i="30"/>
  <c r="T121" i="30"/>
  <c r="J88" i="30"/>
  <c r="V47" i="30"/>
  <c r="V48" i="30"/>
  <c r="U121" i="30"/>
  <c r="K88" i="30"/>
  <c r="W47" i="30"/>
  <c r="W48" i="30"/>
  <c r="V121" i="30"/>
  <c r="L88" i="30"/>
  <c r="X47" i="30"/>
  <c r="X48" i="30"/>
  <c r="W121" i="30"/>
  <c r="M88" i="30"/>
  <c r="Y47" i="30"/>
  <c r="Y48" i="30"/>
  <c r="X121" i="30"/>
  <c r="N88" i="30"/>
  <c r="Z47" i="30"/>
  <c r="Z48" i="30"/>
  <c r="Y121" i="30"/>
  <c r="E91" i="30"/>
  <c r="R49" i="30"/>
  <c r="S49" i="30"/>
  <c r="R122" i="30"/>
  <c r="T49" i="30"/>
  <c r="S122" i="30"/>
  <c r="U49" i="30"/>
  <c r="T122" i="30"/>
  <c r="V49" i="30"/>
  <c r="U122" i="30"/>
  <c r="W49" i="30"/>
  <c r="V122" i="30"/>
  <c r="X49" i="30"/>
  <c r="W122" i="30"/>
  <c r="Y49" i="30"/>
  <c r="X122" i="30"/>
  <c r="Z49" i="30"/>
  <c r="Y122" i="30"/>
  <c r="E92" i="30"/>
  <c r="R50" i="30"/>
  <c r="S50" i="30"/>
  <c r="R123" i="30"/>
  <c r="T50" i="30"/>
  <c r="S123" i="30"/>
  <c r="U50" i="30"/>
  <c r="T123" i="30"/>
  <c r="V50" i="30"/>
  <c r="U123" i="30"/>
  <c r="W50" i="30"/>
  <c r="V123" i="30"/>
  <c r="X50" i="30"/>
  <c r="W123" i="30"/>
  <c r="Y50" i="30"/>
  <c r="X123" i="30"/>
  <c r="Z50" i="30"/>
  <c r="Y123" i="30"/>
  <c r="E93" i="30"/>
  <c r="R51" i="30"/>
  <c r="S51" i="30"/>
  <c r="R124" i="30"/>
  <c r="T51" i="30"/>
  <c r="S124" i="30"/>
  <c r="U51" i="30"/>
  <c r="T124" i="30"/>
  <c r="V51" i="30"/>
  <c r="U124" i="30"/>
  <c r="W51" i="30"/>
  <c r="V124" i="30"/>
  <c r="X51" i="30"/>
  <c r="W124" i="30"/>
  <c r="Y51" i="30"/>
  <c r="X124" i="30"/>
  <c r="Z51" i="30"/>
  <c r="Y124" i="30"/>
  <c r="Z126" i="30"/>
  <c r="S137" i="30"/>
  <c r="S139" i="30"/>
  <c r="B17" i="30"/>
  <c r="B16" i="30"/>
  <c r="B15" i="30"/>
  <c r="S74" i="30"/>
  <c r="R74" i="30"/>
  <c r="P77" i="30"/>
  <c r="P76" i="30"/>
  <c r="R76" i="30"/>
  <c r="R27" i="30"/>
  <c r="S27" i="30"/>
  <c r="R28" i="30"/>
  <c r="S28" i="30"/>
  <c r="R94" i="30"/>
  <c r="T74" i="30"/>
  <c r="S76" i="30"/>
  <c r="T27" i="30"/>
  <c r="T28" i="30"/>
  <c r="S94" i="30"/>
  <c r="U74" i="30"/>
  <c r="T76" i="30"/>
  <c r="U27" i="30"/>
  <c r="U28" i="30"/>
  <c r="T94" i="30"/>
  <c r="V74" i="30"/>
  <c r="U76" i="30"/>
  <c r="V27" i="30"/>
  <c r="V28" i="30"/>
  <c r="U94" i="30"/>
  <c r="W74" i="30"/>
  <c r="V76" i="30"/>
  <c r="W27" i="30"/>
  <c r="W28" i="30"/>
  <c r="V94" i="30"/>
  <c r="X74" i="30"/>
  <c r="W76" i="30"/>
  <c r="X27" i="30"/>
  <c r="X28" i="30"/>
  <c r="W94" i="30"/>
  <c r="Y74" i="30"/>
  <c r="X76" i="30"/>
  <c r="Y27" i="30"/>
  <c r="Y28" i="30"/>
  <c r="X94" i="30"/>
  <c r="Z74" i="30"/>
  <c r="Y76" i="30"/>
  <c r="Z27" i="30"/>
  <c r="Z28" i="30"/>
  <c r="Y94" i="30"/>
  <c r="P78" i="30"/>
  <c r="R77" i="30"/>
  <c r="R29" i="30"/>
  <c r="S29" i="30"/>
  <c r="R95" i="30"/>
  <c r="S77" i="30"/>
  <c r="T29" i="30"/>
  <c r="S95" i="30"/>
  <c r="T77" i="30"/>
  <c r="U29" i="30"/>
  <c r="T95" i="30"/>
  <c r="U77" i="30"/>
  <c r="V29" i="30"/>
  <c r="U95" i="30"/>
  <c r="V77" i="30"/>
  <c r="W29" i="30"/>
  <c r="V95" i="30"/>
  <c r="W77" i="30"/>
  <c r="X29" i="30"/>
  <c r="W95" i="30"/>
  <c r="X77" i="30"/>
  <c r="Y29" i="30"/>
  <c r="X95" i="30"/>
  <c r="Y77" i="30"/>
  <c r="Z29" i="30"/>
  <c r="Y95" i="30"/>
  <c r="P79" i="30"/>
  <c r="R78" i="30"/>
  <c r="R30" i="30"/>
  <c r="S30" i="30"/>
  <c r="R96" i="30"/>
  <c r="S78" i="30"/>
  <c r="T30" i="30"/>
  <c r="S96" i="30"/>
  <c r="T78" i="30"/>
  <c r="U30" i="30"/>
  <c r="T96" i="30"/>
  <c r="U78" i="30"/>
  <c r="V30" i="30"/>
  <c r="U96" i="30"/>
  <c r="V78" i="30"/>
  <c r="W30" i="30"/>
  <c r="V96" i="30"/>
  <c r="W78" i="30"/>
  <c r="X30" i="30"/>
  <c r="W96" i="30"/>
  <c r="X78" i="30"/>
  <c r="Y30" i="30"/>
  <c r="X96" i="30"/>
  <c r="Y78" i="30"/>
  <c r="Z30" i="30"/>
  <c r="Y96" i="30"/>
  <c r="P80" i="30"/>
  <c r="R79" i="30"/>
  <c r="R31" i="30"/>
  <c r="S31" i="30"/>
  <c r="R97" i="30"/>
  <c r="S79" i="30"/>
  <c r="T31" i="30"/>
  <c r="S97" i="30"/>
  <c r="T79" i="30"/>
  <c r="U31" i="30"/>
  <c r="T97" i="30"/>
  <c r="U79" i="30"/>
  <c r="V31" i="30"/>
  <c r="U97" i="30"/>
  <c r="V79" i="30"/>
  <c r="W31" i="30"/>
  <c r="V97" i="30"/>
  <c r="W79" i="30"/>
  <c r="X31" i="30"/>
  <c r="W97" i="30"/>
  <c r="X79" i="30"/>
  <c r="Y31" i="30"/>
  <c r="X97" i="30"/>
  <c r="Y79" i="30"/>
  <c r="Z31" i="30"/>
  <c r="Y97" i="30"/>
  <c r="Z99" i="30"/>
  <c r="Z81" i="30"/>
  <c r="S102" i="30"/>
  <c r="R18" i="30"/>
  <c r="S18" i="30"/>
  <c r="R19" i="30"/>
  <c r="S19" i="30"/>
  <c r="R85" i="30"/>
  <c r="T18" i="30"/>
  <c r="T19" i="30"/>
  <c r="S85" i="30"/>
  <c r="U18" i="30"/>
  <c r="U19" i="30"/>
  <c r="T85" i="30"/>
  <c r="V18" i="30"/>
  <c r="V19" i="30"/>
  <c r="U85" i="30"/>
  <c r="W18" i="30"/>
  <c r="W19" i="30"/>
  <c r="V85" i="30"/>
  <c r="X18" i="30"/>
  <c r="X19" i="30"/>
  <c r="W85" i="30"/>
  <c r="Y18" i="30"/>
  <c r="Y19" i="30"/>
  <c r="X85" i="30"/>
  <c r="Z18" i="30"/>
  <c r="Z19" i="30"/>
  <c r="Y85" i="30"/>
  <c r="R20" i="30"/>
  <c r="S20" i="30"/>
  <c r="R86" i="30"/>
  <c r="T20" i="30"/>
  <c r="S86" i="30"/>
  <c r="U20" i="30"/>
  <c r="T86" i="30"/>
  <c r="V20" i="30"/>
  <c r="U86" i="30"/>
  <c r="W20" i="30"/>
  <c r="V86" i="30"/>
  <c r="X20" i="30"/>
  <c r="W86" i="30"/>
  <c r="Y20" i="30"/>
  <c r="X86" i="30"/>
  <c r="Z20" i="30"/>
  <c r="Y86" i="30"/>
  <c r="R21" i="30"/>
  <c r="S21" i="30"/>
  <c r="R87" i="30"/>
  <c r="T21" i="30"/>
  <c r="S87" i="30"/>
  <c r="U21" i="30"/>
  <c r="T87" i="30"/>
  <c r="V21" i="30"/>
  <c r="U87" i="30"/>
  <c r="W21" i="30"/>
  <c r="V87" i="30"/>
  <c r="X21" i="30"/>
  <c r="W87" i="30"/>
  <c r="Y21" i="30"/>
  <c r="X87" i="30"/>
  <c r="Z21" i="30"/>
  <c r="Y87" i="30"/>
  <c r="R22" i="30"/>
  <c r="S22" i="30"/>
  <c r="R88" i="30"/>
  <c r="T22" i="30"/>
  <c r="S88" i="30"/>
  <c r="U22" i="30"/>
  <c r="T88" i="30"/>
  <c r="V22" i="30"/>
  <c r="U88" i="30"/>
  <c r="W22" i="30"/>
  <c r="V88" i="30"/>
  <c r="X22" i="30"/>
  <c r="W88" i="30"/>
  <c r="Y22" i="30"/>
  <c r="X88" i="30"/>
  <c r="Z22" i="30"/>
  <c r="Y88" i="30"/>
  <c r="Z90" i="30"/>
  <c r="S101" i="30"/>
  <c r="S103" i="30"/>
  <c r="B12" i="30"/>
  <c r="B11" i="30"/>
  <c r="B10" i="30"/>
  <c r="B7" i="30"/>
  <c r="B6" i="30"/>
  <c r="S8" i="30"/>
  <c r="R8" i="30"/>
  <c r="R9" i="30"/>
  <c r="R10" i="30"/>
  <c r="T8" i="30"/>
  <c r="S9" i="30"/>
  <c r="S10" i="30"/>
  <c r="U8" i="30"/>
  <c r="T9" i="30"/>
  <c r="T10" i="30"/>
  <c r="V8" i="30"/>
  <c r="U9" i="30"/>
  <c r="U10" i="30"/>
  <c r="W8" i="30"/>
  <c r="V9" i="30"/>
  <c r="V10" i="30"/>
  <c r="X8" i="30"/>
  <c r="W9" i="30"/>
  <c r="W10" i="30"/>
  <c r="Y8" i="30"/>
  <c r="X9" i="30"/>
  <c r="X10" i="30"/>
  <c r="Z8" i="30"/>
  <c r="Y9" i="30"/>
  <c r="Y10" i="30"/>
  <c r="Q11" i="30"/>
  <c r="S11" i="30"/>
  <c r="U11" i="30"/>
  <c r="B5" i="30"/>
  <c r="R3" i="30"/>
  <c r="R4" i="30"/>
  <c r="S3" i="30"/>
  <c r="S4" i="30"/>
  <c r="T3" i="30"/>
  <c r="T4" i="30"/>
  <c r="U3" i="30"/>
  <c r="U4" i="30"/>
  <c r="Q5" i="30"/>
  <c r="S5" i="30"/>
  <c r="U5" i="30"/>
  <c r="B4" i="30"/>
  <c r="S110" i="29"/>
  <c r="R110" i="29"/>
  <c r="P113" i="29"/>
  <c r="P112" i="29"/>
  <c r="R112" i="29"/>
  <c r="F35" i="29"/>
  <c r="F43" i="29"/>
  <c r="F51" i="29"/>
  <c r="F62" i="29"/>
  <c r="E34" i="29"/>
  <c r="E42" i="29"/>
  <c r="E50" i="29"/>
  <c r="E61" i="29"/>
  <c r="F34" i="29"/>
  <c r="F42" i="29"/>
  <c r="F50" i="29"/>
  <c r="F61" i="29"/>
  <c r="G34" i="29"/>
  <c r="G42" i="29"/>
  <c r="G50" i="29"/>
  <c r="G61" i="29"/>
  <c r="H34" i="29"/>
  <c r="H42" i="29"/>
  <c r="H50" i="29"/>
  <c r="H61" i="29"/>
  <c r="I34" i="29"/>
  <c r="I42" i="29"/>
  <c r="I50" i="29"/>
  <c r="I61" i="29"/>
  <c r="J34" i="29"/>
  <c r="J42" i="29"/>
  <c r="J50" i="29"/>
  <c r="J61" i="29"/>
  <c r="K34" i="29"/>
  <c r="K42" i="29"/>
  <c r="K50" i="29"/>
  <c r="K61" i="29"/>
  <c r="L34" i="29"/>
  <c r="L42" i="29"/>
  <c r="L50" i="29"/>
  <c r="L61" i="29"/>
  <c r="M34" i="29"/>
  <c r="M42" i="29"/>
  <c r="M50" i="29"/>
  <c r="M61" i="29"/>
  <c r="N34" i="29"/>
  <c r="N42" i="29"/>
  <c r="N50" i="29"/>
  <c r="N61" i="29"/>
  <c r="E35" i="29"/>
  <c r="E43" i="29"/>
  <c r="E51" i="29"/>
  <c r="E62" i="29"/>
  <c r="G35" i="29"/>
  <c r="G43" i="29"/>
  <c r="G51" i="29"/>
  <c r="G62" i="29"/>
  <c r="H35" i="29"/>
  <c r="H43" i="29"/>
  <c r="H51" i="29"/>
  <c r="H62" i="29"/>
  <c r="I35" i="29"/>
  <c r="I43" i="29"/>
  <c r="I51" i="29"/>
  <c r="I62" i="29"/>
  <c r="J35" i="29"/>
  <c r="J43" i="29"/>
  <c r="J51" i="29"/>
  <c r="J62" i="29"/>
  <c r="K35" i="29"/>
  <c r="K43" i="29"/>
  <c r="K51" i="29"/>
  <c r="K62" i="29"/>
  <c r="L35" i="29"/>
  <c r="L43" i="29"/>
  <c r="L51" i="29"/>
  <c r="L62" i="29"/>
  <c r="M35" i="29"/>
  <c r="M43" i="29"/>
  <c r="M51" i="29"/>
  <c r="M62" i="29"/>
  <c r="N35" i="29"/>
  <c r="N43" i="29"/>
  <c r="N51" i="29"/>
  <c r="N62" i="29"/>
  <c r="E36" i="29"/>
  <c r="E44" i="29"/>
  <c r="E52" i="29"/>
  <c r="E63" i="29"/>
  <c r="F36" i="29"/>
  <c r="F44" i="29"/>
  <c r="F52" i="29"/>
  <c r="F63" i="29"/>
  <c r="G36" i="29"/>
  <c r="G44" i="29"/>
  <c r="G52" i="29"/>
  <c r="G63" i="29"/>
  <c r="H36" i="29"/>
  <c r="H44" i="29"/>
  <c r="H52" i="29"/>
  <c r="H63" i="29"/>
  <c r="I36" i="29"/>
  <c r="I44" i="29"/>
  <c r="I52" i="29"/>
  <c r="I63" i="29"/>
  <c r="J36" i="29"/>
  <c r="J44" i="29"/>
  <c r="J52" i="29"/>
  <c r="J63" i="29"/>
  <c r="K36" i="29"/>
  <c r="K44" i="29"/>
  <c r="K52" i="29"/>
  <c r="K63" i="29"/>
  <c r="L36" i="29"/>
  <c r="L44" i="29"/>
  <c r="L52" i="29"/>
  <c r="L63" i="29"/>
  <c r="M36" i="29"/>
  <c r="M44" i="29"/>
  <c r="M52" i="29"/>
  <c r="M63" i="29"/>
  <c r="N36" i="29"/>
  <c r="N44" i="29"/>
  <c r="N52" i="29"/>
  <c r="N63" i="29"/>
  <c r="E37" i="29"/>
  <c r="E45" i="29"/>
  <c r="E53" i="29"/>
  <c r="E64" i="29"/>
  <c r="F37" i="29"/>
  <c r="F45" i="29"/>
  <c r="F53" i="29"/>
  <c r="F64" i="29"/>
  <c r="G37" i="29"/>
  <c r="G45" i="29"/>
  <c r="G53" i="29"/>
  <c r="G64" i="29"/>
  <c r="H37" i="29"/>
  <c r="H45" i="29"/>
  <c r="H53" i="29"/>
  <c r="H64" i="29"/>
  <c r="I37" i="29"/>
  <c r="I45" i="29"/>
  <c r="I53" i="29"/>
  <c r="I64" i="29"/>
  <c r="J37" i="29"/>
  <c r="J45" i="29"/>
  <c r="J53" i="29"/>
  <c r="J64" i="29"/>
  <c r="K37" i="29"/>
  <c r="K45" i="29"/>
  <c r="K53" i="29"/>
  <c r="K64" i="29"/>
  <c r="L37" i="29"/>
  <c r="L45" i="29"/>
  <c r="L53" i="29"/>
  <c r="L64" i="29"/>
  <c r="M37" i="29"/>
  <c r="M45" i="29"/>
  <c r="M53" i="29"/>
  <c r="M64" i="29"/>
  <c r="N37" i="29"/>
  <c r="N45" i="29"/>
  <c r="N53" i="29"/>
  <c r="N64" i="29"/>
  <c r="E38" i="29"/>
  <c r="E46" i="29"/>
  <c r="E54" i="29"/>
  <c r="E65" i="29"/>
  <c r="F38" i="29"/>
  <c r="F46" i="29"/>
  <c r="F54" i="29"/>
  <c r="F65" i="29"/>
  <c r="G38" i="29"/>
  <c r="G46" i="29"/>
  <c r="G54" i="29"/>
  <c r="G65" i="29"/>
  <c r="H38" i="29"/>
  <c r="H46" i="29"/>
  <c r="H54" i="29"/>
  <c r="H65" i="29"/>
  <c r="I38" i="29"/>
  <c r="I46" i="29"/>
  <c r="I54" i="29"/>
  <c r="I65" i="29"/>
  <c r="J38" i="29"/>
  <c r="J46" i="29"/>
  <c r="J54" i="29"/>
  <c r="J65" i="29"/>
  <c r="K38" i="29"/>
  <c r="K46" i="29"/>
  <c r="K54" i="29"/>
  <c r="K65" i="29"/>
  <c r="L38" i="29"/>
  <c r="L46" i="29"/>
  <c r="L54" i="29"/>
  <c r="L65" i="29"/>
  <c r="M38" i="29"/>
  <c r="M46" i="29"/>
  <c r="M54" i="29"/>
  <c r="M65" i="29"/>
  <c r="N38" i="29"/>
  <c r="N46" i="29"/>
  <c r="N54" i="29"/>
  <c r="N65" i="29"/>
  <c r="E39" i="29"/>
  <c r="E47" i="29"/>
  <c r="E55" i="29"/>
  <c r="E66" i="29"/>
  <c r="F39" i="29"/>
  <c r="F47" i="29"/>
  <c r="F55" i="29"/>
  <c r="F66" i="29"/>
  <c r="G39" i="29"/>
  <c r="G47" i="29"/>
  <c r="G55" i="29"/>
  <c r="G66" i="29"/>
  <c r="H39" i="29"/>
  <c r="H47" i="29"/>
  <c r="H55" i="29"/>
  <c r="H66" i="29"/>
  <c r="I39" i="29"/>
  <c r="I47" i="29"/>
  <c r="I55" i="29"/>
  <c r="I66" i="29"/>
  <c r="J39" i="29"/>
  <c r="J47" i="29"/>
  <c r="J55" i="29"/>
  <c r="J66" i="29"/>
  <c r="K39" i="29"/>
  <c r="K47" i="29"/>
  <c r="K55" i="29"/>
  <c r="K66" i="29"/>
  <c r="L39" i="29"/>
  <c r="L47" i="29"/>
  <c r="L55" i="29"/>
  <c r="L66" i="29"/>
  <c r="M39" i="29"/>
  <c r="M47" i="29"/>
  <c r="M55" i="29"/>
  <c r="M66" i="29"/>
  <c r="N39" i="29"/>
  <c r="N47" i="29"/>
  <c r="N55" i="29"/>
  <c r="N66" i="29"/>
  <c r="E85" i="29"/>
  <c r="H85" i="29"/>
  <c r="H86" i="29"/>
  <c r="F89" i="29"/>
  <c r="R56" i="29"/>
  <c r="G89" i="29"/>
  <c r="S56" i="29"/>
  <c r="F90" i="29"/>
  <c r="R57" i="29"/>
  <c r="G90" i="29"/>
  <c r="S57" i="29"/>
  <c r="R130" i="29"/>
  <c r="T110" i="29"/>
  <c r="S112" i="29"/>
  <c r="H89" i="29"/>
  <c r="T56" i="29"/>
  <c r="H90" i="29"/>
  <c r="T57" i="29"/>
  <c r="S130" i="29"/>
  <c r="U110" i="29"/>
  <c r="T112" i="29"/>
  <c r="I89" i="29"/>
  <c r="U56" i="29"/>
  <c r="I90" i="29"/>
  <c r="U57" i="29"/>
  <c r="T130" i="29"/>
  <c r="V110" i="29"/>
  <c r="U112" i="29"/>
  <c r="J89" i="29"/>
  <c r="V56" i="29"/>
  <c r="J90" i="29"/>
  <c r="V57" i="29"/>
  <c r="U130" i="29"/>
  <c r="W110" i="29"/>
  <c r="V112" i="29"/>
  <c r="K89" i="29"/>
  <c r="W56" i="29"/>
  <c r="K90" i="29"/>
  <c r="W57" i="29"/>
  <c r="V130" i="29"/>
  <c r="X110" i="29"/>
  <c r="W112" i="29"/>
  <c r="L89" i="29"/>
  <c r="X56" i="29"/>
  <c r="L90" i="29"/>
  <c r="X57" i="29"/>
  <c r="W130" i="29"/>
  <c r="Y110" i="29"/>
  <c r="X112" i="29"/>
  <c r="M89" i="29"/>
  <c r="Y56" i="29"/>
  <c r="M90" i="29"/>
  <c r="Y57" i="29"/>
  <c r="X130" i="29"/>
  <c r="Z110" i="29"/>
  <c r="Y112" i="29"/>
  <c r="N89" i="29"/>
  <c r="Z56" i="29"/>
  <c r="N90" i="29"/>
  <c r="Z57" i="29"/>
  <c r="Y130" i="29"/>
  <c r="P114" i="29"/>
  <c r="R113" i="29"/>
  <c r="F91" i="29"/>
  <c r="R58" i="29"/>
  <c r="G91" i="29"/>
  <c r="S58" i="29"/>
  <c r="R131" i="29"/>
  <c r="S113" i="29"/>
  <c r="H91" i="29"/>
  <c r="T58" i="29"/>
  <c r="S131" i="29"/>
  <c r="T113" i="29"/>
  <c r="I91" i="29"/>
  <c r="U58" i="29"/>
  <c r="T131" i="29"/>
  <c r="U113" i="29"/>
  <c r="J91" i="29"/>
  <c r="V58" i="29"/>
  <c r="U131" i="29"/>
  <c r="V113" i="29"/>
  <c r="K91" i="29"/>
  <c r="W58" i="29"/>
  <c r="V131" i="29"/>
  <c r="W113" i="29"/>
  <c r="L91" i="29"/>
  <c r="X58" i="29"/>
  <c r="W131" i="29"/>
  <c r="X113" i="29"/>
  <c r="M91" i="29"/>
  <c r="Y58" i="29"/>
  <c r="X131" i="29"/>
  <c r="Y113" i="29"/>
  <c r="N91" i="29"/>
  <c r="Z58" i="29"/>
  <c r="Y131" i="29"/>
  <c r="P115" i="29"/>
  <c r="R114" i="29"/>
  <c r="F92" i="29"/>
  <c r="R59" i="29"/>
  <c r="G92" i="29"/>
  <c r="S59" i="29"/>
  <c r="R132" i="29"/>
  <c r="S114" i="29"/>
  <c r="H92" i="29"/>
  <c r="T59" i="29"/>
  <c r="S132" i="29"/>
  <c r="T114" i="29"/>
  <c r="I92" i="29"/>
  <c r="U59" i="29"/>
  <c r="T132" i="29"/>
  <c r="U114" i="29"/>
  <c r="J92" i="29"/>
  <c r="V59" i="29"/>
  <c r="U132" i="29"/>
  <c r="V114" i="29"/>
  <c r="K92" i="29"/>
  <c r="W59" i="29"/>
  <c r="V132" i="29"/>
  <c r="W114" i="29"/>
  <c r="L92" i="29"/>
  <c r="X59" i="29"/>
  <c r="W132" i="29"/>
  <c r="X114" i="29"/>
  <c r="M92" i="29"/>
  <c r="Y59" i="29"/>
  <c r="X132" i="29"/>
  <c r="Y114" i="29"/>
  <c r="N92" i="29"/>
  <c r="Z59" i="29"/>
  <c r="Y132" i="29"/>
  <c r="P116" i="29"/>
  <c r="R115" i="29"/>
  <c r="F93" i="29"/>
  <c r="R60" i="29"/>
  <c r="G93" i="29"/>
  <c r="S60" i="29"/>
  <c r="R133" i="29"/>
  <c r="S115" i="29"/>
  <c r="H93" i="29"/>
  <c r="T60" i="29"/>
  <c r="S133" i="29"/>
  <c r="T115" i="29"/>
  <c r="I93" i="29"/>
  <c r="U60" i="29"/>
  <c r="T133" i="29"/>
  <c r="U115" i="29"/>
  <c r="J93" i="29"/>
  <c r="V60" i="29"/>
  <c r="U133" i="29"/>
  <c r="V115" i="29"/>
  <c r="K93" i="29"/>
  <c r="W60" i="29"/>
  <c r="V133" i="29"/>
  <c r="W115" i="29"/>
  <c r="L93" i="29"/>
  <c r="X60" i="29"/>
  <c r="W133" i="29"/>
  <c r="X115" i="29"/>
  <c r="M93" i="29"/>
  <c r="Y60" i="29"/>
  <c r="X133" i="29"/>
  <c r="Y115" i="29"/>
  <c r="N93" i="29"/>
  <c r="Z60" i="29"/>
  <c r="Y133" i="29"/>
  <c r="Z135" i="29"/>
  <c r="Z117" i="29"/>
  <c r="S138" i="29"/>
  <c r="E89" i="29"/>
  <c r="F88" i="29"/>
  <c r="R47" i="29"/>
  <c r="G88" i="29"/>
  <c r="S47" i="29"/>
  <c r="E90" i="29"/>
  <c r="R48" i="29"/>
  <c r="S48" i="29"/>
  <c r="R121" i="29"/>
  <c r="H88" i="29"/>
  <c r="T47" i="29"/>
  <c r="T48" i="29"/>
  <c r="S121" i="29"/>
  <c r="I88" i="29"/>
  <c r="U47" i="29"/>
  <c r="U48" i="29"/>
  <c r="T121" i="29"/>
  <c r="J88" i="29"/>
  <c r="V47" i="29"/>
  <c r="V48" i="29"/>
  <c r="U121" i="29"/>
  <c r="K88" i="29"/>
  <c r="W47" i="29"/>
  <c r="W48" i="29"/>
  <c r="V121" i="29"/>
  <c r="L88" i="29"/>
  <c r="X47" i="29"/>
  <c r="X48" i="29"/>
  <c r="W121" i="29"/>
  <c r="M88" i="29"/>
  <c r="Y47" i="29"/>
  <c r="Y48" i="29"/>
  <c r="X121" i="29"/>
  <c r="N88" i="29"/>
  <c r="Z47" i="29"/>
  <c r="Z48" i="29"/>
  <c r="Y121" i="29"/>
  <c r="E91" i="29"/>
  <c r="R49" i="29"/>
  <c r="S49" i="29"/>
  <c r="R122" i="29"/>
  <c r="T49" i="29"/>
  <c r="S122" i="29"/>
  <c r="U49" i="29"/>
  <c r="T122" i="29"/>
  <c r="V49" i="29"/>
  <c r="U122" i="29"/>
  <c r="W49" i="29"/>
  <c r="V122" i="29"/>
  <c r="X49" i="29"/>
  <c r="W122" i="29"/>
  <c r="Y49" i="29"/>
  <c r="X122" i="29"/>
  <c r="Z49" i="29"/>
  <c r="Y122" i="29"/>
  <c r="E92" i="29"/>
  <c r="R50" i="29"/>
  <c r="S50" i="29"/>
  <c r="R123" i="29"/>
  <c r="T50" i="29"/>
  <c r="S123" i="29"/>
  <c r="U50" i="29"/>
  <c r="T123" i="29"/>
  <c r="V50" i="29"/>
  <c r="U123" i="29"/>
  <c r="W50" i="29"/>
  <c r="V123" i="29"/>
  <c r="X50" i="29"/>
  <c r="W123" i="29"/>
  <c r="Y50" i="29"/>
  <c r="X123" i="29"/>
  <c r="Z50" i="29"/>
  <c r="Y123" i="29"/>
  <c r="E93" i="29"/>
  <c r="R51" i="29"/>
  <c r="S51" i="29"/>
  <c r="R124" i="29"/>
  <c r="T51" i="29"/>
  <c r="S124" i="29"/>
  <c r="U51" i="29"/>
  <c r="T124" i="29"/>
  <c r="V51" i="29"/>
  <c r="U124" i="29"/>
  <c r="W51" i="29"/>
  <c r="V124" i="29"/>
  <c r="X51" i="29"/>
  <c r="W124" i="29"/>
  <c r="Y51" i="29"/>
  <c r="X124" i="29"/>
  <c r="Z51" i="29"/>
  <c r="Y124" i="29"/>
  <c r="Z126" i="29"/>
  <c r="S137" i="29"/>
  <c r="S139" i="29"/>
  <c r="B17" i="29"/>
  <c r="B16" i="29"/>
  <c r="B15" i="29"/>
  <c r="S74" i="29"/>
  <c r="R74" i="29"/>
  <c r="P77" i="29"/>
  <c r="P76" i="29"/>
  <c r="R76" i="29"/>
  <c r="R27" i="29"/>
  <c r="S27" i="29"/>
  <c r="R28" i="29"/>
  <c r="S28" i="29"/>
  <c r="R94" i="29"/>
  <c r="T74" i="29"/>
  <c r="S76" i="29"/>
  <c r="T27" i="29"/>
  <c r="T28" i="29"/>
  <c r="S94" i="29"/>
  <c r="U74" i="29"/>
  <c r="T76" i="29"/>
  <c r="U27" i="29"/>
  <c r="U28" i="29"/>
  <c r="T94" i="29"/>
  <c r="V74" i="29"/>
  <c r="U76" i="29"/>
  <c r="V27" i="29"/>
  <c r="V28" i="29"/>
  <c r="U94" i="29"/>
  <c r="W74" i="29"/>
  <c r="V76" i="29"/>
  <c r="W27" i="29"/>
  <c r="W28" i="29"/>
  <c r="V94" i="29"/>
  <c r="X74" i="29"/>
  <c r="W76" i="29"/>
  <c r="X27" i="29"/>
  <c r="X28" i="29"/>
  <c r="W94" i="29"/>
  <c r="Y74" i="29"/>
  <c r="X76" i="29"/>
  <c r="Y27" i="29"/>
  <c r="Y28" i="29"/>
  <c r="X94" i="29"/>
  <c r="Z74" i="29"/>
  <c r="Y76" i="29"/>
  <c r="Z27" i="29"/>
  <c r="Z28" i="29"/>
  <c r="Y94" i="29"/>
  <c r="P78" i="29"/>
  <c r="R77" i="29"/>
  <c r="R29" i="29"/>
  <c r="S29" i="29"/>
  <c r="R95" i="29"/>
  <c r="S77" i="29"/>
  <c r="T29" i="29"/>
  <c r="S95" i="29"/>
  <c r="T77" i="29"/>
  <c r="U29" i="29"/>
  <c r="T95" i="29"/>
  <c r="U77" i="29"/>
  <c r="V29" i="29"/>
  <c r="U95" i="29"/>
  <c r="V77" i="29"/>
  <c r="W29" i="29"/>
  <c r="V95" i="29"/>
  <c r="W77" i="29"/>
  <c r="X29" i="29"/>
  <c r="W95" i="29"/>
  <c r="X77" i="29"/>
  <c r="Y29" i="29"/>
  <c r="X95" i="29"/>
  <c r="Y77" i="29"/>
  <c r="Z29" i="29"/>
  <c r="Y95" i="29"/>
  <c r="P79" i="29"/>
  <c r="R78" i="29"/>
  <c r="R30" i="29"/>
  <c r="S30" i="29"/>
  <c r="R96" i="29"/>
  <c r="S78" i="29"/>
  <c r="T30" i="29"/>
  <c r="S96" i="29"/>
  <c r="T78" i="29"/>
  <c r="U30" i="29"/>
  <c r="T96" i="29"/>
  <c r="U78" i="29"/>
  <c r="V30" i="29"/>
  <c r="U96" i="29"/>
  <c r="V78" i="29"/>
  <c r="W30" i="29"/>
  <c r="V96" i="29"/>
  <c r="W78" i="29"/>
  <c r="X30" i="29"/>
  <c r="W96" i="29"/>
  <c r="X78" i="29"/>
  <c r="Y30" i="29"/>
  <c r="X96" i="29"/>
  <c r="Y78" i="29"/>
  <c r="Z30" i="29"/>
  <c r="Y96" i="29"/>
  <c r="P80" i="29"/>
  <c r="R79" i="29"/>
  <c r="R31" i="29"/>
  <c r="S31" i="29"/>
  <c r="R97" i="29"/>
  <c r="S79" i="29"/>
  <c r="T31" i="29"/>
  <c r="S97" i="29"/>
  <c r="T79" i="29"/>
  <c r="U31" i="29"/>
  <c r="T97" i="29"/>
  <c r="U79" i="29"/>
  <c r="V31" i="29"/>
  <c r="U97" i="29"/>
  <c r="V79" i="29"/>
  <c r="W31" i="29"/>
  <c r="V97" i="29"/>
  <c r="W79" i="29"/>
  <c r="X31" i="29"/>
  <c r="W97" i="29"/>
  <c r="X79" i="29"/>
  <c r="Y31" i="29"/>
  <c r="X97" i="29"/>
  <c r="Y79" i="29"/>
  <c r="Z31" i="29"/>
  <c r="Y97" i="29"/>
  <c r="Z99" i="29"/>
  <c r="Z81" i="29"/>
  <c r="S102" i="29"/>
  <c r="R18" i="29"/>
  <c r="S18" i="29"/>
  <c r="R19" i="29"/>
  <c r="S19" i="29"/>
  <c r="R85" i="29"/>
  <c r="T18" i="29"/>
  <c r="T19" i="29"/>
  <c r="S85" i="29"/>
  <c r="U18" i="29"/>
  <c r="U19" i="29"/>
  <c r="T85" i="29"/>
  <c r="V18" i="29"/>
  <c r="V19" i="29"/>
  <c r="U85" i="29"/>
  <c r="W18" i="29"/>
  <c r="W19" i="29"/>
  <c r="V85" i="29"/>
  <c r="X18" i="29"/>
  <c r="X19" i="29"/>
  <c r="W85" i="29"/>
  <c r="Y18" i="29"/>
  <c r="Y19" i="29"/>
  <c r="X85" i="29"/>
  <c r="Z18" i="29"/>
  <c r="Z19" i="29"/>
  <c r="Y85" i="29"/>
  <c r="R20" i="29"/>
  <c r="S20" i="29"/>
  <c r="R86" i="29"/>
  <c r="T20" i="29"/>
  <c r="S86" i="29"/>
  <c r="U20" i="29"/>
  <c r="T86" i="29"/>
  <c r="V20" i="29"/>
  <c r="U86" i="29"/>
  <c r="W20" i="29"/>
  <c r="V86" i="29"/>
  <c r="X20" i="29"/>
  <c r="W86" i="29"/>
  <c r="Y20" i="29"/>
  <c r="X86" i="29"/>
  <c r="Z20" i="29"/>
  <c r="Y86" i="29"/>
  <c r="R21" i="29"/>
  <c r="S21" i="29"/>
  <c r="R87" i="29"/>
  <c r="T21" i="29"/>
  <c r="S87" i="29"/>
  <c r="U21" i="29"/>
  <c r="T87" i="29"/>
  <c r="V21" i="29"/>
  <c r="U87" i="29"/>
  <c r="W21" i="29"/>
  <c r="V87" i="29"/>
  <c r="X21" i="29"/>
  <c r="W87" i="29"/>
  <c r="Y21" i="29"/>
  <c r="X87" i="29"/>
  <c r="Z21" i="29"/>
  <c r="Y87" i="29"/>
  <c r="R22" i="29"/>
  <c r="S22" i="29"/>
  <c r="R88" i="29"/>
  <c r="T22" i="29"/>
  <c r="S88" i="29"/>
  <c r="U22" i="29"/>
  <c r="T88" i="29"/>
  <c r="V22" i="29"/>
  <c r="U88" i="29"/>
  <c r="W22" i="29"/>
  <c r="V88" i="29"/>
  <c r="X22" i="29"/>
  <c r="W88" i="29"/>
  <c r="Y22" i="29"/>
  <c r="X88" i="29"/>
  <c r="Z22" i="29"/>
  <c r="Y88" i="29"/>
  <c r="Z90" i="29"/>
  <c r="S101" i="29"/>
  <c r="S103" i="29"/>
  <c r="B12" i="29"/>
  <c r="B11" i="29"/>
  <c r="B10" i="29"/>
  <c r="B7" i="29"/>
  <c r="B6" i="29"/>
  <c r="S8" i="29"/>
  <c r="R8" i="29"/>
  <c r="R9" i="29"/>
  <c r="R10" i="29"/>
  <c r="T8" i="29"/>
  <c r="S9" i="29"/>
  <c r="S10" i="29"/>
  <c r="U8" i="29"/>
  <c r="T9" i="29"/>
  <c r="T10" i="29"/>
  <c r="V8" i="29"/>
  <c r="U9" i="29"/>
  <c r="U10" i="29"/>
  <c r="W8" i="29"/>
  <c r="V9" i="29"/>
  <c r="V10" i="29"/>
  <c r="X8" i="29"/>
  <c r="W9" i="29"/>
  <c r="W10" i="29"/>
  <c r="Y8" i="29"/>
  <c r="X9" i="29"/>
  <c r="X10" i="29"/>
  <c r="Z8" i="29"/>
  <c r="Y9" i="29"/>
  <c r="Y10" i="29"/>
  <c r="Q11" i="29"/>
  <c r="S11" i="29"/>
  <c r="U11" i="29"/>
  <c r="B5" i="29"/>
  <c r="R3" i="29"/>
  <c r="R4" i="29"/>
  <c r="S3" i="29"/>
  <c r="S4" i="29"/>
  <c r="T3" i="29"/>
  <c r="T4" i="29"/>
  <c r="U3" i="29"/>
  <c r="U4" i="29"/>
  <c r="Q5" i="29"/>
  <c r="S5" i="29"/>
  <c r="U5" i="29"/>
  <c r="B4" i="29"/>
  <c r="S110" i="28"/>
  <c r="R110" i="28"/>
  <c r="P113" i="28"/>
  <c r="P112" i="28"/>
  <c r="R112" i="28"/>
  <c r="F35" i="28"/>
  <c r="F43" i="28"/>
  <c r="F51" i="28"/>
  <c r="F62" i="28"/>
  <c r="E34" i="28"/>
  <c r="E42" i="28"/>
  <c r="E50" i="28"/>
  <c r="E61" i="28"/>
  <c r="F34" i="28"/>
  <c r="F42" i="28"/>
  <c r="F50" i="28"/>
  <c r="F61" i="28"/>
  <c r="G34" i="28"/>
  <c r="G42" i="28"/>
  <c r="G50" i="28"/>
  <c r="G61" i="28"/>
  <c r="H34" i="28"/>
  <c r="H42" i="28"/>
  <c r="H50" i="28"/>
  <c r="H61" i="28"/>
  <c r="I34" i="28"/>
  <c r="I42" i="28"/>
  <c r="I50" i="28"/>
  <c r="I61" i="28"/>
  <c r="J34" i="28"/>
  <c r="J42" i="28"/>
  <c r="J50" i="28"/>
  <c r="J61" i="28"/>
  <c r="K34" i="28"/>
  <c r="K42" i="28"/>
  <c r="K50" i="28"/>
  <c r="K61" i="28"/>
  <c r="L34" i="28"/>
  <c r="L42" i="28"/>
  <c r="L50" i="28"/>
  <c r="L61" i="28"/>
  <c r="M34" i="28"/>
  <c r="M42" i="28"/>
  <c r="M50" i="28"/>
  <c r="M61" i="28"/>
  <c r="N34" i="28"/>
  <c r="N42" i="28"/>
  <c r="N50" i="28"/>
  <c r="N61" i="28"/>
  <c r="E35" i="28"/>
  <c r="E43" i="28"/>
  <c r="E51" i="28"/>
  <c r="E62" i="28"/>
  <c r="G35" i="28"/>
  <c r="G43" i="28"/>
  <c r="G51" i="28"/>
  <c r="G62" i="28"/>
  <c r="H35" i="28"/>
  <c r="H43" i="28"/>
  <c r="H51" i="28"/>
  <c r="H62" i="28"/>
  <c r="I35" i="28"/>
  <c r="I43" i="28"/>
  <c r="I51" i="28"/>
  <c r="I62" i="28"/>
  <c r="J35" i="28"/>
  <c r="J43" i="28"/>
  <c r="J51" i="28"/>
  <c r="J62" i="28"/>
  <c r="K35" i="28"/>
  <c r="K43" i="28"/>
  <c r="K51" i="28"/>
  <c r="K62" i="28"/>
  <c r="L35" i="28"/>
  <c r="L43" i="28"/>
  <c r="L51" i="28"/>
  <c r="L62" i="28"/>
  <c r="M35" i="28"/>
  <c r="M43" i="28"/>
  <c r="M51" i="28"/>
  <c r="M62" i="28"/>
  <c r="N35" i="28"/>
  <c r="N43" i="28"/>
  <c r="N51" i="28"/>
  <c r="N62" i="28"/>
  <c r="E36" i="28"/>
  <c r="E44" i="28"/>
  <c r="E52" i="28"/>
  <c r="E63" i="28"/>
  <c r="F36" i="28"/>
  <c r="F44" i="28"/>
  <c r="F52" i="28"/>
  <c r="F63" i="28"/>
  <c r="G36" i="28"/>
  <c r="G44" i="28"/>
  <c r="G52" i="28"/>
  <c r="G63" i="28"/>
  <c r="H36" i="28"/>
  <c r="H44" i="28"/>
  <c r="H52" i="28"/>
  <c r="H63" i="28"/>
  <c r="I36" i="28"/>
  <c r="I44" i="28"/>
  <c r="I52" i="28"/>
  <c r="I63" i="28"/>
  <c r="J36" i="28"/>
  <c r="J44" i="28"/>
  <c r="J52" i="28"/>
  <c r="J63" i="28"/>
  <c r="K36" i="28"/>
  <c r="K44" i="28"/>
  <c r="K52" i="28"/>
  <c r="K63" i="28"/>
  <c r="L36" i="28"/>
  <c r="L44" i="28"/>
  <c r="L52" i="28"/>
  <c r="L63" i="28"/>
  <c r="M36" i="28"/>
  <c r="M44" i="28"/>
  <c r="M52" i="28"/>
  <c r="M63" i="28"/>
  <c r="N36" i="28"/>
  <c r="N44" i="28"/>
  <c r="N52" i="28"/>
  <c r="N63" i="28"/>
  <c r="E37" i="28"/>
  <c r="E45" i="28"/>
  <c r="E53" i="28"/>
  <c r="E64" i="28"/>
  <c r="F37" i="28"/>
  <c r="F45" i="28"/>
  <c r="F53" i="28"/>
  <c r="F64" i="28"/>
  <c r="G37" i="28"/>
  <c r="G45" i="28"/>
  <c r="G53" i="28"/>
  <c r="G64" i="28"/>
  <c r="H37" i="28"/>
  <c r="H45" i="28"/>
  <c r="H53" i="28"/>
  <c r="H64" i="28"/>
  <c r="I37" i="28"/>
  <c r="I45" i="28"/>
  <c r="I53" i="28"/>
  <c r="I64" i="28"/>
  <c r="J37" i="28"/>
  <c r="J45" i="28"/>
  <c r="J53" i="28"/>
  <c r="J64" i="28"/>
  <c r="K37" i="28"/>
  <c r="K45" i="28"/>
  <c r="K53" i="28"/>
  <c r="K64" i="28"/>
  <c r="L37" i="28"/>
  <c r="L45" i="28"/>
  <c r="L53" i="28"/>
  <c r="L64" i="28"/>
  <c r="M37" i="28"/>
  <c r="M45" i="28"/>
  <c r="M53" i="28"/>
  <c r="M64" i="28"/>
  <c r="N37" i="28"/>
  <c r="N45" i="28"/>
  <c r="N53" i="28"/>
  <c r="N64" i="28"/>
  <c r="E38" i="28"/>
  <c r="E46" i="28"/>
  <c r="E54" i="28"/>
  <c r="E65" i="28"/>
  <c r="F38" i="28"/>
  <c r="F46" i="28"/>
  <c r="F54" i="28"/>
  <c r="F65" i="28"/>
  <c r="G38" i="28"/>
  <c r="G46" i="28"/>
  <c r="G54" i="28"/>
  <c r="G65" i="28"/>
  <c r="H38" i="28"/>
  <c r="H46" i="28"/>
  <c r="H54" i="28"/>
  <c r="H65" i="28"/>
  <c r="I38" i="28"/>
  <c r="I46" i="28"/>
  <c r="I54" i="28"/>
  <c r="I65" i="28"/>
  <c r="J38" i="28"/>
  <c r="J46" i="28"/>
  <c r="J54" i="28"/>
  <c r="J65" i="28"/>
  <c r="K38" i="28"/>
  <c r="K46" i="28"/>
  <c r="K54" i="28"/>
  <c r="K65" i="28"/>
  <c r="L38" i="28"/>
  <c r="L46" i="28"/>
  <c r="L54" i="28"/>
  <c r="L65" i="28"/>
  <c r="M38" i="28"/>
  <c r="M46" i="28"/>
  <c r="M54" i="28"/>
  <c r="M65" i="28"/>
  <c r="N38" i="28"/>
  <c r="N46" i="28"/>
  <c r="N54" i="28"/>
  <c r="N65" i="28"/>
  <c r="E39" i="28"/>
  <c r="E47" i="28"/>
  <c r="E55" i="28"/>
  <c r="E66" i="28"/>
  <c r="F39" i="28"/>
  <c r="F47" i="28"/>
  <c r="F55" i="28"/>
  <c r="F66" i="28"/>
  <c r="G39" i="28"/>
  <c r="G47" i="28"/>
  <c r="G55" i="28"/>
  <c r="G66" i="28"/>
  <c r="H39" i="28"/>
  <c r="H47" i="28"/>
  <c r="H55" i="28"/>
  <c r="H66" i="28"/>
  <c r="I39" i="28"/>
  <c r="I47" i="28"/>
  <c r="I55" i="28"/>
  <c r="I66" i="28"/>
  <c r="J39" i="28"/>
  <c r="J47" i="28"/>
  <c r="J55" i="28"/>
  <c r="J66" i="28"/>
  <c r="K39" i="28"/>
  <c r="K47" i="28"/>
  <c r="K55" i="28"/>
  <c r="K66" i="28"/>
  <c r="L39" i="28"/>
  <c r="L47" i="28"/>
  <c r="L55" i="28"/>
  <c r="L66" i="28"/>
  <c r="M39" i="28"/>
  <c r="M47" i="28"/>
  <c r="M55" i="28"/>
  <c r="M66" i="28"/>
  <c r="N39" i="28"/>
  <c r="N47" i="28"/>
  <c r="N55" i="28"/>
  <c r="N66" i="28"/>
  <c r="E85" i="28"/>
  <c r="H85" i="28"/>
  <c r="H86" i="28"/>
  <c r="F89" i="28"/>
  <c r="R56" i="28"/>
  <c r="G89" i="28"/>
  <c r="S56" i="28"/>
  <c r="F90" i="28"/>
  <c r="R57" i="28"/>
  <c r="G90" i="28"/>
  <c r="S57" i="28"/>
  <c r="R130" i="28"/>
  <c r="T110" i="28"/>
  <c r="S112" i="28"/>
  <c r="H89" i="28"/>
  <c r="T56" i="28"/>
  <c r="H90" i="28"/>
  <c r="T57" i="28"/>
  <c r="S130" i="28"/>
  <c r="U110" i="28"/>
  <c r="T112" i="28"/>
  <c r="I89" i="28"/>
  <c r="U56" i="28"/>
  <c r="I90" i="28"/>
  <c r="U57" i="28"/>
  <c r="T130" i="28"/>
  <c r="V110" i="28"/>
  <c r="U112" i="28"/>
  <c r="J89" i="28"/>
  <c r="V56" i="28"/>
  <c r="J90" i="28"/>
  <c r="V57" i="28"/>
  <c r="U130" i="28"/>
  <c r="W110" i="28"/>
  <c r="V112" i="28"/>
  <c r="K89" i="28"/>
  <c r="W56" i="28"/>
  <c r="K90" i="28"/>
  <c r="W57" i="28"/>
  <c r="V130" i="28"/>
  <c r="X110" i="28"/>
  <c r="W112" i="28"/>
  <c r="L89" i="28"/>
  <c r="X56" i="28"/>
  <c r="L90" i="28"/>
  <c r="X57" i="28"/>
  <c r="W130" i="28"/>
  <c r="Y110" i="28"/>
  <c r="X112" i="28"/>
  <c r="M89" i="28"/>
  <c r="Y56" i="28"/>
  <c r="M90" i="28"/>
  <c r="Y57" i="28"/>
  <c r="X130" i="28"/>
  <c r="Z110" i="28"/>
  <c r="Y112" i="28"/>
  <c r="N89" i="28"/>
  <c r="Z56" i="28"/>
  <c r="N90" i="28"/>
  <c r="Z57" i="28"/>
  <c r="Y130" i="28"/>
  <c r="P114" i="28"/>
  <c r="R113" i="28"/>
  <c r="F91" i="28"/>
  <c r="R58" i="28"/>
  <c r="G91" i="28"/>
  <c r="S58" i="28"/>
  <c r="R131" i="28"/>
  <c r="S113" i="28"/>
  <c r="H91" i="28"/>
  <c r="T58" i="28"/>
  <c r="S131" i="28"/>
  <c r="T113" i="28"/>
  <c r="I91" i="28"/>
  <c r="U58" i="28"/>
  <c r="T131" i="28"/>
  <c r="U113" i="28"/>
  <c r="J91" i="28"/>
  <c r="V58" i="28"/>
  <c r="U131" i="28"/>
  <c r="V113" i="28"/>
  <c r="K91" i="28"/>
  <c r="W58" i="28"/>
  <c r="V131" i="28"/>
  <c r="W113" i="28"/>
  <c r="L91" i="28"/>
  <c r="X58" i="28"/>
  <c r="W131" i="28"/>
  <c r="X113" i="28"/>
  <c r="M91" i="28"/>
  <c r="Y58" i="28"/>
  <c r="X131" i="28"/>
  <c r="Y113" i="28"/>
  <c r="N91" i="28"/>
  <c r="Z58" i="28"/>
  <c r="Y131" i="28"/>
  <c r="P115" i="28"/>
  <c r="R114" i="28"/>
  <c r="F92" i="28"/>
  <c r="R59" i="28"/>
  <c r="G92" i="28"/>
  <c r="S59" i="28"/>
  <c r="R132" i="28"/>
  <c r="S114" i="28"/>
  <c r="H92" i="28"/>
  <c r="T59" i="28"/>
  <c r="S132" i="28"/>
  <c r="T114" i="28"/>
  <c r="I92" i="28"/>
  <c r="U59" i="28"/>
  <c r="T132" i="28"/>
  <c r="U114" i="28"/>
  <c r="J92" i="28"/>
  <c r="V59" i="28"/>
  <c r="U132" i="28"/>
  <c r="V114" i="28"/>
  <c r="K92" i="28"/>
  <c r="W59" i="28"/>
  <c r="V132" i="28"/>
  <c r="W114" i="28"/>
  <c r="L92" i="28"/>
  <c r="X59" i="28"/>
  <c r="W132" i="28"/>
  <c r="X114" i="28"/>
  <c r="M92" i="28"/>
  <c r="Y59" i="28"/>
  <c r="X132" i="28"/>
  <c r="Y114" i="28"/>
  <c r="N92" i="28"/>
  <c r="Z59" i="28"/>
  <c r="Y132" i="28"/>
  <c r="P116" i="28"/>
  <c r="R115" i="28"/>
  <c r="F93" i="28"/>
  <c r="R60" i="28"/>
  <c r="G93" i="28"/>
  <c r="S60" i="28"/>
  <c r="R133" i="28"/>
  <c r="S115" i="28"/>
  <c r="H93" i="28"/>
  <c r="T60" i="28"/>
  <c r="S133" i="28"/>
  <c r="T115" i="28"/>
  <c r="I93" i="28"/>
  <c r="U60" i="28"/>
  <c r="T133" i="28"/>
  <c r="U115" i="28"/>
  <c r="J93" i="28"/>
  <c r="V60" i="28"/>
  <c r="U133" i="28"/>
  <c r="V115" i="28"/>
  <c r="K93" i="28"/>
  <c r="W60" i="28"/>
  <c r="V133" i="28"/>
  <c r="W115" i="28"/>
  <c r="L93" i="28"/>
  <c r="X60" i="28"/>
  <c r="W133" i="28"/>
  <c r="X115" i="28"/>
  <c r="M93" i="28"/>
  <c r="Y60" i="28"/>
  <c r="X133" i="28"/>
  <c r="Y115" i="28"/>
  <c r="N93" i="28"/>
  <c r="Z60" i="28"/>
  <c r="Y133" i="28"/>
  <c r="Z135" i="28"/>
  <c r="Z117" i="28"/>
  <c r="S138" i="28"/>
  <c r="E89" i="28"/>
  <c r="F88" i="28"/>
  <c r="R47" i="28"/>
  <c r="G88" i="28"/>
  <c r="S47" i="28"/>
  <c r="E90" i="28"/>
  <c r="R48" i="28"/>
  <c r="S48" i="28"/>
  <c r="R121" i="28"/>
  <c r="H88" i="28"/>
  <c r="T47" i="28"/>
  <c r="T48" i="28"/>
  <c r="S121" i="28"/>
  <c r="I88" i="28"/>
  <c r="U47" i="28"/>
  <c r="U48" i="28"/>
  <c r="T121" i="28"/>
  <c r="J88" i="28"/>
  <c r="V47" i="28"/>
  <c r="V48" i="28"/>
  <c r="U121" i="28"/>
  <c r="K88" i="28"/>
  <c r="W47" i="28"/>
  <c r="W48" i="28"/>
  <c r="V121" i="28"/>
  <c r="L88" i="28"/>
  <c r="X47" i="28"/>
  <c r="X48" i="28"/>
  <c r="W121" i="28"/>
  <c r="M88" i="28"/>
  <c r="Y47" i="28"/>
  <c r="Y48" i="28"/>
  <c r="X121" i="28"/>
  <c r="N88" i="28"/>
  <c r="Z47" i="28"/>
  <c r="Z48" i="28"/>
  <c r="Y121" i="28"/>
  <c r="E91" i="28"/>
  <c r="R49" i="28"/>
  <c r="S49" i="28"/>
  <c r="R122" i="28"/>
  <c r="T49" i="28"/>
  <c r="S122" i="28"/>
  <c r="U49" i="28"/>
  <c r="T122" i="28"/>
  <c r="V49" i="28"/>
  <c r="U122" i="28"/>
  <c r="W49" i="28"/>
  <c r="V122" i="28"/>
  <c r="X49" i="28"/>
  <c r="W122" i="28"/>
  <c r="Y49" i="28"/>
  <c r="X122" i="28"/>
  <c r="Z49" i="28"/>
  <c r="Y122" i="28"/>
  <c r="E92" i="28"/>
  <c r="R50" i="28"/>
  <c r="S50" i="28"/>
  <c r="R123" i="28"/>
  <c r="T50" i="28"/>
  <c r="S123" i="28"/>
  <c r="U50" i="28"/>
  <c r="T123" i="28"/>
  <c r="V50" i="28"/>
  <c r="U123" i="28"/>
  <c r="W50" i="28"/>
  <c r="V123" i="28"/>
  <c r="X50" i="28"/>
  <c r="W123" i="28"/>
  <c r="Y50" i="28"/>
  <c r="X123" i="28"/>
  <c r="Z50" i="28"/>
  <c r="Y123" i="28"/>
  <c r="E93" i="28"/>
  <c r="R51" i="28"/>
  <c r="S51" i="28"/>
  <c r="R124" i="28"/>
  <c r="T51" i="28"/>
  <c r="S124" i="28"/>
  <c r="U51" i="28"/>
  <c r="T124" i="28"/>
  <c r="V51" i="28"/>
  <c r="U124" i="28"/>
  <c r="W51" i="28"/>
  <c r="V124" i="28"/>
  <c r="X51" i="28"/>
  <c r="W124" i="28"/>
  <c r="Y51" i="28"/>
  <c r="X124" i="28"/>
  <c r="Z51" i="28"/>
  <c r="Y124" i="28"/>
  <c r="Z126" i="28"/>
  <c r="S137" i="28"/>
  <c r="S139" i="28"/>
  <c r="B17" i="28"/>
  <c r="B16" i="28"/>
  <c r="B15" i="28"/>
  <c r="S74" i="28"/>
  <c r="R74" i="28"/>
  <c r="P77" i="28"/>
  <c r="P76" i="28"/>
  <c r="R76" i="28"/>
  <c r="R27" i="28"/>
  <c r="S27" i="28"/>
  <c r="R28" i="28"/>
  <c r="S28" i="28"/>
  <c r="R94" i="28"/>
  <c r="T74" i="28"/>
  <c r="S76" i="28"/>
  <c r="T27" i="28"/>
  <c r="T28" i="28"/>
  <c r="S94" i="28"/>
  <c r="U74" i="28"/>
  <c r="T76" i="28"/>
  <c r="U27" i="28"/>
  <c r="U28" i="28"/>
  <c r="T94" i="28"/>
  <c r="V74" i="28"/>
  <c r="U76" i="28"/>
  <c r="V27" i="28"/>
  <c r="V28" i="28"/>
  <c r="U94" i="28"/>
  <c r="W74" i="28"/>
  <c r="V76" i="28"/>
  <c r="W27" i="28"/>
  <c r="W28" i="28"/>
  <c r="V94" i="28"/>
  <c r="X74" i="28"/>
  <c r="W76" i="28"/>
  <c r="X27" i="28"/>
  <c r="X28" i="28"/>
  <c r="W94" i="28"/>
  <c r="Y74" i="28"/>
  <c r="X76" i="28"/>
  <c r="Y27" i="28"/>
  <c r="Y28" i="28"/>
  <c r="X94" i="28"/>
  <c r="Z74" i="28"/>
  <c r="Y76" i="28"/>
  <c r="Z27" i="28"/>
  <c r="Z28" i="28"/>
  <c r="Y94" i="28"/>
  <c r="P78" i="28"/>
  <c r="R77" i="28"/>
  <c r="R29" i="28"/>
  <c r="S29" i="28"/>
  <c r="R95" i="28"/>
  <c r="S77" i="28"/>
  <c r="T29" i="28"/>
  <c r="S95" i="28"/>
  <c r="T77" i="28"/>
  <c r="U29" i="28"/>
  <c r="T95" i="28"/>
  <c r="U77" i="28"/>
  <c r="V29" i="28"/>
  <c r="U95" i="28"/>
  <c r="V77" i="28"/>
  <c r="W29" i="28"/>
  <c r="V95" i="28"/>
  <c r="W77" i="28"/>
  <c r="X29" i="28"/>
  <c r="W95" i="28"/>
  <c r="X77" i="28"/>
  <c r="Y29" i="28"/>
  <c r="X95" i="28"/>
  <c r="Y77" i="28"/>
  <c r="Z29" i="28"/>
  <c r="Y95" i="28"/>
  <c r="P79" i="28"/>
  <c r="R78" i="28"/>
  <c r="R30" i="28"/>
  <c r="S30" i="28"/>
  <c r="R96" i="28"/>
  <c r="S78" i="28"/>
  <c r="T30" i="28"/>
  <c r="S96" i="28"/>
  <c r="T78" i="28"/>
  <c r="U30" i="28"/>
  <c r="T96" i="28"/>
  <c r="U78" i="28"/>
  <c r="V30" i="28"/>
  <c r="U96" i="28"/>
  <c r="V78" i="28"/>
  <c r="W30" i="28"/>
  <c r="V96" i="28"/>
  <c r="W78" i="28"/>
  <c r="X30" i="28"/>
  <c r="W96" i="28"/>
  <c r="X78" i="28"/>
  <c r="Y30" i="28"/>
  <c r="X96" i="28"/>
  <c r="Y78" i="28"/>
  <c r="Z30" i="28"/>
  <c r="Y96" i="28"/>
  <c r="P80" i="28"/>
  <c r="R79" i="28"/>
  <c r="R31" i="28"/>
  <c r="S31" i="28"/>
  <c r="R97" i="28"/>
  <c r="S79" i="28"/>
  <c r="T31" i="28"/>
  <c r="S97" i="28"/>
  <c r="T79" i="28"/>
  <c r="U31" i="28"/>
  <c r="T97" i="28"/>
  <c r="U79" i="28"/>
  <c r="V31" i="28"/>
  <c r="U97" i="28"/>
  <c r="V79" i="28"/>
  <c r="W31" i="28"/>
  <c r="V97" i="28"/>
  <c r="W79" i="28"/>
  <c r="X31" i="28"/>
  <c r="W97" i="28"/>
  <c r="X79" i="28"/>
  <c r="Y31" i="28"/>
  <c r="X97" i="28"/>
  <c r="Y79" i="28"/>
  <c r="Z31" i="28"/>
  <c r="Y97" i="28"/>
  <c r="Z99" i="28"/>
  <c r="Z81" i="28"/>
  <c r="S102" i="28"/>
  <c r="R18" i="28"/>
  <c r="S18" i="28"/>
  <c r="R19" i="28"/>
  <c r="S19" i="28"/>
  <c r="R85" i="28"/>
  <c r="T18" i="28"/>
  <c r="T19" i="28"/>
  <c r="S85" i="28"/>
  <c r="U18" i="28"/>
  <c r="U19" i="28"/>
  <c r="T85" i="28"/>
  <c r="V18" i="28"/>
  <c r="V19" i="28"/>
  <c r="U85" i="28"/>
  <c r="W18" i="28"/>
  <c r="W19" i="28"/>
  <c r="V85" i="28"/>
  <c r="X18" i="28"/>
  <c r="X19" i="28"/>
  <c r="W85" i="28"/>
  <c r="Y18" i="28"/>
  <c r="Y19" i="28"/>
  <c r="X85" i="28"/>
  <c r="Z18" i="28"/>
  <c r="Z19" i="28"/>
  <c r="Y85" i="28"/>
  <c r="R20" i="28"/>
  <c r="S20" i="28"/>
  <c r="R86" i="28"/>
  <c r="T20" i="28"/>
  <c r="S86" i="28"/>
  <c r="U20" i="28"/>
  <c r="T86" i="28"/>
  <c r="V20" i="28"/>
  <c r="U86" i="28"/>
  <c r="W20" i="28"/>
  <c r="V86" i="28"/>
  <c r="X20" i="28"/>
  <c r="W86" i="28"/>
  <c r="Y20" i="28"/>
  <c r="X86" i="28"/>
  <c r="Z20" i="28"/>
  <c r="Y86" i="28"/>
  <c r="R21" i="28"/>
  <c r="S21" i="28"/>
  <c r="R87" i="28"/>
  <c r="T21" i="28"/>
  <c r="S87" i="28"/>
  <c r="U21" i="28"/>
  <c r="T87" i="28"/>
  <c r="V21" i="28"/>
  <c r="U87" i="28"/>
  <c r="W21" i="28"/>
  <c r="V87" i="28"/>
  <c r="X21" i="28"/>
  <c r="W87" i="28"/>
  <c r="Y21" i="28"/>
  <c r="X87" i="28"/>
  <c r="Z21" i="28"/>
  <c r="Y87" i="28"/>
  <c r="R22" i="28"/>
  <c r="S22" i="28"/>
  <c r="R88" i="28"/>
  <c r="T22" i="28"/>
  <c r="S88" i="28"/>
  <c r="U22" i="28"/>
  <c r="T88" i="28"/>
  <c r="V22" i="28"/>
  <c r="U88" i="28"/>
  <c r="W22" i="28"/>
  <c r="V88" i="28"/>
  <c r="X22" i="28"/>
  <c r="W88" i="28"/>
  <c r="Y22" i="28"/>
  <c r="X88" i="28"/>
  <c r="Z22" i="28"/>
  <c r="Y88" i="28"/>
  <c r="Z90" i="28"/>
  <c r="S101" i="28"/>
  <c r="S103" i="28"/>
  <c r="B12" i="28"/>
  <c r="B11" i="28"/>
  <c r="B10" i="28"/>
  <c r="B7" i="28"/>
  <c r="B6" i="28"/>
  <c r="S8" i="28"/>
  <c r="R8" i="28"/>
  <c r="R9" i="28"/>
  <c r="R10" i="28"/>
  <c r="T8" i="28"/>
  <c r="S9" i="28"/>
  <c r="S10" i="28"/>
  <c r="U8" i="28"/>
  <c r="T9" i="28"/>
  <c r="T10" i="28"/>
  <c r="V8" i="28"/>
  <c r="U9" i="28"/>
  <c r="U10" i="28"/>
  <c r="W8" i="28"/>
  <c r="V9" i="28"/>
  <c r="V10" i="28"/>
  <c r="X8" i="28"/>
  <c r="W9" i="28"/>
  <c r="W10" i="28"/>
  <c r="Y8" i="28"/>
  <c r="X9" i="28"/>
  <c r="X10" i="28"/>
  <c r="Z8" i="28"/>
  <c r="Y9" i="28"/>
  <c r="Y10" i="28"/>
  <c r="Q11" i="28"/>
  <c r="S11" i="28"/>
  <c r="U11" i="28"/>
  <c r="B5" i="28"/>
  <c r="R3" i="28"/>
  <c r="R4" i="28"/>
  <c r="S3" i="28"/>
  <c r="S4" i="28"/>
  <c r="T3" i="28"/>
  <c r="T4" i="28"/>
  <c r="U3" i="28"/>
  <c r="U4" i="28"/>
  <c r="Q5" i="28"/>
  <c r="S5" i="28"/>
  <c r="U5" i="28"/>
  <c r="B4" i="28"/>
  <c r="S110" i="27"/>
  <c r="R110" i="27"/>
  <c r="P113" i="27"/>
  <c r="P112" i="27"/>
  <c r="R112" i="27"/>
  <c r="F35" i="27"/>
  <c r="F43" i="27"/>
  <c r="F51" i="27"/>
  <c r="F62" i="27"/>
  <c r="E34" i="27"/>
  <c r="E42" i="27"/>
  <c r="E50" i="27"/>
  <c r="E61" i="27"/>
  <c r="F34" i="27"/>
  <c r="F42" i="27"/>
  <c r="F50" i="27"/>
  <c r="F61" i="27"/>
  <c r="G34" i="27"/>
  <c r="G42" i="27"/>
  <c r="G50" i="27"/>
  <c r="G61" i="27"/>
  <c r="H34" i="27"/>
  <c r="H42" i="27"/>
  <c r="H50" i="27"/>
  <c r="H61" i="27"/>
  <c r="I34" i="27"/>
  <c r="I42" i="27"/>
  <c r="I50" i="27"/>
  <c r="I61" i="27"/>
  <c r="J34" i="27"/>
  <c r="J42" i="27"/>
  <c r="J50" i="27"/>
  <c r="J61" i="27"/>
  <c r="K34" i="27"/>
  <c r="K42" i="27"/>
  <c r="K50" i="27"/>
  <c r="K61" i="27"/>
  <c r="L34" i="27"/>
  <c r="L42" i="27"/>
  <c r="L50" i="27"/>
  <c r="L61" i="27"/>
  <c r="M34" i="27"/>
  <c r="M42" i="27"/>
  <c r="M50" i="27"/>
  <c r="M61" i="27"/>
  <c r="N34" i="27"/>
  <c r="N42" i="27"/>
  <c r="N50" i="27"/>
  <c r="N61" i="27"/>
  <c r="E35" i="27"/>
  <c r="E43" i="27"/>
  <c r="E51" i="27"/>
  <c r="E62" i="27"/>
  <c r="G35" i="27"/>
  <c r="G43" i="27"/>
  <c r="G51" i="27"/>
  <c r="G62" i="27"/>
  <c r="H35" i="27"/>
  <c r="H43" i="27"/>
  <c r="H51" i="27"/>
  <c r="H62" i="27"/>
  <c r="I35" i="27"/>
  <c r="I43" i="27"/>
  <c r="I51" i="27"/>
  <c r="I62" i="27"/>
  <c r="J35" i="27"/>
  <c r="J43" i="27"/>
  <c r="J51" i="27"/>
  <c r="J62" i="27"/>
  <c r="K35" i="27"/>
  <c r="K43" i="27"/>
  <c r="K51" i="27"/>
  <c r="K62" i="27"/>
  <c r="L35" i="27"/>
  <c r="L43" i="27"/>
  <c r="L51" i="27"/>
  <c r="L62" i="27"/>
  <c r="M35" i="27"/>
  <c r="M43" i="27"/>
  <c r="M51" i="27"/>
  <c r="M62" i="27"/>
  <c r="N35" i="27"/>
  <c r="N43" i="27"/>
  <c r="N51" i="27"/>
  <c r="N62" i="27"/>
  <c r="E36" i="27"/>
  <c r="E44" i="27"/>
  <c r="E52" i="27"/>
  <c r="E63" i="27"/>
  <c r="F36" i="27"/>
  <c r="F44" i="27"/>
  <c r="F52" i="27"/>
  <c r="F63" i="27"/>
  <c r="G36" i="27"/>
  <c r="G44" i="27"/>
  <c r="G52" i="27"/>
  <c r="G63" i="27"/>
  <c r="H36" i="27"/>
  <c r="H44" i="27"/>
  <c r="H52" i="27"/>
  <c r="H63" i="27"/>
  <c r="I36" i="27"/>
  <c r="I44" i="27"/>
  <c r="I52" i="27"/>
  <c r="I63" i="27"/>
  <c r="J36" i="27"/>
  <c r="J44" i="27"/>
  <c r="J52" i="27"/>
  <c r="J63" i="27"/>
  <c r="K36" i="27"/>
  <c r="K44" i="27"/>
  <c r="K52" i="27"/>
  <c r="K63" i="27"/>
  <c r="L36" i="27"/>
  <c r="L44" i="27"/>
  <c r="L52" i="27"/>
  <c r="L63" i="27"/>
  <c r="M36" i="27"/>
  <c r="M44" i="27"/>
  <c r="M52" i="27"/>
  <c r="M63" i="27"/>
  <c r="N36" i="27"/>
  <c r="N44" i="27"/>
  <c r="N52" i="27"/>
  <c r="N63" i="27"/>
  <c r="E37" i="27"/>
  <c r="E45" i="27"/>
  <c r="E53" i="27"/>
  <c r="E64" i="27"/>
  <c r="F37" i="27"/>
  <c r="F45" i="27"/>
  <c r="F53" i="27"/>
  <c r="F64" i="27"/>
  <c r="G37" i="27"/>
  <c r="G45" i="27"/>
  <c r="G53" i="27"/>
  <c r="G64" i="27"/>
  <c r="H37" i="27"/>
  <c r="H45" i="27"/>
  <c r="H53" i="27"/>
  <c r="H64" i="27"/>
  <c r="I37" i="27"/>
  <c r="I45" i="27"/>
  <c r="I53" i="27"/>
  <c r="I64" i="27"/>
  <c r="J37" i="27"/>
  <c r="J45" i="27"/>
  <c r="J53" i="27"/>
  <c r="J64" i="27"/>
  <c r="K37" i="27"/>
  <c r="K45" i="27"/>
  <c r="K53" i="27"/>
  <c r="K64" i="27"/>
  <c r="L37" i="27"/>
  <c r="L45" i="27"/>
  <c r="L53" i="27"/>
  <c r="L64" i="27"/>
  <c r="M37" i="27"/>
  <c r="M45" i="27"/>
  <c r="M53" i="27"/>
  <c r="M64" i="27"/>
  <c r="N37" i="27"/>
  <c r="N45" i="27"/>
  <c r="N53" i="27"/>
  <c r="N64" i="27"/>
  <c r="E38" i="27"/>
  <c r="E46" i="27"/>
  <c r="E54" i="27"/>
  <c r="E65" i="27"/>
  <c r="F38" i="27"/>
  <c r="F46" i="27"/>
  <c r="F54" i="27"/>
  <c r="F65" i="27"/>
  <c r="G38" i="27"/>
  <c r="G46" i="27"/>
  <c r="G54" i="27"/>
  <c r="G65" i="27"/>
  <c r="H38" i="27"/>
  <c r="H46" i="27"/>
  <c r="H54" i="27"/>
  <c r="H65" i="27"/>
  <c r="I38" i="27"/>
  <c r="I46" i="27"/>
  <c r="I54" i="27"/>
  <c r="I65" i="27"/>
  <c r="J38" i="27"/>
  <c r="J46" i="27"/>
  <c r="J54" i="27"/>
  <c r="J65" i="27"/>
  <c r="K38" i="27"/>
  <c r="K46" i="27"/>
  <c r="K54" i="27"/>
  <c r="K65" i="27"/>
  <c r="L38" i="27"/>
  <c r="L46" i="27"/>
  <c r="L54" i="27"/>
  <c r="L65" i="27"/>
  <c r="M38" i="27"/>
  <c r="M46" i="27"/>
  <c r="M54" i="27"/>
  <c r="M65" i="27"/>
  <c r="N38" i="27"/>
  <c r="N46" i="27"/>
  <c r="N54" i="27"/>
  <c r="N65" i="27"/>
  <c r="E39" i="27"/>
  <c r="E47" i="27"/>
  <c r="E55" i="27"/>
  <c r="E66" i="27"/>
  <c r="F39" i="27"/>
  <c r="F47" i="27"/>
  <c r="F55" i="27"/>
  <c r="F66" i="27"/>
  <c r="G39" i="27"/>
  <c r="G47" i="27"/>
  <c r="G55" i="27"/>
  <c r="G66" i="27"/>
  <c r="H39" i="27"/>
  <c r="H47" i="27"/>
  <c r="H55" i="27"/>
  <c r="H66" i="27"/>
  <c r="I39" i="27"/>
  <c r="I47" i="27"/>
  <c r="I55" i="27"/>
  <c r="I66" i="27"/>
  <c r="J39" i="27"/>
  <c r="J47" i="27"/>
  <c r="J55" i="27"/>
  <c r="J66" i="27"/>
  <c r="K39" i="27"/>
  <c r="K47" i="27"/>
  <c r="K55" i="27"/>
  <c r="K66" i="27"/>
  <c r="L39" i="27"/>
  <c r="L47" i="27"/>
  <c r="L55" i="27"/>
  <c r="L66" i="27"/>
  <c r="M39" i="27"/>
  <c r="M47" i="27"/>
  <c r="M55" i="27"/>
  <c r="M66" i="27"/>
  <c r="N39" i="27"/>
  <c r="N47" i="27"/>
  <c r="N55" i="27"/>
  <c r="N66" i="27"/>
  <c r="E85" i="27"/>
  <c r="H85" i="27"/>
  <c r="H86" i="27"/>
  <c r="F89" i="27"/>
  <c r="R56" i="27"/>
  <c r="G89" i="27"/>
  <c r="S56" i="27"/>
  <c r="F90" i="27"/>
  <c r="R57" i="27"/>
  <c r="G90" i="27"/>
  <c r="S57" i="27"/>
  <c r="R130" i="27"/>
  <c r="T110" i="27"/>
  <c r="S112" i="27"/>
  <c r="H89" i="27"/>
  <c r="T56" i="27"/>
  <c r="H90" i="27"/>
  <c r="T57" i="27"/>
  <c r="S130" i="27"/>
  <c r="U110" i="27"/>
  <c r="T112" i="27"/>
  <c r="I89" i="27"/>
  <c r="U56" i="27"/>
  <c r="I90" i="27"/>
  <c r="U57" i="27"/>
  <c r="T130" i="27"/>
  <c r="V110" i="27"/>
  <c r="U112" i="27"/>
  <c r="J89" i="27"/>
  <c r="V56" i="27"/>
  <c r="J90" i="27"/>
  <c r="V57" i="27"/>
  <c r="U130" i="27"/>
  <c r="W110" i="27"/>
  <c r="V112" i="27"/>
  <c r="K89" i="27"/>
  <c r="W56" i="27"/>
  <c r="K90" i="27"/>
  <c r="W57" i="27"/>
  <c r="V130" i="27"/>
  <c r="X110" i="27"/>
  <c r="W112" i="27"/>
  <c r="L89" i="27"/>
  <c r="X56" i="27"/>
  <c r="L90" i="27"/>
  <c r="X57" i="27"/>
  <c r="W130" i="27"/>
  <c r="Y110" i="27"/>
  <c r="X112" i="27"/>
  <c r="M89" i="27"/>
  <c r="Y56" i="27"/>
  <c r="M90" i="27"/>
  <c r="Y57" i="27"/>
  <c r="X130" i="27"/>
  <c r="Z110" i="27"/>
  <c r="Y112" i="27"/>
  <c r="N89" i="27"/>
  <c r="Z56" i="27"/>
  <c r="N90" i="27"/>
  <c r="Z57" i="27"/>
  <c r="Y130" i="27"/>
  <c r="P114" i="27"/>
  <c r="R113" i="27"/>
  <c r="F91" i="27"/>
  <c r="R58" i="27"/>
  <c r="G91" i="27"/>
  <c r="S58" i="27"/>
  <c r="R131" i="27"/>
  <c r="S113" i="27"/>
  <c r="H91" i="27"/>
  <c r="T58" i="27"/>
  <c r="S131" i="27"/>
  <c r="T113" i="27"/>
  <c r="I91" i="27"/>
  <c r="U58" i="27"/>
  <c r="T131" i="27"/>
  <c r="U113" i="27"/>
  <c r="J91" i="27"/>
  <c r="V58" i="27"/>
  <c r="U131" i="27"/>
  <c r="V113" i="27"/>
  <c r="K91" i="27"/>
  <c r="W58" i="27"/>
  <c r="V131" i="27"/>
  <c r="W113" i="27"/>
  <c r="L91" i="27"/>
  <c r="X58" i="27"/>
  <c r="W131" i="27"/>
  <c r="X113" i="27"/>
  <c r="M91" i="27"/>
  <c r="Y58" i="27"/>
  <c r="X131" i="27"/>
  <c r="Y113" i="27"/>
  <c r="N91" i="27"/>
  <c r="Z58" i="27"/>
  <c r="Y131" i="27"/>
  <c r="P115" i="27"/>
  <c r="R114" i="27"/>
  <c r="F92" i="27"/>
  <c r="R59" i="27"/>
  <c r="G92" i="27"/>
  <c r="S59" i="27"/>
  <c r="R132" i="27"/>
  <c r="S114" i="27"/>
  <c r="H92" i="27"/>
  <c r="T59" i="27"/>
  <c r="S132" i="27"/>
  <c r="T114" i="27"/>
  <c r="I92" i="27"/>
  <c r="U59" i="27"/>
  <c r="T132" i="27"/>
  <c r="U114" i="27"/>
  <c r="J92" i="27"/>
  <c r="V59" i="27"/>
  <c r="U132" i="27"/>
  <c r="V114" i="27"/>
  <c r="K92" i="27"/>
  <c r="W59" i="27"/>
  <c r="V132" i="27"/>
  <c r="W114" i="27"/>
  <c r="L92" i="27"/>
  <c r="X59" i="27"/>
  <c r="W132" i="27"/>
  <c r="X114" i="27"/>
  <c r="M92" i="27"/>
  <c r="Y59" i="27"/>
  <c r="X132" i="27"/>
  <c r="Y114" i="27"/>
  <c r="N92" i="27"/>
  <c r="Z59" i="27"/>
  <c r="Y132" i="27"/>
  <c r="P116" i="27"/>
  <c r="R115" i="27"/>
  <c r="F93" i="27"/>
  <c r="R60" i="27"/>
  <c r="G93" i="27"/>
  <c r="S60" i="27"/>
  <c r="R133" i="27"/>
  <c r="S115" i="27"/>
  <c r="H93" i="27"/>
  <c r="T60" i="27"/>
  <c r="S133" i="27"/>
  <c r="T115" i="27"/>
  <c r="I93" i="27"/>
  <c r="U60" i="27"/>
  <c r="T133" i="27"/>
  <c r="U115" i="27"/>
  <c r="J93" i="27"/>
  <c r="V60" i="27"/>
  <c r="U133" i="27"/>
  <c r="V115" i="27"/>
  <c r="K93" i="27"/>
  <c r="W60" i="27"/>
  <c r="V133" i="27"/>
  <c r="W115" i="27"/>
  <c r="L93" i="27"/>
  <c r="X60" i="27"/>
  <c r="W133" i="27"/>
  <c r="X115" i="27"/>
  <c r="M93" i="27"/>
  <c r="Y60" i="27"/>
  <c r="X133" i="27"/>
  <c r="Y115" i="27"/>
  <c r="N93" i="27"/>
  <c r="Z60" i="27"/>
  <c r="Y133" i="27"/>
  <c r="Z135" i="27"/>
  <c r="Z117" i="27"/>
  <c r="S138" i="27"/>
  <c r="E89" i="27"/>
  <c r="F88" i="27"/>
  <c r="R47" i="27"/>
  <c r="G88" i="27"/>
  <c r="S47" i="27"/>
  <c r="E90" i="27"/>
  <c r="R48" i="27"/>
  <c r="S48" i="27"/>
  <c r="R121" i="27"/>
  <c r="H88" i="27"/>
  <c r="T47" i="27"/>
  <c r="T48" i="27"/>
  <c r="S121" i="27"/>
  <c r="I88" i="27"/>
  <c r="U47" i="27"/>
  <c r="U48" i="27"/>
  <c r="T121" i="27"/>
  <c r="J88" i="27"/>
  <c r="V47" i="27"/>
  <c r="V48" i="27"/>
  <c r="U121" i="27"/>
  <c r="K88" i="27"/>
  <c r="W47" i="27"/>
  <c r="W48" i="27"/>
  <c r="V121" i="27"/>
  <c r="L88" i="27"/>
  <c r="X47" i="27"/>
  <c r="X48" i="27"/>
  <c r="W121" i="27"/>
  <c r="M88" i="27"/>
  <c r="Y47" i="27"/>
  <c r="Y48" i="27"/>
  <c r="X121" i="27"/>
  <c r="N88" i="27"/>
  <c r="Z47" i="27"/>
  <c r="Z48" i="27"/>
  <c r="Y121" i="27"/>
  <c r="E91" i="27"/>
  <c r="R49" i="27"/>
  <c r="S49" i="27"/>
  <c r="R122" i="27"/>
  <c r="T49" i="27"/>
  <c r="S122" i="27"/>
  <c r="U49" i="27"/>
  <c r="T122" i="27"/>
  <c r="V49" i="27"/>
  <c r="U122" i="27"/>
  <c r="W49" i="27"/>
  <c r="V122" i="27"/>
  <c r="X49" i="27"/>
  <c r="W122" i="27"/>
  <c r="Y49" i="27"/>
  <c r="X122" i="27"/>
  <c r="Z49" i="27"/>
  <c r="Y122" i="27"/>
  <c r="E92" i="27"/>
  <c r="R50" i="27"/>
  <c r="S50" i="27"/>
  <c r="R123" i="27"/>
  <c r="T50" i="27"/>
  <c r="S123" i="27"/>
  <c r="U50" i="27"/>
  <c r="T123" i="27"/>
  <c r="V50" i="27"/>
  <c r="U123" i="27"/>
  <c r="W50" i="27"/>
  <c r="V123" i="27"/>
  <c r="X50" i="27"/>
  <c r="W123" i="27"/>
  <c r="Y50" i="27"/>
  <c r="X123" i="27"/>
  <c r="Z50" i="27"/>
  <c r="Y123" i="27"/>
  <c r="E93" i="27"/>
  <c r="R51" i="27"/>
  <c r="S51" i="27"/>
  <c r="R124" i="27"/>
  <c r="T51" i="27"/>
  <c r="S124" i="27"/>
  <c r="U51" i="27"/>
  <c r="T124" i="27"/>
  <c r="V51" i="27"/>
  <c r="U124" i="27"/>
  <c r="W51" i="27"/>
  <c r="V124" i="27"/>
  <c r="X51" i="27"/>
  <c r="W124" i="27"/>
  <c r="Y51" i="27"/>
  <c r="X124" i="27"/>
  <c r="Z51" i="27"/>
  <c r="Y124" i="27"/>
  <c r="Z126" i="27"/>
  <c r="S137" i="27"/>
  <c r="S139" i="27"/>
  <c r="B17" i="27"/>
  <c r="B16" i="27"/>
  <c r="B15" i="27"/>
  <c r="S74" i="27"/>
  <c r="R74" i="27"/>
  <c r="P77" i="27"/>
  <c r="P76" i="27"/>
  <c r="R76" i="27"/>
  <c r="R27" i="27"/>
  <c r="S27" i="27"/>
  <c r="R28" i="27"/>
  <c r="S28" i="27"/>
  <c r="R94" i="27"/>
  <c r="T74" i="27"/>
  <c r="S76" i="27"/>
  <c r="T27" i="27"/>
  <c r="T28" i="27"/>
  <c r="S94" i="27"/>
  <c r="U74" i="27"/>
  <c r="T76" i="27"/>
  <c r="U27" i="27"/>
  <c r="U28" i="27"/>
  <c r="T94" i="27"/>
  <c r="V74" i="27"/>
  <c r="U76" i="27"/>
  <c r="V27" i="27"/>
  <c r="V28" i="27"/>
  <c r="U94" i="27"/>
  <c r="W74" i="27"/>
  <c r="V76" i="27"/>
  <c r="W27" i="27"/>
  <c r="W28" i="27"/>
  <c r="V94" i="27"/>
  <c r="X74" i="27"/>
  <c r="W76" i="27"/>
  <c r="X27" i="27"/>
  <c r="X28" i="27"/>
  <c r="W94" i="27"/>
  <c r="Y74" i="27"/>
  <c r="X76" i="27"/>
  <c r="Y27" i="27"/>
  <c r="Y28" i="27"/>
  <c r="X94" i="27"/>
  <c r="Z74" i="27"/>
  <c r="Y76" i="27"/>
  <c r="Z27" i="27"/>
  <c r="Z28" i="27"/>
  <c r="Y94" i="27"/>
  <c r="P78" i="27"/>
  <c r="R77" i="27"/>
  <c r="R29" i="27"/>
  <c r="S29" i="27"/>
  <c r="R95" i="27"/>
  <c r="S77" i="27"/>
  <c r="T29" i="27"/>
  <c r="S95" i="27"/>
  <c r="T77" i="27"/>
  <c r="U29" i="27"/>
  <c r="T95" i="27"/>
  <c r="U77" i="27"/>
  <c r="V29" i="27"/>
  <c r="U95" i="27"/>
  <c r="V77" i="27"/>
  <c r="W29" i="27"/>
  <c r="V95" i="27"/>
  <c r="W77" i="27"/>
  <c r="X29" i="27"/>
  <c r="W95" i="27"/>
  <c r="X77" i="27"/>
  <c r="Y29" i="27"/>
  <c r="X95" i="27"/>
  <c r="Y77" i="27"/>
  <c r="Z29" i="27"/>
  <c r="Y95" i="27"/>
  <c r="P79" i="27"/>
  <c r="R78" i="27"/>
  <c r="R30" i="27"/>
  <c r="S30" i="27"/>
  <c r="R96" i="27"/>
  <c r="S78" i="27"/>
  <c r="T30" i="27"/>
  <c r="S96" i="27"/>
  <c r="T78" i="27"/>
  <c r="U30" i="27"/>
  <c r="T96" i="27"/>
  <c r="U78" i="27"/>
  <c r="V30" i="27"/>
  <c r="U96" i="27"/>
  <c r="V78" i="27"/>
  <c r="W30" i="27"/>
  <c r="V96" i="27"/>
  <c r="W78" i="27"/>
  <c r="X30" i="27"/>
  <c r="W96" i="27"/>
  <c r="X78" i="27"/>
  <c r="Y30" i="27"/>
  <c r="X96" i="27"/>
  <c r="Y78" i="27"/>
  <c r="Z30" i="27"/>
  <c r="Y96" i="27"/>
  <c r="P80" i="27"/>
  <c r="R79" i="27"/>
  <c r="R31" i="27"/>
  <c r="S31" i="27"/>
  <c r="R97" i="27"/>
  <c r="S79" i="27"/>
  <c r="T31" i="27"/>
  <c r="S97" i="27"/>
  <c r="T79" i="27"/>
  <c r="U31" i="27"/>
  <c r="T97" i="27"/>
  <c r="U79" i="27"/>
  <c r="V31" i="27"/>
  <c r="U97" i="27"/>
  <c r="V79" i="27"/>
  <c r="W31" i="27"/>
  <c r="V97" i="27"/>
  <c r="W79" i="27"/>
  <c r="X31" i="27"/>
  <c r="W97" i="27"/>
  <c r="X79" i="27"/>
  <c r="Y31" i="27"/>
  <c r="X97" i="27"/>
  <c r="Y79" i="27"/>
  <c r="Z31" i="27"/>
  <c r="Y97" i="27"/>
  <c r="Z99" i="27"/>
  <c r="Z81" i="27"/>
  <c r="S102" i="27"/>
  <c r="R18" i="27"/>
  <c r="S18" i="27"/>
  <c r="R19" i="27"/>
  <c r="S19" i="27"/>
  <c r="R85" i="27"/>
  <c r="T18" i="27"/>
  <c r="T19" i="27"/>
  <c r="S85" i="27"/>
  <c r="U18" i="27"/>
  <c r="U19" i="27"/>
  <c r="T85" i="27"/>
  <c r="V18" i="27"/>
  <c r="V19" i="27"/>
  <c r="U85" i="27"/>
  <c r="W18" i="27"/>
  <c r="W19" i="27"/>
  <c r="V85" i="27"/>
  <c r="X18" i="27"/>
  <c r="X19" i="27"/>
  <c r="W85" i="27"/>
  <c r="Y18" i="27"/>
  <c r="Y19" i="27"/>
  <c r="X85" i="27"/>
  <c r="Z18" i="27"/>
  <c r="Z19" i="27"/>
  <c r="Y85" i="27"/>
  <c r="R20" i="27"/>
  <c r="S20" i="27"/>
  <c r="R86" i="27"/>
  <c r="T20" i="27"/>
  <c r="S86" i="27"/>
  <c r="U20" i="27"/>
  <c r="T86" i="27"/>
  <c r="V20" i="27"/>
  <c r="U86" i="27"/>
  <c r="W20" i="27"/>
  <c r="V86" i="27"/>
  <c r="X20" i="27"/>
  <c r="W86" i="27"/>
  <c r="Y20" i="27"/>
  <c r="X86" i="27"/>
  <c r="Z20" i="27"/>
  <c r="Y86" i="27"/>
  <c r="R21" i="27"/>
  <c r="S21" i="27"/>
  <c r="R87" i="27"/>
  <c r="T21" i="27"/>
  <c r="S87" i="27"/>
  <c r="U21" i="27"/>
  <c r="T87" i="27"/>
  <c r="V21" i="27"/>
  <c r="U87" i="27"/>
  <c r="W21" i="27"/>
  <c r="V87" i="27"/>
  <c r="X21" i="27"/>
  <c r="W87" i="27"/>
  <c r="Y21" i="27"/>
  <c r="X87" i="27"/>
  <c r="Z21" i="27"/>
  <c r="Y87" i="27"/>
  <c r="R22" i="27"/>
  <c r="S22" i="27"/>
  <c r="R88" i="27"/>
  <c r="T22" i="27"/>
  <c r="S88" i="27"/>
  <c r="U22" i="27"/>
  <c r="T88" i="27"/>
  <c r="V22" i="27"/>
  <c r="U88" i="27"/>
  <c r="W22" i="27"/>
  <c r="V88" i="27"/>
  <c r="X22" i="27"/>
  <c r="W88" i="27"/>
  <c r="Y22" i="27"/>
  <c r="X88" i="27"/>
  <c r="Z22" i="27"/>
  <c r="Y88" i="27"/>
  <c r="Z90" i="27"/>
  <c r="S101" i="27"/>
  <c r="S103" i="27"/>
  <c r="B12" i="27"/>
  <c r="B11" i="27"/>
  <c r="B10" i="27"/>
  <c r="B7" i="27"/>
  <c r="B6" i="27"/>
  <c r="S8" i="27"/>
  <c r="R8" i="27"/>
  <c r="R9" i="27"/>
  <c r="R10" i="27"/>
  <c r="T8" i="27"/>
  <c r="S9" i="27"/>
  <c r="S10" i="27"/>
  <c r="U8" i="27"/>
  <c r="T9" i="27"/>
  <c r="T10" i="27"/>
  <c r="V8" i="27"/>
  <c r="U9" i="27"/>
  <c r="U10" i="27"/>
  <c r="W8" i="27"/>
  <c r="V9" i="27"/>
  <c r="V10" i="27"/>
  <c r="X8" i="27"/>
  <c r="W9" i="27"/>
  <c r="W10" i="27"/>
  <c r="Y8" i="27"/>
  <c r="X9" i="27"/>
  <c r="X10" i="27"/>
  <c r="Z8" i="27"/>
  <c r="Y9" i="27"/>
  <c r="Y10" i="27"/>
  <c r="Q11" i="27"/>
  <c r="S11" i="27"/>
  <c r="U11" i="27"/>
  <c r="B5" i="27"/>
  <c r="R3" i="27"/>
  <c r="R4" i="27"/>
  <c r="S3" i="27"/>
  <c r="S4" i="27"/>
  <c r="T3" i="27"/>
  <c r="T4" i="27"/>
  <c r="U3" i="27"/>
  <c r="U4" i="27"/>
  <c r="Q5" i="27"/>
  <c r="S5" i="27"/>
  <c r="U5" i="27"/>
  <c r="B4" i="27"/>
  <c r="S110" i="26"/>
  <c r="R110" i="26"/>
  <c r="P113" i="26"/>
  <c r="P112" i="26"/>
  <c r="R112" i="26"/>
  <c r="F35" i="26"/>
  <c r="F43" i="26"/>
  <c r="F51" i="26"/>
  <c r="F62" i="26"/>
  <c r="E34" i="26"/>
  <c r="E42" i="26"/>
  <c r="E50" i="26"/>
  <c r="E61" i="26"/>
  <c r="F34" i="26"/>
  <c r="F42" i="26"/>
  <c r="F50" i="26"/>
  <c r="F61" i="26"/>
  <c r="G34" i="26"/>
  <c r="G42" i="26"/>
  <c r="G50" i="26"/>
  <c r="G61" i="26"/>
  <c r="H34" i="26"/>
  <c r="H42" i="26"/>
  <c r="H50" i="26"/>
  <c r="H61" i="26"/>
  <c r="I34" i="26"/>
  <c r="I42" i="26"/>
  <c r="I50" i="26"/>
  <c r="I61" i="26"/>
  <c r="J34" i="26"/>
  <c r="J42" i="26"/>
  <c r="J50" i="26"/>
  <c r="J61" i="26"/>
  <c r="K34" i="26"/>
  <c r="K42" i="26"/>
  <c r="K50" i="26"/>
  <c r="K61" i="26"/>
  <c r="L34" i="26"/>
  <c r="L42" i="26"/>
  <c r="L50" i="26"/>
  <c r="L61" i="26"/>
  <c r="M34" i="26"/>
  <c r="M42" i="26"/>
  <c r="M50" i="26"/>
  <c r="M61" i="26"/>
  <c r="N34" i="26"/>
  <c r="N42" i="26"/>
  <c r="N50" i="26"/>
  <c r="N61" i="26"/>
  <c r="E35" i="26"/>
  <c r="E43" i="26"/>
  <c r="E51" i="26"/>
  <c r="E62" i="26"/>
  <c r="G35" i="26"/>
  <c r="G43" i="26"/>
  <c r="G51" i="26"/>
  <c r="G62" i="26"/>
  <c r="H35" i="26"/>
  <c r="H43" i="26"/>
  <c r="H51" i="26"/>
  <c r="H62" i="26"/>
  <c r="I35" i="26"/>
  <c r="I43" i="26"/>
  <c r="I51" i="26"/>
  <c r="I62" i="26"/>
  <c r="J35" i="26"/>
  <c r="J43" i="26"/>
  <c r="J51" i="26"/>
  <c r="J62" i="26"/>
  <c r="K35" i="26"/>
  <c r="K43" i="26"/>
  <c r="K51" i="26"/>
  <c r="K62" i="26"/>
  <c r="L35" i="26"/>
  <c r="L43" i="26"/>
  <c r="L51" i="26"/>
  <c r="L62" i="26"/>
  <c r="M35" i="26"/>
  <c r="M43" i="26"/>
  <c r="M51" i="26"/>
  <c r="M62" i="26"/>
  <c r="N35" i="26"/>
  <c r="N43" i="26"/>
  <c r="N51" i="26"/>
  <c r="N62" i="26"/>
  <c r="E36" i="26"/>
  <c r="E44" i="26"/>
  <c r="E52" i="26"/>
  <c r="E63" i="26"/>
  <c r="F36" i="26"/>
  <c r="F44" i="26"/>
  <c r="F52" i="26"/>
  <c r="F63" i="26"/>
  <c r="G36" i="26"/>
  <c r="G44" i="26"/>
  <c r="G52" i="26"/>
  <c r="G63" i="26"/>
  <c r="H36" i="26"/>
  <c r="H44" i="26"/>
  <c r="H52" i="26"/>
  <c r="H63" i="26"/>
  <c r="I36" i="26"/>
  <c r="I44" i="26"/>
  <c r="I52" i="26"/>
  <c r="I63" i="26"/>
  <c r="J36" i="26"/>
  <c r="J44" i="26"/>
  <c r="J52" i="26"/>
  <c r="J63" i="26"/>
  <c r="K36" i="26"/>
  <c r="K44" i="26"/>
  <c r="K52" i="26"/>
  <c r="K63" i="26"/>
  <c r="L36" i="26"/>
  <c r="L44" i="26"/>
  <c r="L52" i="26"/>
  <c r="L63" i="26"/>
  <c r="M36" i="26"/>
  <c r="M44" i="26"/>
  <c r="M52" i="26"/>
  <c r="M63" i="26"/>
  <c r="N36" i="26"/>
  <c r="N44" i="26"/>
  <c r="N52" i="26"/>
  <c r="N63" i="26"/>
  <c r="E37" i="26"/>
  <c r="E45" i="26"/>
  <c r="E53" i="26"/>
  <c r="E64" i="26"/>
  <c r="F37" i="26"/>
  <c r="F45" i="26"/>
  <c r="F53" i="26"/>
  <c r="F64" i="26"/>
  <c r="G37" i="26"/>
  <c r="G45" i="26"/>
  <c r="G53" i="26"/>
  <c r="G64" i="26"/>
  <c r="H37" i="26"/>
  <c r="H45" i="26"/>
  <c r="H53" i="26"/>
  <c r="H64" i="26"/>
  <c r="I37" i="26"/>
  <c r="I45" i="26"/>
  <c r="I53" i="26"/>
  <c r="I64" i="26"/>
  <c r="J37" i="26"/>
  <c r="J45" i="26"/>
  <c r="J53" i="26"/>
  <c r="J64" i="26"/>
  <c r="K37" i="26"/>
  <c r="K45" i="26"/>
  <c r="K53" i="26"/>
  <c r="K64" i="26"/>
  <c r="L37" i="26"/>
  <c r="L45" i="26"/>
  <c r="L53" i="26"/>
  <c r="L64" i="26"/>
  <c r="M37" i="26"/>
  <c r="M45" i="26"/>
  <c r="M53" i="26"/>
  <c r="M64" i="26"/>
  <c r="N37" i="26"/>
  <c r="N45" i="26"/>
  <c r="N53" i="26"/>
  <c r="N64" i="26"/>
  <c r="E38" i="26"/>
  <c r="E46" i="26"/>
  <c r="E54" i="26"/>
  <c r="E65" i="26"/>
  <c r="F38" i="26"/>
  <c r="F46" i="26"/>
  <c r="F54" i="26"/>
  <c r="F65" i="26"/>
  <c r="G38" i="26"/>
  <c r="G46" i="26"/>
  <c r="G54" i="26"/>
  <c r="G65" i="26"/>
  <c r="H38" i="26"/>
  <c r="H46" i="26"/>
  <c r="H54" i="26"/>
  <c r="H65" i="26"/>
  <c r="I38" i="26"/>
  <c r="I46" i="26"/>
  <c r="I54" i="26"/>
  <c r="I65" i="26"/>
  <c r="J38" i="26"/>
  <c r="J46" i="26"/>
  <c r="J54" i="26"/>
  <c r="J65" i="26"/>
  <c r="K38" i="26"/>
  <c r="K46" i="26"/>
  <c r="K54" i="26"/>
  <c r="K65" i="26"/>
  <c r="L38" i="26"/>
  <c r="L46" i="26"/>
  <c r="L54" i="26"/>
  <c r="L65" i="26"/>
  <c r="M38" i="26"/>
  <c r="M46" i="26"/>
  <c r="M54" i="26"/>
  <c r="M65" i="26"/>
  <c r="N38" i="26"/>
  <c r="N46" i="26"/>
  <c r="N54" i="26"/>
  <c r="N65" i="26"/>
  <c r="E39" i="26"/>
  <c r="E47" i="26"/>
  <c r="E55" i="26"/>
  <c r="E66" i="26"/>
  <c r="F39" i="26"/>
  <c r="F47" i="26"/>
  <c r="F55" i="26"/>
  <c r="F66" i="26"/>
  <c r="G39" i="26"/>
  <c r="G47" i="26"/>
  <c r="G55" i="26"/>
  <c r="G66" i="26"/>
  <c r="H39" i="26"/>
  <c r="H47" i="26"/>
  <c r="H55" i="26"/>
  <c r="H66" i="26"/>
  <c r="I39" i="26"/>
  <c r="I47" i="26"/>
  <c r="I55" i="26"/>
  <c r="I66" i="26"/>
  <c r="J39" i="26"/>
  <c r="J47" i="26"/>
  <c r="J55" i="26"/>
  <c r="J66" i="26"/>
  <c r="K39" i="26"/>
  <c r="K47" i="26"/>
  <c r="K55" i="26"/>
  <c r="K66" i="26"/>
  <c r="L39" i="26"/>
  <c r="L47" i="26"/>
  <c r="L55" i="26"/>
  <c r="L66" i="26"/>
  <c r="M39" i="26"/>
  <c r="M47" i="26"/>
  <c r="M55" i="26"/>
  <c r="M66" i="26"/>
  <c r="N39" i="26"/>
  <c r="N47" i="26"/>
  <c r="N55" i="26"/>
  <c r="N66" i="26"/>
  <c r="E85" i="26"/>
  <c r="H85" i="26"/>
  <c r="H86" i="26"/>
  <c r="F89" i="26"/>
  <c r="R56" i="26"/>
  <c r="G89" i="26"/>
  <c r="S56" i="26"/>
  <c r="F90" i="26"/>
  <c r="R57" i="26"/>
  <c r="G90" i="26"/>
  <c r="S57" i="26"/>
  <c r="R130" i="26"/>
  <c r="T110" i="26"/>
  <c r="S112" i="26"/>
  <c r="H89" i="26"/>
  <c r="T56" i="26"/>
  <c r="H90" i="26"/>
  <c r="T57" i="26"/>
  <c r="S130" i="26"/>
  <c r="U110" i="26"/>
  <c r="T112" i="26"/>
  <c r="I89" i="26"/>
  <c r="U56" i="26"/>
  <c r="I90" i="26"/>
  <c r="U57" i="26"/>
  <c r="T130" i="26"/>
  <c r="V110" i="26"/>
  <c r="U112" i="26"/>
  <c r="J89" i="26"/>
  <c r="V56" i="26"/>
  <c r="J90" i="26"/>
  <c r="V57" i="26"/>
  <c r="U130" i="26"/>
  <c r="W110" i="26"/>
  <c r="V112" i="26"/>
  <c r="K89" i="26"/>
  <c r="W56" i="26"/>
  <c r="K90" i="26"/>
  <c r="W57" i="26"/>
  <c r="V130" i="26"/>
  <c r="X110" i="26"/>
  <c r="W112" i="26"/>
  <c r="L89" i="26"/>
  <c r="X56" i="26"/>
  <c r="L90" i="26"/>
  <c r="X57" i="26"/>
  <c r="W130" i="26"/>
  <c r="Y110" i="26"/>
  <c r="X112" i="26"/>
  <c r="M89" i="26"/>
  <c r="Y56" i="26"/>
  <c r="M90" i="26"/>
  <c r="Y57" i="26"/>
  <c r="X130" i="26"/>
  <c r="Z110" i="26"/>
  <c r="Y112" i="26"/>
  <c r="N89" i="26"/>
  <c r="Z56" i="26"/>
  <c r="N90" i="26"/>
  <c r="Z57" i="26"/>
  <c r="Y130" i="26"/>
  <c r="P114" i="26"/>
  <c r="R113" i="26"/>
  <c r="F91" i="26"/>
  <c r="R58" i="26"/>
  <c r="G91" i="26"/>
  <c r="S58" i="26"/>
  <c r="R131" i="26"/>
  <c r="S113" i="26"/>
  <c r="H91" i="26"/>
  <c r="T58" i="26"/>
  <c r="S131" i="26"/>
  <c r="T113" i="26"/>
  <c r="I91" i="26"/>
  <c r="U58" i="26"/>
  <c r="T131" i="26"/>
  <c r="U113" i="26"/>
  <c r="J91" i="26"/>
  <c r="V58" i="26"/>
  <c r="U131" i="26"/>
  <c r="V113" i="26"/>
  <c r="K91" i="26"/>
  <c r="W58" i="26"/>
  <c r="V131" i="26"/>
  <c r="W113" i="26"/>
  <c r="L91" i="26"/>
  <c r="X58" i="26"/>
  <c r="W131" i="26"/>
  <c r="X113" i="26"/>
  <c r="M91" i="26"/>
  <c r="Y58" i="26"/>
  <c r="X131" i="26"/>
  <c r="Y113" i="26"/>
  <c r="N91" i="26"/>
  <c r="Z58" i="26"/>
  <c r="Y131" i="26"/>
  <c r="P115" i="26"/>
  <c r="R114" i="26"/>
  <c r="F92" i="26"/>
  <c r="R59" i="26"/>
  <c r="G92" i="26"/>
  <c r="S59" i="26"/>
  <c r="R132" i="26"/>
  <c r="S114" i="26"/>
  <c r="H92" i="26"/>
  <c r="T59" i="26"/>
  <c r="S132" i="26"/>
  <c r="T114" i="26"/>
  <c r="I92" i="26"/>
  <c r="U59" i="26"/>
  <c r="T132" i="26"/>
  <c r="U114" i="26"/>
  <c r="J92" i="26"/>
  <c r="V59" i="26"/>
  <c r="U132" i="26"/>
  <c r="V114" i="26"/>
  <c r="K92" i="26"/>
  <c r="W59" i="26"/>
  <c r="V132" i="26"/>
  <c r="W114" i="26"/>
  <c r="L92" i="26"/>
  <c r="X59" i="26"/>
  <c r="W132" i="26"/>
  <c r="X114" i="26"/>
  <c r="M92" i="26"/>
  <c r="Y59" i="26"/>
  <c r="X132" i="26"/>
  <c r="Y114" i="26"/>
  <c r="N92" i="26"/>
  <c r="Z59" i="26"/>
  <c r="Y132" i="26"/>
  <c r="P116" i="26"/>
  <c r="R115" i="26"/>
  <c r="F93" i="26"/>
  <c r="R60" i="26"/>
  <c r="G93" i="26"/>
  <c r="S60" i="26"/>
  <c r="R133" i="26"/>
  <c r="S115" i="26"/>
  <c r="H93" i="26"/>
  <c r="T60" i="26"/>
  <c r="S133" i="26"/>
  <c r="T115" i="26"/>
  <c r="I93" i="26"/>
  <c r="U60" i="26"/>
  <c r="T133" i="26"/>
  <c r="U115" i="26"/>
  <c r="J93" i="26"/>
  <c r="V60" i="26"/>
  <c r="U133" i="26"/>
  <c r="V115" i="26"/>
  <c r="K93" i="26"/>
  <c r="W60" i="26"/>
  <c r="V133" i="26"/>
  <c r="W115" i="26"/>
  <c r="L93" i="26"/>
  <c r="X60" i="26"/>
  <c r="W133" i="26"/>
  <c r="X115" i="26"/>
  <c r="M93" i="26"/>
  <c r="Y60" i="26"/>
  <c r="X133" i="26"/>
  <c r="Y115" i="26"/>
  <c r="N93" i="26"/>
  <c r="Z60" i="26"/>
  <c r="Y133" i="26"/>
  <c r="Z135" i="26"/>
  <c r="Z117" i="26"/>
  <c r="S138" i="26"/>
  <c r="E89" i="26"/>
  <c r="F88" i="26"/>
  <c r="R47" i="26"/>
  <c r="G88" i="26"/>
  <c r="S47" i="26"/>
  <c r="E90" i="26"/>
  <c r="R48" i="26"/>
  <c r="S48" i="26"/>
  <c r="R121" i="26"/>
  <c r="H88" i="26"/>
  <c r="T47" i="26"/>
  <c r="T48" i="26"/>
  <c r="S121" i="26"/>
  <c r="I88" i="26"/>
  <c r="U47" i="26"/>
  <c r="U48" i="26"/>
  <c r="T121" i="26"/>
  <c r="J88" i="26"/>
  <c r="V47" i="26"/>
  <c r="V48" i="26"/>
  <c r="U121" i="26"/>
  <c r="K88" i="26"/>
  <c r="W47" i="26"/>
  <c r="W48" i="26"/>
  <c r="V121" i="26"/>
  <c r="L88" i="26"/>
  <c r="X47" i="26"/>
  <c r="X48" i="26"/>
  <c r="W121" i="26"/>
  <c r="M88" i="26"/>
  <c r="Y47" i="26"/>
  <c r="Y48" i="26"/>
  <c r="X121" i="26"/>
  <c r="N88" i="26"/>
  <c r="Z47" i="26"/>
  <c r="Z48" i="26"/>
  <c r="Y121" i="26"/>
  <c r="E91" i="26"/>
  <c r="R49" i="26"/>
  <c r="S49" i="26"/>
  <c r="R122" i="26"/>
  <c r="T49" i="26"/>
  <c r="S122" i="26"/>
  <c r="U49" i="26"/>
  <c r="T122" i="26"/>
  <c r="V49" i="26"/>
  <c r="U122" i="26"/>
  <c r="W49" i="26"/>
  <c r="V122" i="26"/>
  <c r="X49" i="26"/>
  <c r="W122" i="26"/>
  <c r="Y49" i="26"/>
  <c r="X122" i="26"/>
  <c r="Z49" i="26"/>
  <c r="Y122" i="26"/>
  <c r="E92" i="26"/>
  <c r="R50" i="26"/>
  <c r="S50" i="26"/>
  <c r="R123" i="26"/>
  <c r="T50" i="26"/>
  <c r="S123" i="26"/>
  <c r="U50" i="26"/>
  <c r="T123" i="26"/>
  <c r="V50" i="26"/>
  <c r="U123" i="26"/>
  <c r="W50" i="26"/>
  <c r="V123" i="26"/>
  <c r="X50" i="26"/>
  <c r="W123" i="26"/>
  <c r="Y50" i="26"/>
  <c r="X123" i="26"/>
  <c r="Z50" i="26"/>
  <c r="Y123" i="26"/>
  <c r="E93" i="26"/>
  <c r="R51" i="26"/>
  <c r="S51" i="26"/>
  <c r="R124" i="26"/>
  <c r="T51" i="26"/>
  <c r="S124" i="26"/>
  <c r="U51" i="26"/>
  <c r="T124" i="26"/>
  <c r="V51" i="26"/>
  <c r="U124" i="26"/>
  <c r="W51" i="26"/>
  <c r="V124" i="26"/>
  <c r="X51" i="26"/>
  <c r="W124" i="26"/>
  <c r="Y51" i="26"/>
  <c r="X124" i="26"/>
  <c r="Z51" i="26"/>
  <c r="Y124" i="26"/>
  <c r="Z126" i="26"/>
  <c r="S137" i="26"/>
  <c r="S139" i="26"/>
  <c r="B17" i="26"/>
  <c r="B16" i="26"/>
  <c r="B15" i="26"/>
  <c r="S74" i="26"/>
  <c r="R74" i="26"/>
  <c r="P77" i="26"/>
  <c r="P76" i="26"/>
  <c r="R76" i="26"/>
  <c r="R27" i="26"/>
  <c r="S27" i="26"/>
  <c r="R28" i="26"/>
  <c r="S28" i="26"/>
  <c r="R94" i="26"/>
  <c r="T74" i="26"/>
  <c r="S76" i="26"/>
  <c r="T27" i="26"/>
  <c r="T28" i="26"/>
  <c r="S94" i="26"/>
  <c r="U74" i="26"/>
  <c r="T76" i="26"/>
  <c r="U27" i="26"/>
  <c r="U28" i="26"/>
  <c r="T94" i="26"/>
  <c r="V74" i="26"/>
  <c r="U76" i="26"/>
  <c r="V27" i="26"/>
  <c r="V28" i="26"/>
  <c r="U94" i="26"/>
  <c r="W74" i="26"/>
  <c r="V76" i="26"/>
  <c r="W27" i="26"/>
  <c r="W28" i="26"/>
  <c r="V94" i="26"/>
  <c r="X74" i="26"/>
  <c r="W76" i="26"/>
  <c r="X27" i="26"/>
  <c r="X28" i="26"/>
  <c r="W94" i="26"/>
  <c r="Y74" i="26"/>
  <c r="X76" i="26"/>
  <c r="Y27" i="26"/>
  <c r="Y28" i="26"/>
  <c r="X94" i="26"/>
  <c r="Z74" i="26"/>
  <c r="Y76" i="26"/>
  <c r="Z27" i="26"/>
  <c r="Z28" i="26"/>
  <c r="Y94" i="26"/>
  <c r="P78" i="26"/>
  <c r="R77" i="26"/>
  <c r="R29" i="26"/>
  <c r="S29" i="26"/>
  <c r="R95" i="26"/>
  <c r="S77" i="26"/>
  <c r="T29" i="26"/>
  <c r="S95" i="26"/>
  <c r="T77" i="26"/>
  <c r="U29" i="26"/>
  <c r="T95" i="26"/>
  <c r="U77" i="26"/>
  <c r="V29" i="26"/>
  <c r="U95" i="26"/>
  <c r="V77" i="26"/>
  <c r="W29" i="26"/>
  <c r="V95" i="26"/>
  <c r="W77" i="26"/>
  <c r="X29" i="26"/>
  <c r="W95" i="26"/>
  <c r="X77" i="26"/>
  <c r="Y29" i="26"/>
  <c r="X95" i="26"/>
  <c r="Y77" i="26"/>
  <c r="Z29" i="26"/>
  <c r="Y95" i="26"/>
  <c r="P79" i="26"/>
  <c r="R78" i="26"/>
  <c r="R30" i="26"/>
  <c r="S30" i="26"/>
  <c r="R96" i="26"/>
  <c r="S78" i="26"/>
  <c r="T30" i="26"/>
  <c r="S96" i="26"/>
  <c r="T78" i="26"/>
  <c r="U30" i="26"/>
  <c r="T96" i="26"/>
  <c r="U78" i="26"/>
  <c r="V30" i="26"/>
  <c r="U96" i="26"/>
  <c r="V78" i="26"/>
  <c r="W30" i="26"/>
  <c r="V96" i="26"/>
  <c r="W78" i="26"/>
  <c r="X30" i="26"/>
  <c r="W96" i="26"/>
  <c r="X78" i="26"/>
  <c r="Y30" i="26"/>
  <c r="X96" i="26"/>
  <c r="Y78" i="26"/>
  <c r="Z30" i="26"/>
  <c r="Y96" i="26"/>
  <c r="P80" i="26"/>
  <c r="R79" i="26"/>
  <c r="R31" i="26"/>
  <c r="S31" i="26"/>
  <c r="R97" i="26"/>
  <c r="S79" i="26"/>
  <c r="T31" i="26"/>
  <c r="S97" i="26"/>
  <c r="T79" i="26"/>
  <c r="U31" i="26"/>
  <c r="T97" i="26"/>
  <c r="U79" i="26"/>
  <c r="V31" i="26"/>
  <c r="U97" i="26"/>
  <c r="V79" i="26"/>
  <c r="W31" i="26"/>
  <c r="V97" i="26"/>
  <c r="W79" i="26"/>
  <c r="X31" i="26"/>
  <c r="W97" i="26"/>
  <c r="X79" i="26"/>
  <c r="Y31" i="26"/>
  <c r="X97" i="26"/>
  <c r="Y79" i="26"/>
  <c r="Z31" i="26"/>
  <c r="Y97" i="26"/>
  <c r="Z99" i="26"/>
  <c r="Z81" i="26"/>
  <c r="S102" i="26"/>
  <c r="R18" i="26"/>
  <c r="S18" i="26"/>
  <c r="R19" i="26"/>
  <c r="S19" i="26"/>
  <c r="R85" i="26"/>
  <c r="T18" i="26"/>
  <c r="T19" i="26"/>
  <c r="S85" i="26"/>
  <c r="U18" i="26"/>
  <c r="U19" i="26"/>
  <c r="T85" i="26"/>
  <c r="V18" i="26"/>
  <c r="V19" i="26"/>
  <c r="U85" i="26"/>
  <c r="W18" i="26"/>
  <c r="W19" i="26"/>
  <c r="V85" i="26"/>
  <c r="X18" i="26"/>
  <c r="X19" i="26"/>
  <c r="W85" i="26"/>
  <c r="Y18" i="26"/>
  <c r="Y19" i="26"/>
  <c r="X85" i="26"/>
  <c r="Z18" i="26"/>
  <c r="Z19" i="26"/>
  <c r="Y85" i="26"/>
  <c r="R20" i="26"/>
  <c r="S20" i="26"/>
  <c r="R86" i="26"/>
  <c r="T20" i="26"/>
  <c r="S86" i="26"/>
  <c r="U20" i="26"/>
  <c r="T86" i="26"/>
  <c r="V20" i="26"/>
  <c r="U86" i="26"/>
  <c r="W20" i="26"/>
  <c r="V86" i="26"/>
  <c r="X20" i="26"/>
  <c r="W86" i="26"/>
  <c r="Y20" i="26"/>
  <c r="X86" i="26"/>
  <c r="Z20" i="26"/>
  <c r="Y86" i="26"/>
  <c r="R21" i="26"/>
  <c r="S21" i="26"/>
  <c r="R87" i="26"/>
  <c r="T21" i="26"/>
  <c r="S87" i="26"/>
  <c r="U21" i="26"/>
  <c r="T87" i="26"/>
  <c r="V21" i="26"/>
  <c r="U87" i="26"/>
  <c r="W21" i="26"/>
  <c r="V87" i="26"/>
  <c r="X21" i="26"/>
  <c r="W87" i="26"/>
  <c r="Y21" i="26"/>
  <c r="X87" i="26"/>
  <c r="Z21" i="26"/>
  <c r="Y87" i="26"/>
  <c r="R22" i="26"/>
  <c r="S22" i="26"/>
  <c r="R88" i="26"/>
  <c r="T22" i="26"/>
  <c r="S88" i="26"/>
  <c r="U22" i="26"/>
  <c r="T88" i="26"/>
  <c r="V22" i="26"/>
  <c r="U88" i="26"/>
  <c r="W22" i="26"/>
  <c r="V88" i="26"/>
  <c r="X22" i="26"/>
  <c r="W88" i="26"/>
  <c r="Y22" i="26"/>
  <c r="X88" i="26"/>
  <c r="Z22" i="26"/>
  <c r="Y88" i="26"/>
  <c r="Z90" i="26"/>
  <c r="S101" i="26"/>
  <c r="S103" i="26"/>
  <c r="B12" i="26"/>
  <c r="B11" i="26"/>
  <c r="B10" i="26"/>
  <c r="B7" i="26"/>
  <c r="B6" i="26"/>
  <c r="S8" i="26"/>
  <c r="R8" i="26"/>
  <c r="R9" i="26"/>
  <c r="R10" i="26"/>
  <c r="T8" i="26"/>
  <c r="S9" i="26"/>
  <c r="S10" i="26"/>
  <c r="U8" i="26"/>
  <c r="T9" i="26"/>
  <c r="T10" i="26"/>
  <c r="V8" i="26"/>
  <c r="U9" i="26"/>
  <c r="U10" i="26"/>
  <c r="W8" i="26"/>
  <c r="V9" i="26"/>
  <c r="V10" i="26"/>
  <c r="X8" i="26"/>
  <c r="W9" i="26"/>
  <c r="W10" i="26"/>
  <c r="Y8" i="26"/>
  <c r="X9" i="26"/>
  <c r="X10" i="26"/>
  <c r="Z8" i="26"/>
  <c r="Y9" i="26"/>
  <c r="Y10" i="26"/>
  <c r="Q11" i="26"/>
  <c r="S11" i="26"/>
  <c r="U11" i="26"/>
  <c r="B5" i="26"/>
  <c r="R3" i="26"/>
  <c r="R4" i="26"/>
  <c r="S3" i="26"/>
  <c r="S4" i="26"/>
  <c r="T3" i="26"/>
  <c r="T4" i="26"/>
  <c r="U3" i="26"/>
  <c r="U4" i="26"/>
  <c r="Q5" i="26"/>
  <c r="S5" i="26"/>
  <c r="U5" i="26"/>
  <c r="B4" i="26"/>
  <c r="S110" i="25"/>
  <c r="R110" i="25"/>
  <c r="P113" i="25"/>
  <c r="P112" i="25"/>
  <c r="R112" i="25"/>
  <c r="F35" i="25"/>
  <c r="F43" i="25"/>
  <c r="F51" i="25"/>
  <c r="F62" i="25"/>
  <c r="E34" i="25"/>
  <c r="E42" i="25"/>
  <c r="E50" i="25"/>
  <c r="E61" i="25"/>
  <c r="F34" i="25"/>
  <c r="F42" i="25"/>
  <c r="F50" i="25"/>
  <c r="F61" i="25"/>
  <c r="G34" i="25"/>
  <c r="G42" i="25"/>
  <c r="G50" i="25"/>
  <c r="G61" i="25"/>
  <c r="H34" i="25"/>
  <c r="H42" i="25"/>
  <c r="H50" i="25"/>
  <c r="H61" i="25"/>
  <c r="I34" i="25"/>
  <c r="I42" i="25"/>
  <c r="I50" i="25"/>
  <c r="I61" i="25"/>
  <c r="J34" i="25"/>
  <c r="J42" i="25"/>
  <c r="J50" i="25"/>
  <c r="J61" i="25"/>
  <c r="K34" i="25"/>
  <c r="K42" i="25"/>
  <c r="K50" i="25"/>
  <c r="K61" i="25"/>
  <c r="L34" i="25"/>
  <c r="L42" i="25"/>
  <c r="L50" i="25"/>
  <c r="L61" i="25"/>
  <c r="M34" i="25"/>
  <c r="M42" i="25"/>
  <c r="M50" i="25"/>
  <c r="M61" i="25"/>
  <c r="N34" i="25"/>
  <c r="N42" i="25"/>
  <c r="N50" i="25"/>
  <c r="N61" i="25"/>
  <c r="E35" i="25"/>
  <c r="E43" i="25"/>
  <c r="E51" i="25"/>
  <c r="E62" i="25"/>
  <c r="G35" i="25"/>
  <c r="G43" i="25"/>
  <c r="G51" i="25"/>
  <c r="G62" i="25"/>
  <c r="H35" i="25"/>
  <c r="H43" i="25"/>
  <c r="H51" i="25"/>
  <c r="H62" i="25"/>
  <c r="I35" i="25"/>
  <c r="I43" i="25"/>
  <c r="I51" i="25"/>
  <c r="I62" i="25"/>
  <c r="J35" i="25"/>
  <c r="J43" i="25"/>
  <c r="J51" i="25"/>
  <c r="J62" i="25"/>
  <c r="K35" i="25"/>
  <c r="K43" i="25"/>
  <c r="K51" i="25"/>
  <c r="K62" i="25"/>
  <c r="L35" i="25"/>
  <c r="L43" i="25"/>
  <c r="L51" i="25"/>
  <c r="L62" i="25"/>
  <c r="M35" i="25"/>
  <c r="M43" i="25"/>
  <c r="M51" i="25"/>
  <c r="M62" i="25"/>
  <c r="N35" i="25"/>
  <c r="N43" i="25"/>
  <c r="N51" i="25"/>
  <c r="N62" i="25"/>
  <c r="E36" i="25"/>
  <c r="E44" i="25"/>
  <c r="E52" i="25"/>
  <c r="E63" i="25"/>
  <c r="F36" i="25"/>
  <c r="F44" i="25"/>
  <c r="F52" i="25"/>
  <c r="F63" i="25"/>
  <c r="G36" i="25"/>
  <c r="G44" i="25"/>
  <c r="G52" i="25"/>
  <c r="G63" i="25"/>
  <c r="H36" i="25"/>
  <c r="H44" i="25"/>
  <c r="H52" i="25"/>
  <c r="H63" i="25"/>
  <c r="I36" i="25"/>
  <c r="I44" i="25"/>
  <c r="I52" i="25"/>
  <c r="I63" i="25"/>
  <c r="J36" i="25"/>
  <c r="J44" i="25"/>
  <c r="J52" i="25"/>
  <c r="J63" i="25"/>
  <c r="K36" i="25"/>
  <c r="K44" i="25"/>
  <c r="K52" i="25"/>
  <c r="K63" i="25"/>
  <c r="L36" i="25"/>
  <c r="L44" i="25"/>
  <c r="L52" i="25"/>
  <c r="L63" i="25"/>
  <c r="M36" i="25"/>
  <c r="M44" i="25"/>
  <c r="M52" i="25"/>
  <c r="M63" i="25"/>
  <c r="N36" i="25"/>
  <c r="N44" i="25"/>
  <c r="N52" i="25"/>
  <c r="N63" i="25"/>
  <c r="E37" i="25"/>
  <c r="E45" i="25"/>
  <c r="E53" i="25"/>
  <c r="E64" i="25"/>
  <c r="F37" i="25"/>
  <c r="F45" i="25"/>
  <c r="F53" i="25"/>
  <c r="F64" i="25"/>
  <c r="G37" i="25"/>
  <c r="G45" i="25"/>
  <c r="G53" i="25"/>
  <c r="G64" i="25"/>
  <c r="H37" i="25"/>
  <c r="H45" i="25"/>
  <c r="H53" i="25"/>
  <c r="H64" i="25"/>
  <c r="I37" i="25"/>
  <c r="I45" i="25"/>
  <c r="I53" i="25"/>
  <c r="I64" i="25"/>
  <c r="J37" i="25"/>
  <c r="J45" i="25"/>
  <c r="J53" i="25"/>
  <c r="J64" i="25"/>
  <c r="K37" i="25"/>
  <c r="K45" i="25"/>
  <c r="K53" i="25"/>
  <c r="K64" i="25"/>
  <c r="L37" i="25"/>
  <c r="L45" i="25"/>
  <c r="L53" i="25"/>
  <c r="L64" i="25"/>
  <c r="M37" i="25"/>
  <c r="M45" i="25"/>
  <c r="M53" i="25"/>
  <c r="M64" i="25"/>
  <c r="N37" i="25"/>
  <c r="N45" i="25"/>
  <c r="N53" i="25"/>
  <c r="N64" i="25"/>
  <c r="E38" i="25"/>
  <c r="E46" i="25"/>
  <c r="E54" i="25"/>
  <c r="E65" i="25"/>
  <c r="F38" i="25"/>
  <c r="F46" i="25"/>
  <c r="F54" i="25"/>
  <c r="F65" i="25"/>
  <c r="G38" i="25"/>
  <c r="G46" i="25"/>
  <c r="G54" i="25"/>
  <c r="G65" i="25"/>
  <c r="H38" i="25"/>
  <c r="H46" i="25"/>
  <c r="H54" i="25"/>
  <c r="H65" i="25"/>
  <c r="I38" i="25"/>
  <c r="I46" i="25"/>
  <c r="I54" i="25"/>
  <c r="I65" i="25"/>
  <c r="J38" i="25"/>
  <c r="J46" i="25"/>
  <c r="J54" i="25"/>
  <c r="J65" i="25"/>
  <c r="K38" i="25"/>
  <c r="K46" i="25"/>
  <c r="K54" i="25"/>
  <c r="K65" i="25"/>
  <c r="L38" i="25"/>
  <c r="L46" i="25"/>
  <c r="L54" i="25"/>
  <c r="L65" i="25"/>
  <c r="M38" i="25"/>
  <c r="M46" i="25"/>
  <c r="M54" i="25"/>
  <c r="M65" i="25"/>
  <c r="N38" i="25"/>
  <c r="N46" i="25"/>
  <c r="N54" i="25"/>
  <c r="N65" i="25"/>
  <c r="E39" i="25"/>
  <c r="E47" i="25"/>
  <c r="E55" i="25"/>
  <c r="E66" i="25"/>
  <c r="F39" i="25"/>
  <c r="F47" i="25"/>
  <c r="F55" i="25"/>
  <c r="F66" i="25"/>
  <c r="G39" i="25"/>
  <c r="G47" i="25"/>
  <c r="G55" i="25"/>
  <c r="G66" i="25"/>
  <c r="H39" i="25"/>
  <c r="H47" i="25"/>
  <c r="H55" i="25"/>
  <c r="H66" i="25"/>
  <c r="I39" i="25"/>
  <c r="I47" i="25"/>
  <c r="I55" i="25"/>
  <c r="I66" i="25"/>
  <c r="J39" i="25"/>
  <c r="J47" i="25"/>
  <c r="J55" i="25"/>
  <c r="J66" i="25"/>
  <c r="K39" i="25"/>
  <c r="K47" i="25"/>
  <c r="K55" i="25"/>
  <c r="K66" i="25"/>
  <c r="L39" i="25"/>
  <c r="L47" i="25"/>
  <c r="L55" i="25"/>
  <c r="L66" i="25"/>
  <c r="M39" i="25"/>
  <c r="M47" i="25"/>
  <c r="M55" i="25"/>
  <c r="M66" i="25"/>
  <c r="N39" i="25"/>
  <c r="N47" i="25"/>
  <c r="N55" i="25"/>
  <c r="N66" i="25"/>
  <c r="E85" i="25"/>
  <c r="H85" i="25"/>
  <c r="H86" i="25"/>
  <c r="F89" i="25"/>
  <c r="R56" i="25"/>
  <c r="G89" i="25"/>
  <c r="S56" i="25"/>
  <c r="F90" i="25"/>
  <c r="R57" i="25"/>
  <c r="G90" i="25"/>
  <c r="S57" i="25"/>
  <c r="R130" i="25"/>
  <c r="T110" i="25"/>
  <c r="S112" i="25"/>
  <c r="H89" i="25"/>
  <c r="T56" i="25"/>
  <c r="H90" i="25"/>
  <c r="T57" i="25"/>
  <c r="S130" i="25"/>
  <c r="U110" i="25"/>
  <c r="T112" i="25"/>
  <c r="I89" i="25"/>
  <c r="U56" i="25"/>
  <c r="I90" i="25"/>
  <c r="U57" i="25"/>
  <c r="T130" i="25"/>
  <c r="V110" i="25"/>
  <c r="U112" i="25"/>
  <c r="J89" i="25"/>
  <c r="V56" i="25"/>
  <c r="J90" i="25"/>
  <c r="V57" i="25"/>
  <c r="U130" i="25"/>
  <c r="W110" i="25"/>
  <c r="V112" i="25"/>
  <c r="K89" i="25"/>
  <c r="W56" i="25"/>
  <c r="K90" i="25"/>
  <c r="W57" i="25"/>
  <c r="V130" i="25"/>
  <c r="X110" i="25"/>
  <c r="W112" i="25"/>
  <c r="L89" i="25"/>
  <c r="X56" i="25"/>
  <c r="L90" i="25"/>
  <c r="X57" i="25"/>
  <c r="W130" i="25"/>
  <c r="Y110" i="25"/>
  <c r="X112" i="25"/>
  <c r="M89" i="25"/>
  <c r="Y56" i="25"/>
  <c r="M90" i="25"/>
  <c r="Y57" i="25"/>
  <c r="X130" i="25"/>
  <c r="Z110" i="25"/>
  <c r="Y112" i="25"/>
  <c r="N89" i="25"/>
  <c r="Z56" i="25"/>
  <c r="N90" i="25"/>
  <c r="Z57" i="25"/>
  <c r="Y130" i="25"/>
  <c r="P114" i="25"/>
  <c r="R113" i="25"/>
  <c r="F91" i="25"/>
  <c r="R58" i="25"/>
  <c r="G91" i="25"/>
  <c r="S58" i="25"/>
  <c r="R131" i="25"/>
  <c r="S113" i="25"/>
  <c r="H91" i="25"/>
  <c r="T58" i="25"/>
  <c r="S131" i="25"/>
  <c r="T113" i="25"/>
  <c r="I91" i="25"/>
  <c r="U58" i="25"/>
  <c r="T131" i="25"/>
  <c r="U113" i="25"/>
  <c r="J91" i="25"/>
  <c r="V58" i="25"/>
  <c r="U131" i="25"/>
  <c r="V113" i="25"/>
  <c r="K91" i="25"/>
  <c r="W58" i="25"/>
  <c r="V131" i="25"/>
  <c r="W113" i="25"/>
  <c r="L91" i="25"/>
  <c r="X58" i="25"/>
  <c r="W131" i="25"/>
  <c r="X113" i="25"/>
  <c r="M91" i="25"/>
  <c r="Y58" i="25"/>
  <c r="X131" i="25"/>
  <c r="Y113" i="25"/>
  <c r="N91" i="25"/>
  <c r="Z58" i="25"/>
  <c r="Y131" i="25"/>
  <c r="P115" i="25"/>
  <c r="R114" i="25"/>
  <c r="F92" i="25"/>
  <c r="R59" i="25"/>
  <c r="G92" i="25"/>
  <c r="S59" i="25"/>
  <c r="R132" i="25"/>
  <c r="S114" i="25"/>
  <c r="H92" i="25"/>
  <c r="T59" i="25"/>
  <c r="S132" i="25"/>
  <c r="T114" i="25"/>
  <c r="I92" i="25"/>
  <c r="U59" i="25"/>
  <c r="T132" i="25"/>
  <c r="U114" i="25"/>
  <c r="J92" i="25"/>
  <c r="V59" i="25"/>
  <c r="U132" i="25"/>
  <c r="V114" i="25"/>
  <c r="K92" i="25"/>
  <c r="W59" i="25"/>
  <c r="V132" i="25"/>
  <c r="W114" i="25"/>
  <c r="L92" i="25"/>
  <c r="X59" i="25"/>
  <c r="W132" i="25"/>
  <c r="X114" i="25"/>
  <c r="M92" i="25"/>
  <c r="Y59" i="25"/>
  <c r="X132" i="25"/>
  <c r="Y114" i="25"/>
  <c r="N92" i="25"/>
  <c r="Z59" i="25"/>
  <c r="Y132" i="25"/>
  <c r="P116" i="25"/>
  <c r="R115" i="25"/>
  <c r="F93" i="25"/>
  <c r="R60" i="25"/>
  <c r="G93" i="25"/>
  <c r="S60" i="25"/>
  <c r="R133" i="25"/>
  <c r="S115" i="25"/>
  <c r="H93" i="25"/>
  <c r="T60" i="25"/>
  <c r="S133" i="25"/>
  <c r="T115" i="25"/>
  <c r="I93" i="25"/>
  <c r="U60" i="25"/>
  <c r="T133" i="25"/>
  <c r="U115" i="25"/>
  <c r="J93" i="25"/>
  <c r="V60" i="25"/>
  <c r="U133" i="25"/>
  <c r="V115" i="25"/>
  <c r="K93" i="25"/>
  <c r="W60" i="25"/>
  <c r="V133" i="25"/>
  <c r="W115" i="25"/>
  <c r="L93" i="25"/>
  <c r="X60" i="25"/>
  <c r="W133" i="25"/>
  <c r="X115" i="25"/>
  <c r="M93" i="25"/>
  <c r="Y60" i="25"/>
  <c r="X133" i="25"/>
  <c r="Y115" i="25"/>
  <c r="N93" i="25"/>
  <c r="Z60" i="25"/>
  <c r="Y133" i="25"/>
  <c r="Z135" i="25"/>
  <c r="Z117" i="25"/>
  <c r="S138" i="25"/>
  <c r="E89" i="25"/>
  <c r="F88" i="25"/>
  <c r="R47" i="25"/>
  <c r="G88" i="25"/>
  <c r="S47" i="25"/>
  <c r="E90" i="25"/>
  <c r="R48" i="25"/>
  <c r="S48" i="25"/>
  <c r="R121" i="25"/>
  <c r="H88" i="25"/>
  <c r="T47" i="25"/>
  <c r="T48" i="25"/>
  <c r="S121" i="25"/>
  <c r="I88" i="25"/>
  <c r="U47" i="25"/>
  <c r="U48" i="25"/>
  <c r="T121" i="25"/>
  <c r="J88" i="25"/>
  <c r="V47" i="25"/>
  <c r="V48" i="25"/>
  <c r="U121" i="25"/>
  <c r="K88" i="25"/>
  <c r="W47" i="25"/>
  <c r="W48" i="25"/>
  <c r="V121" i="25"/>
  <c r="L88" i="25"/>
  <c r="X47" i="25"/>
  <c r="X48" i="25"/>
  <c r="W121" i="25"/>
  <c r="M88" i="25"/>
  <c r="Y47" i="25"/>
  <c r="Y48" i="25"/>
  <c r="X121" i="25"/>
  <c r="N88" i="25"/>
  <c r="Z47" i="25"/>
  <c r="Z48" i="25"/>
  <c r="Y121" i="25"/>
  <c r="E91" i="25"/>
  <c r="R49" i="25"/>
  <c r="S49" i="25"/>
  <c r="R122" i="25"/>
  <c r="T49" i="25"/>
  <c r="S122" i="25"/>
  <c r="U49" i="25"/>
  <c r="T122" i="25"/>
  <c r="V49" i="25"/>
  <c r="U122" i="25"/>
  <c r="W49" i="25"/>
  <c r="V122" i="25"/>
  <c r="X49" i="25"/>
  <c r="W122" i="25"/>
  <c r="Y49" i="25"/>
  <c r="X122" i="25"/>
  <c r="Z49" i="25"/>
  <c r="Y122" i="25"/>
  <c r="E92" i="25"/>
  <c r="R50" i="25"/>
  <c r="S50" i="25"/>
  <c r="R123" i="25"/>
  <c r="T50" i="25"/>
  <c r="S123" i="25"/>
  <c r="U50" i="25"/>
  <c r="T123" i="25"/>
  <c r="V50" i="25"/>
  <c r="U123" i="25"/>
  <c r="W50" i="25"/>
  <c r="V123" i="25"/>
  <c r="X50" i="25"/>
  <c r="W123" i="25"/>
  <c r="Y50" i="25"/>
  <c r="X123" i="25"/>
  <c r="Z50" i="25"/>
  <c r="Y123" i="25"/>
  <c r="E93" i="25"/>
  <c r="R51" i="25"/>
  <c r="S51" i="25"/>
  <c r="R124" i="25"/>
  <c r="T51" i="25"/>
  <c r="S124" i="25"/>
  <c r="U51" i="25"/>
  <c r="T124" i="25"/>
  <c r="V51" i="25"/>
  <c r="U124" i="25"/>
  <c r="W51" i="25"/>
  <c r="V124" i="25"/>
  <c r="X51" i="25"/>
  <c r="W124" i="25"/>
  <c r="Y51" i="25"/>
  <c r="X124" i="25"/>
  <c r="Z51" i="25"/>
  <c r="Y124" i="25"/>
  <c r="Z126" i="25"/>
  <c r="S137" i="25"/>
  <c r="S139" i="25"/>
  <c r="B17" i="25"/>
  <c r="B16" i="25"/>
  <c r="B15" i="25"/>
  <c r="S74" i="25"/>
  <c r="R74" i="25"/>
  <c r="P77" i="25"/>
  <c r="P76" i="25"/>
  <c r="R76" i="25"/>
  <c r="R27" i="25"/>
  <c r="S27" i="25"/>
  <c r="R28" i="25"/>
  <c r="S28" i="25"/>
  <c r="R94" i="25"/>
  <c r="T74" i="25"/>
  <c r="S76" i="25"/>
  <c r="T27" i="25"/>
  <c r="T28" i="25"/>
  <c r="S94" i="25"/>
  <c r="U74" i="25"/>
  <c r="T76" i="25"/>
  <c r="U27" i="25"/>
  <c r="U28" i="25"/>
  <c r="T94" i="25"/>
  <c r="V74" i="25"/>
  <c r="U76" i="25"/>
  <c r="V27" i="25"/>
  <c r="V28" i="25"/>
  <c r="U94" i="25"/>
  <c r="W74" i="25"/>
  <c r="V76" i="25"/>
  <c r="W27" i="25"/>
  <c r="W28" i="25"/>
  <c r="V94" i="25"/>
  <c r="X74" i="25"/>
  <c r="W76" i="25"/>
  <c r="X27" i="25"/>
  <c r="X28" i="25"/>
  <c r="W94" i="25"/>
  <c r="Y74" i="25"/>
  <c r="X76" i="25"/>
  <c r="Y27" i="25"/>
  <c r="Y28" i="25"/>
  <c r="X94" i="25"/>
  <c r="Z74" i="25"/>
  <c r="Y76" i="25"/>
  <c r="Z27" i="25"/>
  <c r="Z28" i="25"/>
  <c r="Y94" i="25"/>
  <c r="P78" i="25"/>
  <c r="R77" i="25"/>
  <c r="R29" i="25"/>
  <c r="S29" i="25"/>
  <c r="R95" i="25"/>
  <c r="S77" i="25"/>
  <c r="T29" i="25"/>
  <c r="S95" i="25"/>
  <c r="T77" i="25"/>
  <c r="U29" i="25"/>
  <c r="T95" i="25"/>
  <c r="U77" i="25"/>
  <c r="V29" i="25"/>
  <c r="U95" i="25"/>
  <c r="V77" i="25"/>
  <c r="W29" i="25"/>
  <c r="V95" i="25"/>
  <c r="W77" i="25"/>
  <c r="X29" i="25"/>
  <c r="W95" i="25"/>
  <c r="X77" i="25"/>
  <c r="Y29" i="25"/>
  <c r="X95" i="25"/>
  <c r="Y77" i="25"/>
  <c r="Z29" i="25"/>
  <c r="Y95" i="25"/>
  <c r="P79" i="25"/>
  <c r="R78" i="25"/>
  <c r="R30" i="25"/>
  <c r="S30" i="25"/>
  <c r="R96" i="25"/>
  <c r="S78" i="25"/>
  <c r="T30" i="25"/>
  <c r="S96" i="25"/>
  <c r="T78" i="25"/>
  <c r="U30" i="25"/>
  <c r="T96" i="25"/>
  <c r="U78" i="25"/>
  <c r="V30" i="25"/>
  <c r="U96" i="25"/>
  <c r="V78" i="25"/>
  <c r="W30" i="25"/>
  <c r="V96" i="25"/>
  <c r="W78" i="25"/>
  <c r="X30" i="25"/>
  <c r="W96" i="25"/>
  <c r="X78" i="25"/>
  <c r="Y30" i="25"/>
  <c r="X96" i="25"/>
  <c r="Y78" i="25"/>
  <c r="Z30" i="25"/>
  <c r="Y96" i="25"/>
  <c r="P80" i="25"/>
  <c r="R79" i="25"/>
  <c r="R31" i="25"/>
  <c r="S31" i="25"/>
  <c r="R97" i="25"/>
  <c r="S79" i="25"/>
  <c r="T31" i="25"/>
  <c r="S97" i="25"/>
  <c r="T79" i="25"/>
  <c r="U31" i="25"/>
  <c r="T97" i="25"/>
  <c r="U79" i="25"/>
  <c r="V31" i="25"/>
  <c r="U97" i="25"/>
  <c r="V79" i="25"/>
  <c r="W31" i="25"/>
  <c r="V97" i="25"/>
  <c r="W79" i="25"/>
  <c r="X31" i="25"/>
  <c r="W97" i="25"/>
  <c r="X79" i="25"/>
  <c r="Y31" i="25"/>
  <c r="X97" i="25"/>
  <c r="Y79" i="25"/>
  <c r="Z31" i="25"/>
  <c r="Y97" i="25"/>
  <c r="Z99" i="25"/>
  <c r="Z81" i="25"/>
  <c r="S102" i="25"/>
  <c r="R18" i="25"/>
  <c r="S18" i="25"/>
  <c r="R19" i="25"/>
  <c r="S19" i="25"/>
  <c r="R85" i="25"/>
  <c r="T18" i="25"/>
  <c r="T19" i="25"/>
  <c r="S85" i="25"/>
  <c r="U18" i="25"/>
  <c r="U19" i="25"/>
  <c r="T85" i="25"/>
  <c r="V18" i="25"/>
  <c r="V19" i="25"/>
  <c r="U85" i="25"/>
  <c r="W18" i="25"/>
  <c r="W19" i="25"/>
  <c r="V85" i="25"/>
  <c r="X18" i="25"/>
  <c r="X19" i="25"/>
  <c r="W85" i="25"/>
  <c r="Y18" i="25"/>
  <c r="Y19" i="25"/>
  <c r="X85" i="25"/>
  <c r="Z18" i="25"/>
  <c r="Z19" i="25"/>
  <c r="Y85" i="25"/>
  <c r="R20" i="25"/>
  <c r="S20" i="25"/>
  <c r="R86" i="25"/>
  <c r="T20" i="25"/>
  <c r="S86" i="25"/>
  <c r="U20" i="25"/>
  <c r="T86" i="25"/>
  <c r="V20" i="25"/>
  <c r="U86" i="25"/>
  <c r="W20" i="25"/>
  <c r="V86" i="25"/>
  <c r="X20" i="25"/>
  <c r="W86" i="25"/>
  <c r="Y20" i="25"/>
  <c r="X86" i="25"/>
  <c r="Z20" i="25"/>
  <c r="Y86" i="25"/>
  <c r="R21" i="25"/>
  <c r="S21" i="25"/>
  <c r="R87" i="25"/>
  <c r="T21" i="25"/>
  <c r="S87" i="25"/>
  <c r="U21" i="25"/>
  <c r="T87" i="25"/>
  <c r="V21" i="25"/>
  <c r="U87" i="25"/>
  <c r="W21" i="25"/>
  <c r="V87" i="25"/>
  <c r="X21" i="25"/>
  <c r="W87" i="25"/>
  <c r="Y21" i="25"/>
  <c r="X87" i="25"/>
  <c r="Z21" i="25"/>
  <c r="Y87" i="25"/>
  <c r="R22" i="25"/>
  <c r="S22" i="25"/>
  <c r="R88" i="25"/>
  <c r="T22" i="25"/>
  <c r="S88" i="25"/>
  <c r="U22" i="25"/>
  <c r="T88" i="25"/>
  <c r="V22" i="25"/>
  <c r="U88" i="25"/>
  <c r="W22" i="25"/>
  <c r="V88" i="25"/>
  <c r="X22" i="25"/>
  <c r="W88" i="25"/>
  <c r="Y22" i="25"/>
  <c r="X88" i="25"/>
  <c r="Z22" i="25"/>
  <c r="Y88" i="25"/>
  <c r="Z90" i="25"/>
  <c r="S101" i="25"/>
  <c r="S103" i="25"/>
  <c r="B12" i="25"/>
  <c r="B11" i="25"/>
  <c r="B10" i="25"/>
  <c r="B7" i="25"/>
  <c r="B6" i="25"/>
  <c r="S8" i="25"/>
  <c r="R8" i="25"/>
  <c r="R9" i="25"/>
  <c r="R10" i="25"/>
  <c r="T8" i="25"/>
  <c r="S9" i="25"/>
  <c r="S10" i="25"/>
  <c r="U8" i="25"/>
  <c r="T9" i="25"/>
  <c r="T10" i="25"/>
  <c r="V8" i="25"/>
  <c r="U9" i="25"/>
  <c r="U10" i="25"/>
  <c r="W8" i="25"/>
  <c r="V9" i="25"/>
  <c r="V10" i="25"/>
  <c r="X8" i="25"/>
  <c r="W9" i="25"/>
  <c r="W10" i="25"/>
  <c r="Y8" i="25"/>
  <c r="X9" i="25"/>
  <c r="X10" i="25"/>
  <c r="Z8" i="25"/>
  <c r="Y9" i="25"/>
  <c r="Y10" i="25"/>
  <c r="Q11" i="25"/>
  <c r="S11" i="25"/>
  <c r="U11" i="25"/>
  <c r="B5" i="25"/>
  <c r="R3" i="25"/>
  <c r="R4" i="25"/>
  <c r="S3" i="25"/>
  <c r="S4" i="25"/>
  <c r="T3" i="25"/>
  <c r="T4" i="25"/>
  <c r="U3" i="25"/>
  <c r="U4" i="25"/>
  <c r="Q5" i="25"/>
  <c r="S5" i="25"/>
  <c r="U5" i="25"/>
  <c r="B4" i="25"/>
  <c r="S110" i="24"/>
  <c r="R110" i="24"/>
  <c r="P113" i="24"/>
  <c r="P112" i="24"/>
  <c r="R112" i="24"/>
  <c r="F35" i="24"/>
  <c r="F43" i="24"/>
  <c r="F51" i="24"/>
  <c r="F62" i="24"/>
  <c r="E34" i="24"/>
  <c r="E42" i="24"/>
  <c r="E50" i="24"/>
  <c r="E61" i="24"/>
  <c r="F34" i="24"/>
  <c r="F42" i="24"/>
  <c r="F50" i="24"/>
  <c r="F61" i="24"/>
  <c r="G34" i="24"/>
  <c r="G42" i="24"/>
  <c r="G50" i="24"/>
  <c r="G61" i="24"/>
  <c r="H34" i="24"/>
  <c r="H42" i="24"/>
  <c r="H50" i="24"/>
  <c r="H61" i="24"/>
  <c r="I34" i="24"/>
  <c r="I42" i="24"/>
  <c r="I50" i="24"/>
  <c r="I61" i="24"/>
  <c r="J34" i="24"/>
  <c r="J42" i="24"/>
  <c r="J50" i="24"/>
  <c r="J61" i="24"/>
  <c r="K34" i="24"/>
  <c r="K42" i="24"/>
  <c r="K50" i="24"/>
  <c r="K61" i="24"/>
  <c r="L34" i="24"/>
  <c r="L42" i="24"/>
  <c r="L50" i="24"/>
  <c r="L61" i="24"/>
  <c r="M34" i="24"/>
  <c r="M42" i="24"/>
  <c r="M50" i="24"/>
  <c r="M61" i="24"/>
  <c r="N34" i="24"/>
  <c r="N42" i="24"/>
  <c r="N50" i="24"/>
  <c r="N61" i="24"/>
  <c r="E35" i="24"/>
  <c r="E43" i="24"/>
  <c r="E51" i="24"/>
  <c r="E62" i="24"/>
  <c r="G35" i="24"/>
  <c r="G43" i="24"/>
  <c r="G51" i="24"/>
  <c r="G62" i="24"/>
  <c r="H35" i="24"/>
  <c r="H43" i="24"/>
  <c r="H51" i="24"/>
  <c r="H62" i="24"/>
  <c r="I35" i="24"/>
  <c r="I43" i="24"/>
  <c r="I51" i="24"/>
  <c r="I62" i="24"/>
  <c r="J35" i="24"/>
  <c r="J43" i="24"/>
  <c r="J51" i="24"/>
  <c r="J62" i="24"/>
  <c r="K35" i="24"/>
  <c r="K43" i="24"/>
  <c r="K51" i="24"/>
  <c r="K62" i="24"/>
  <c r="L35" i="24"/>
  <c r="L43" i="24"/>
  <c r="L51" i="24"/>
  <c r="L62" i="24"/>
  <c r="M35" i="24"/>
  <c r="M43" i="24"/>
  <c r="M51" i="24"/>
  <c r="M62" i="24"/>
  <c r="N35" i="24"/>
  <c r="N43" i="24"/>
  <c r="N51" i="24"/>
  <c r="N62" i="24"/>
  <c r="E36" i="24"/>
  <c r="E44" i="24"/>
  <c r="E52" i="24"/>
  <c r="E63" i="24"/>
  <c r="F36" i="24"/>
  <c r="F44" i="24"/>
  <c r="F52" i="24"/>
  <c r="F63" i="24"/>
  <c r="G36" i="24"/>
  <c r="G44" i="24"/>
  <c r="G52" i="24"/>
  <c r="G63" i="24"/>
  <c r="H36" i="24"/>
  <c r="H44" i="24"/>
  <c r="H52" i="24"/>
  <c r="H63" i="24"/>
  <c r="I36" i="24"/>
  <c r="I44" i="24"/>
  <c r="I52" i="24"/>
  <c r="I63" i="24"/>
  <c r="J36" i="24"/>
  <c r="J44" i="24"/>
  <c r="J52" i="24"/>
  <c r="J63" i="24"/>
  <c r="K36" i="24"/>
  <c r="K44" i="24"/>
  <c r="K52" i="24"/>
  <c r="K63" i="24"/>
  <c r="L36" i="24"/>
  <c r="L44" i="24"/>
  <c r="L52" i="24"/>
  <c r="L63" i="24"/>
  <c r="M36" i="24"/>
  <c r="M44" i="24"/>
  <c r="M52" i="24"/>
  <c r="M63" i="24"/>
  <c r="N36" i="24"/>
  <c r="N44" i="24"/>
  <c r="N52" i="24"/>
  <c r="N63" i="24"/>
  <c r="E37" i="24"/>
  <c r="E45" i="24"/>
  <c r="E53" i="24"/>
  <c r="E64" i="24"/>
  <c r="F37" i="24"/>
  <c r="F45" i="24"/>
  <c r="F53" i="24"/>
  <c r="F64" i="24"/>
  <c r="G37" i="24"/>
  <c r="G45" i="24"/>
  <c r="G53" i="24"/>
  <c r="G64" i="24"/>
  <c r="H37" i="24"/>
  <c r="H45" i="24"/>
  <c r="H53" i="24"/>
  <c r="H64" i="24"/>
  <c r="I37" i="24"/>
  <c r="I45" i="24"/>
  <c r="I53" i="24"/>
  <c r="I64" i="24"/>
  <c r="J37" i="24"/>
  <c r="J45" i="24"/>
  <c r="J53" i="24"/>
  <c r="J64" i="24"/>
  <c r="K37" i="24"/>
  <c r="K45" i="24"/>
  <c r="K53" i="24"/>
  <c r="K64" i="24"/>
  <c r="L37" i="24"/>
  <c r="L45" i="24"/>
  <c r="L53" i="24"/>
  <c r="L64" i="24"/>
  <c r="M37" i="24"/>
  <c r="M45" i="24"/>
  <c r="M53" i="24"/>
  <c r="M64" i="24"/>
  <c r="N37" i="24"/>
  <c r="N45" i="24"/>
  <c r="N53" i="24"/>
  <c r="N64" i="24"/>
  <c r="E38" i="24"/>
  <c r="E46" i="24"/>
  <c r="E54" i="24"/>
  <c r="E65" i="24"/>
  <c r="F38" i="24"/>
  <c r="F46" i="24"/>
  <c r="F54" i="24"/>
  <c r="F65" i="24"/>
  <c r="G38" i="24"/>
  <c r="G46" i="24"/>
  <c r="G54" i="24"/>
  <c r="G65" i="24"/>
  <c r="H38" i="24"/>
  <c r="H46" i="24"/>
  <c r="H54" i="24"/>
  <c r="H65" i="24"/>
  <c r="I38" i="24"/>
  <c r="I46" i="24"/>
  <c r="I54" i="24"/>
  <c r="I65" i="24"/>
  <c r="J38" i="24"/>
  <c r="J46" i="24"/>
  <c r="J54" i="24"/>
  <c r="J65" i="24"/>
  <c r="K38" i="24"/>
  <c r="K46" i="24"/>
  <c r="K54" i="24"/>
  <c r="K65" i="24"/>
  <c r="L38" i="24"/>
  <c r="L46" i="24"/>
  <c r="L54" i="24"/>
  <c r="L65" i="24"/>
  <c r="M38" i="24"/>
  <c r="M46" i="24"/>
  <c r="M54" i="24"/>
  <c r="M65" i="24"/>
  <c r="N38" i="24"/>
  <c r="N46" i="24"/>
  <c r="N54" i="24"/>
  <c r="N65" i="24"/>
  <c r="E39" i="24"/>
  <c r="E47" i="24"/>
  <c r="E55" i="24"/>
  <c r="E66" i="24"/>
  <c r="F39" i="24"/>
  <c r="F47" i="24"/>
  <c r="F55" i="24"/>
  <c r="F66" i="24"/>
  <c r="G39" i="24"/>
  <c r="G47" i="24"/>
  <c r="G55" i="24"/>
  <c r="G66" i="24"/>
  <c r="H39" i="24"/>
  <c r="H47" i="24"/>
  <c r="H55" i="24"/>
  <c r="H66" i="24"/>
  <c r="I39" i="24"/>
  <c r="I47" i="24"/>
  <c r="I55" i="24"/>
  <c r="I66" i="24"/>
  <c r="J39" i="24"/>
  <c r="J47" i="24"/>
  <c r="J55" i="24"/>
  <c r="J66" i="24"/>
  <c r="K39" i="24"/>
  <c r="K47" i="24"/>
  <c r="K55" i="24"/>
  <c r="K66" i="24"/>
  <c r="L39" i="24"/>
  <c r="L47" i="24"/>
  <c r="L55" i="24"/>
  <c r="L66" i="24"/>
  <c r="M39" i="24"/>
  <c r="M47" i="24"/>
  <c r="M55" i="24"/>
  <c r="M66" i="24"/>
  <c r="N39" i="24"/>
  <c r="N47" i="24"/>
  <c r="N55" i="24"/>
  <c r="N66" i="24"/>
  <c r="E85" i="24"/>
  <c r="H85" i="24"/>
  <c r="H86" i="24"/>
  <c r="F89" i="24"/>
  <c r="R56" i="24"/>
  <c r="G89" i="24"/>
  <c r="S56" i="24"/>
  <c r="F90" i="24"/>
  <c r="R57" i="24"/>
  <c r="G90" i="24"/>
  <c r="S57" i="24"/>
  <c r="R130" i="24"/>
  <c r="T110" i="24"/>
  <c r="S112" i="24"/>
  <c r="H89" i="24"/>
  <c r="T56" i="24"/>
  <c r="H90" i="24"/>
  <c r="T57" i="24"/>
  <c r="S130" i="24"/>
  <c r="U110" i="24"/>
  <c r="T112" i="24"/>
  <c r="I89" i="24"/>
  <c r="U56" i="24"/>
  <c r="I90" i="24"/>
  <c r="U57" i="24"/>
  <c r="T130" i="24"/>
  <c r="V110" i="24"/>
  <c r="U112" i="24"/>
  <c r="J89" i="24"/>
  <c r="V56" i="24"/>
  <c r="J90" i="24"/>
  <c r="V57" i="24"/>
  <c r="U130" i="24"/>
  <c r="W110" i="24"/>
  <c r="V112" i="24"/>
  <c r="K89" i="24"/>
  <c r="W56" i="24"/>
  <c r="K90" i="24"/>
  <c r="W57" i="24"/>
  <c r="V130" i="24"/>
  <c r="X110" i="24"/>
  <c r="W112" i="24"/>
  <c r="L89" i="24"/>
  <c r="X56" i="24"/>
  <c r="L90" i="24"/>
  <c r="X57" i="24"/>
  <c r="W130" i="24"/>
  <c r="Y110" i="24"/>
  <c r="X112" i="24"/>
  <c r="M89" i="24"/>
  <c r="Y56" i="24"/>
  <c r="M90" i="24"/>
  <c r="Y57" i="24"/>
  <c r="X130" i="24"/>
  <c r="Z110" i="24"/>
  <c r="Y112" i="24"/>
  <c r="N89" i="24"/>
  <c r="Z56" i="24"/>
  <c r="N90" i="24"/>
  <c r="Z57" i="24"/>
  <c r="Y130" i="24"/>
  <c r="P114" i="24"/>
  <c r="R113" i="24"/>
  <c r="F91" i="24"/>
  <c r="R58" i="24"/>
  <c r="G91" i="24"/>
  <c r="S58" i="24"/>
  <c r="R131" i="24"/>
  <c r="S113" i="24"/>
  <c r="H91" i="24"/>
  <c r="T58" i="24"/>
  <c r="S131" i="24"/>
  <c r="T113" i="24"/>
  <c r="I91" i="24"/>
  <c r="U58" i="24"/>
  <c r="T131" i="24"/>
  <c r="U113" i="24"/>
  <c r="J91" i="24"/>
  <c r="V58" i="24"/>
  <c r="U131" i="24"/>
  <c r="V113" i="24"/>
  <c r="K91" i="24"/>
  <c r="W58" i="24"/>
  <c r="V131" i="24"/>
  <c r="W113" i="24"/>
  <c r="L91" i="24"/>
  <c r="X58" i="24"/>
  <c r="W131" i="24"/>
  <c r="X113" i="24"/>
  <c r="M91" i="24"/>
  <c r="Y58" i="24"/>
  <c r="X131" i="24"/>
  <c r="Y113" i="24"/>
  <c r="N91" i="24"/>
  <c r="Z58" i="24"/>
  <c r="Y131" i="24"/>
  <c r="P115" i="24"/>
  <c r="R114" i="24"/>
  <c r="F92" i="24"/>
  <c r="R59" i="24"/>
  <c r="G92" i="24"/>
  <c r="S59" i="24"/>
  <c r="R132" i="24"/>
  <c r="S114" i="24"/>
  <c r="H92" i="24"/>
  <c r="T59" i="24"/>
  <c r="S132" i="24"/>
  <c r="T114" i="24"/>
  <c r="I92" i="24"/>
  <c r="U59" i="24"/>
  <c r="T132" i="24"/>
  <c r="U114" i="24"/>
  <c r="J92" i="24"/>
  <c r="V59" i="24"/>
  <c r="U132" i="24"/>
  <c r="V114" i="24"/>
  <c r="K92" i="24"/>
  <c r="W59" i="24"/>
  <c r="V132" i="24"/>
  <c r="W114" i="24"/>
  <c r="L92" i="24"/>
  <c r="X59" i="24"/>
  <c r="W132" i="24"/>
  <c r="X114" i="24"/>
  <c r="M92" i="24"/>
  <c r="Y59" i="24"/>
  <c r="X132" i="24"/>
  <c r="Y114" i="24"/>
  <c r="N92" i="24"/>
  <c r="Z59" i="24"/>
  <c r="Y132" i="24"/>
  <c r="P116" i="24"/>
  <c r="R115" i="24"/>
  <c r="F93" i="24"/>
  <c r="R60" i="24"/>
  <c r="G93" i="24"/>
  <c r="S60" i="24"/>
  <c r="R133" i="24"/>
  <c r="S115" i="24"/>
  <c r="H93" i="24"/>
  <c r="T60" i="24"/>
  <c r="S133" i="24"/>
  <c r="T115" i="24"/>
  <c r="I93" i="24"/>
  <c r="U60" i="24"/>
  <c r="T133" i="24"/>
  <c r="U115" i="24"/>
  <c r="J93" i="24"/>
  <c r="V60" i="24"/>
  <c r="U133" i="24"/>
  <c r="V115" i="24"/>
  <c r="K93" i="24"/>
  <c r="W60" i="24"/>
  <c r="V133" i="24"/>
  <c r="W115" i="24"/>
  <c r="L93" i="24"/>
  <c r="X60" i="24"/>
  <c r="W133" i="24"/>
  <c r="X115" i="24"/>
  <c r="M93" i="24"/>
  <c r="Y60" i="24"/>
  <c r="X133" i="24"/>
  <c r="Y115" i="24"/>
  <c r="N93" i="24"/>
  <c r="Z60" i="24"/>
  <c r="Y133" i="24"/>
  <c r="Z135" i="24"/>
  <c r="Z117" i="24"/>
  <c r="S138" i="24"/>
  <c r="E89" i="24"/>
  <c r="F88" i="24"/>
  <c r="R47" i="24"/>
  <c r="G88" i="24"/>
  <c r="S47" i="24"/>
  <c r="E90" i="24"/>
  <c r="R48" i="24"/>
  <c r="S48" i="24"/>
  <c r="R121" i="24"/>
  <c r="H88" i="24"/>
  <c r="T47" i="24"/>
  <c r="T48" i="24"/>
  <c r="S121" i="24"/>
  <c r="I88" i="24"/>
  <c r="U47" i="24"/>
  <c r="U48" i="24"/>
  <c r="T121" i="24"/>
  <c r="J88" i="24"/>
  <c r="V47" i="24"/>
  <c r="V48" i="24"/>
  <c r="U121" i="24"/>
  <c r="K88" i="24"/>
  <c r="W47" i="24"/>
  <c r="W48" i="24"/>
  <c r="V121" i="24"/>
  <c r="L88" i="24"/>
  <c r="X47" i="24"/>
  <c r="X48" i="24"/>
  <c r="W121" i="24"/>
  <c r="M88" i="24"/>
  <c r="Y47" i="24"/>
  <c r="Y48" i="24"/>
  <c r="X121" i="24"/>
  <c r="N88" i="24"/>
  <c r="Z47" i="24"/>
  <c r="Z48" i="24"/>
  <c r="Y121" i="24"/>
  <c r="E91" i="24"/>
  <c r="R49" i="24"/>
  <c r="S49" i="24"/>
  <c r="R122" i="24"/>
  <c r="T49" i="24"/>
  <c r="S122" i="24"/>
  <c r="U49" i="24"/>
  <c r="T122" i="24"/>
  <c r="V49" i="24"/>
  <c r="U122" i="24"/>
  <c r="W49" i="24"/>
  <c r="V122" i="24"/>
  <c r="X49" i="24"/>
  <c r="W122" i="24"/>
  <c r="Y49" i="24"/>
  <c r="X122" i="24"/>
  <c r="Z49" i="24"/>
  <c r="Y122" i="24"/>
  <c r="E92" i="24"/>
  <c r="R50" i="24"/>
  <c r="S50" i="24"/>
  <c r="R123" i="24"/>
  <c r="T50" i="24"/>
  <c r="S123" i="24"/>
  <c r="U50" i="24"/>
  <c r="T123" i="24"/>
  <c r="V50" i="24"/>
  <c r="U123" i="24"/>
  <c r="W50" i="24"/>
  <c r="V123" i="24"/>
  <c r="X50" i="24"/>
  <c r="W123" i="24"/>
  <c r="Y50" i="24"/>
  <c r="X123" i="24"/>
  <c r="Z50" i="24"/>
  <c r="Y123" i="24"/>
  <c r="E93" i="24"/>
  <c r="R51" i="24"/>
  <c r="S51" i="24"/>
  <c r="R124" i="24"/>
  <c r="T51" i="24"/>
  <c r="S124" i="24"/>
  <c r="U51" i="24"/>
  <c r="T124" i="24"/>
  <c r="V51" i="24"/>
  <c r="U124" i="24"/>
  <c r="W51" i="24"/>
  <c r="V124" i="24"/>
  <c r="X51" i="24"/>
  <c r="W124" i="24"/>
  <c r="Y51" i="24"/>
  <c r="X124" i="24"/>
  <c r="Z51" i="24"/>
  <c r="Y124" i="24"/>
  <c r="Z126" i="24"/>
  <c r="S137" i="24"/>
  <c r="S139" i="24"/>
  <c r="B17" i="24"/>
  <c r="B16" i="24"/>
  <c r="B15" i="24"/>
  <c r="S74" i="24"/>
  <c r="R74" i="24"/>
  <c r="P77" i="24"/>
  <c r="P76" i="24"/>
  <c r="R76" i="24"/>
  <c r="R27" i="24"/>
  <c r="S27" i="24"/>
  <c r="R28" i="24"/>
  <c r="S28" i="24"/>
  <c r="R94" i="24"/>
  <c r="T74" i="24"/>
  <c r="S76" i="24"/>
  <c r="T27" i="24"/>
  <c r="T28" i="24"/>
  <c r="S94" i="24"/>
  <c r="U74" i="24"/>
  <c r="T76" i="24"/>
  <c r="U27" i="24"/>
  <c r="U28" i="24"/>
  <c r="T94" i="24"/>
  <c r="V74" i="24"/>
  <c r="U76" i="24"/>
  <c r="V27" i="24"/>
  <c r="V28" i="24"/>
  <c r="U94" i="24"/>
  <c r="W74" i="24"/>
  <c r="V76" i="24"/>
  <c r="W27" i="24"/>
  <c r="W28" i="24"/>
  <c r="V94" i="24"/>
  <c r="X74" i="24"/>
  <c r="W76" i="24"/>
  <c r="X27" i="24"/>
  <c r="X28" i="24"/>
  <c r="W94" i="24"/>
  <c r="Y74" i="24"/>
  <c r="X76" i="24"/>
  <c r="Y27" i="24"/>
  <c r="Y28" i="24"/>
  <c r="X94" i="24"/>
  <c r="Z74" i="24"/>
  <c r="Y76" i="24"/>
  <c r="Z27" i="24"/>
  <c r="Z28" i="24"/>
  <c r="Y94" i="24"/>
  <c r="P78" i="24"/>
  <c r="R77" i="24"/>
  <c r="R29" i="24"/>
  <c r="S29" i="24"/>
  <c r="R95" i="24"/>
  <c r="S77" i="24"/>
  <c r="T29" i="24"/>
  <c r="S95" i="24"/>
  <c r="T77" i="24"/>
  <c r="U29" i="24"/>
  <c r="T95" i="24"/>
  <c r="U77" i="24"/>
  <c r="V29" i="24"/>
  <c r="U95" i="24"/>
  <c r="V77" i="24"/>
  <c r="W29" i="24"/>
  <c r="V95" i="24"/>
  <c r="W77" i="24"/>
  <c r="X29" i="24"/>
  <c r="W95" i="24"/>
  <c r="X77" i="24"/>
  <c r="Y29" i="24"/>
  <c r="X95" i="24"/>
  <c r="Y77" i="24"/>
  <c r="Z29" i="24"/>
  <c r="Y95" i="24"/>
  <c r="P79" i="24"/>
  <c r="R78" i="24"/>
  <c r="R30" i="24"/>
  <c r="S30" i="24"/>
  <c r="R96" i="24"/>
  <c r="S78" i="24"/>
  <c r="T30" i="24"/>
  <c r="S96" i="24"/>
  <c r="T78" i="24"/>
  <c r="U30" i="24"/>
  <c r="T96" i="24"/>
  <c r="U78" i="24"/>
  <c r="V30" i="24"/>
  <c r="U96" i="24"/>
  <c r="V78" i="24"/>
  <c r="W30" i="24"/>
  <c r="V96" i="24"/>
  <c r="W78" i="24"/>
  <c r="X30" i="24"/>
  <c r="W96" i="24"/>
  <c r="X78" i="24"/>
  <c r="Y30" i="24"/>
  <c r="X96" i="24"/>
  <c r="Y78" i="24"/>
  <c r="Z30" i="24"/>
  <c r="Y96" i="24"/>
  <c r="P80" i="24"/>
  <c r="R79" i="24"/>
  <c r="R31" i="24"/>
  <c r="S31" i="24"/>
  <c r="R97" i="24"/>
  <c r="S79" i="24"/>
  <c r="T31" i="24"/>
  <c r="S97" i="24"/>
  <c r="T79" i="24"/>
  <c r="U31" i="24"/>
  <c r="T97" i="24"/>
  <c r="U79" i="24"/>
  <c r="V31" i="24"/>
  <c r="U97" i="24"/>
  <c r="V79" i="24"/>
  <c r="W31" i="24"/>
  <c r="V97" i="24"/>
  <c r="W79" i="24"/>
  <c r="X31" i="24"/>
  <c r="W97" i="24"/>
  <c r="X79" i="24"/>
  <c r="Y31" i="24"/>
  <c r="X97" i="24"/>
  <c r="Y79" i="24"/>
  <c r="Z31" i="24"/>
  <c r="Y97" i="24"/>
  <c r="Z99" i="24"/>
  <c r="Z81" i="24"/>
  <c r="S102" i="24"/>
  <c r="R18" i="24"/>
  <c r="S18" i="24"/>
  <c r="R19" i="24"/>
  <c r="S19" i="24"/>
  <c r="R85" i="24"/>
  <c r="T18" i="24"/>
  <c r="T19" i="24"/>
  <c r="S85" i="24"/>
  <c r="U18" i="24"/>
  <c r="U19" i="24"/>
  <c r="T85" i="24"/>
  <c r="V18" i="24"/>
  <c r="V19" i="24"/>
  <c r="U85" i="24"/>
  <c r="W18" i="24"/>
  <c r="W19" i="24"/>
  <c r="V85" i="24"/>
  <c r="X18" i="24"/>
  <c r="X19" i="24"/>
  <c r="W85" i="24"/>
  <c r="Y18" i="24"/>
  <c r="Y19" i="24"/>
  <c r="X85" i="24"/>
  <c r="Z18" i="24"/>
  <c r="Z19" i="24"/>
  <c r="Y85" i="24"/>
  <c r="R20" i="24"/>
  <c r="S20" i="24"/>
  <c r="R86" i="24"/>
  <c r="T20" i="24"/>
  <c r="S86" i="24"/>
  <c r="U20" i="24"/>
  <c r="T86" i="24"/>
  <c r="V20" i="24"/>
  <c r="U86" i="24"/>
  <c r="W20" i="24"/>
  <c r="V86" i="24"/>
  <c r="X20" i="24"/>
  <c r="W86" i="24"/>
  <c r="Y20" i="24"/>
  <c r="X86" i="24"/>
  <c r="Z20" i="24"/>
  <c r="Y86" i="24"/>
  <c r="R21" i="24"/>
  <c r="S21" i="24"/>
  <c r="R87" i="24"/>
  <c r="T21" i="24"/>
  <c r="S87" i="24"/>
  <c r="U21" i="24"/>
  <c r="T87" i="24"/>
  <c r="V21" i="24"/>
  <c r="U87" i="24"/>
  <c r="W21" i="24"/>
  <c r="V87" i="24"/>
  <c r="X21" i="24"/>
  <c r="W87" i="24"/>
  <c r="Y21" i="24"/>
  <c r="X87" i="24"/>
  <c r="Z21" i="24"/>
  <c r="Y87" i="24"/>
  <c r="R22" i="24"/>
  <c r="S22" i="24"/>
  <c r="R88" i="24"/>
  <c r="T22" i="24"/>
  <c r="S88" i="24"/>
  <c r="U22" i="24"/>
  <c r="T88" i="24"/>
  <c r="V22" i="24"/>
  <c r="U88" i="24"/>
  <c r="W22" i="24"/>
  <c r="V88" i="24"/>
  <c r="X22" i="24"/>
  <c r="W88" i="24"/>
  <c r="Y22" i="24"/>
  <c r="X88" i="24"/>
  <c r="Z22" i="24"/>
  <c r="Y88" i="24"/>
  <c r="Z90" i="24"/>
  <c r="S101" i="24"/>
  <c r="S103" i="24"/>
  <c r="B12" i="24"/>
  <c r="B11" i="24"/>
  <c r="B10" i="24"/>
  <c r="B7" i="24"/>
  <c r="B6" i="24"/>
  <c r="S8" i="24"/>
  <c r="R8" i="24"/>
  <c r="R9" i="24"/>
  <c r="R10" i="24"/>
  <c r="T8" i="24"/>
  <c r="S9" i="24"/>
  <c r="S10" i="24"/>
  <c r="U8" i="24"/>
  <c r="T9" i="24"/>
  <c r="T10" i="24"/>
  <c r="V8" i="24"/>
  <c r="U9" i="24"/>
  <c r="U10" i="24"/>
  <c r="W8" i="24"/>
  <c r="V9" i="24"/>
  <c r="V10" i="24"/>
  <c r="X8" i="24"/>
  <c r="W9" i="24"/>
  <c r="W10" i="24"/>
  <c r="Y8" i="24"/>
  <c r="X9" i="24"/>
  <c r="X10" i="24"/>
  <c r="Z8" i="24"/>
  <c r="Y9" i="24"/>
  <c r="Y10" i="24"/>
  <c r="Q11" i="24"/>
  <c r="S11" i="24"/>
  <c r="U11" i="24"/>
  <c r="B5" i="24"/>
  <c r="R3" i="24"/>
  <c r="R4" i="24"/>
  <c r="S3" i="24"/>
  <c r="S4" i="24"/>
  <c r="T3" i="24"/>
  <c r="T4" i="24"/>
  <c r="U3" i="24"/>
  <c r="U4" i="24"/>
  <c r="Q5" i="24"/>
  <c r="S5" i="24"/>
  <c r="U5" i="24"/>
  <c r="B4" i="24"/>
  <c r="S110" i="23"/>
  <c r="R110" i="23"/>
  <c r="P113" i="23"/>
  <c r="P112" i="23"/>
  <c r="R112" i="23"/>
  <c r="F35" i="23"/>
  <c r="F43" i="23"/>
  <c r="F51" i="23"/>
  <c r="F62" i="23"/>
  <c r="E34" i="23"/>
  <c r="E42" i="23"/>
  <c r="E50" i="23"/>
  <c r="E61" i="23"/>
  <c r="F34" i="23"/>
  <c r="F42" i="23"/>
  <c r="F50" i="23"/>
  <c r="F61" i="23"/>
  <c r="G34" i="23"/>
  <c r="G42" i="23"/>
  <c r="G50" i="23"/>
  <c r="G61" i="23"/>
  <c r="H34" i="23"/>
  <c r="H42" i="23"/>
  <c r="H50" i="23"/>
  <c r="H61" i="23"/>
  <c r="I34" i="23"/>
  <c r="I42" i="23"/>
  <c r="I50" i="23"/>
  <c r="I61" i="23"/>
  <c r="J34" i="23"/>
  <c r="J42" i="23"/>
  <c r="J50" i="23"/>
  <c r="J61" i="23"/>
  <c r="K34" i="23"/>
  <c r="K42" i="23"/>
  <c r="K50" i="23"/>
  <c r="K61" i="23"/>
  <c r="L34" i="23"/>
  <c r="L42" i="23"/>
  <c r="L50" i="23"/>
  <c r="L61" i="23"/>
  <c r="M34" i="23"/>
  <c r="M42" i="23"/>
  <c r="M50" i="23"/>
  <c r="M61" i="23"/>
  <c r="N34" i="23"/>
  <c r="N42" i="23"/>
  <c r="N50" i="23"/>
  <c r="N61" i="23"/>
  <c r="E35" i="23"/>
  <c r="E43" i="23"/>
  <c r="E51" i="23"/>
  <c r="E62" i="23"/>
  <c r="G35" i="23"/>
  <c r="G43" i="23"/>
  <c r="G51" i="23"/>
  <c r="G62" i="23"/>
  <c r="H35" i="23"/>
  <c r="H43" i="23"/>
  <c r="H51" i="23"/>
  <c r="H62" i="23"/>
  <c r="I35" i="23"/>
  <c r="I43" i="23"/>
  <c r="I51" i="23"/>
  <c r="I62" i="23"/>
  <c r="J35" i="23"/>
  <c r="J43" i="23"/>
  <c r="J51" i="23"/>
  <c r="J62" i="23"/>
  <c r="K35" i="23"/>
  <c r="K43" i="23"/>
  <c r="K51" i="23"/>
  <c r="K62" i="23"/>
  <c r="L35" i="23"/>
  <c r="L43" i="23"/>
  <c r="L51" i="23"/>
  <c r="L62" i="23"/>
  <c r="M35" i="23"/>
  <c r="M43" i="23"/>
  <c r="M51" i="23"/>
  <c r="M62" i="23"/>
  <c r="N35" i="23"/>
  <c r="N43" i="23"/>
  <c r="N51" i="23"/>
  <c r="N62" i="23"/>
  <c r="E36" i="23"/>
  <c r="E44" i="23"/>
  <c r="E52" i="23"/>
  <c r="E63" i="23"/>
  <c r="F36" i="23"/>
  <c r="F44" i="23"/>
  <c r="F52" i="23"/>
  <c r="F63" i="23"/>
  <c r="G36" i="23"/>
  <c r="G44" i="23"/>
  <c r="G52" i="23"/>
  <c r="G63" i="23"/>
  <c r="H36" i="23"/>
  <c r="H44" i="23"/>
  <c r="H52" i="23"/>
  <c r="H63" i="23"/>
  <c r="I36" i="23"/>
  <c r="I44" i="23"/>
  <c r="I52" i="23"/>
  <c r="I63" i="23"/>
  <c r="J36" i="23"/>
  <c r="J44" i="23"/>
  <c r="J52" i="23"/>
  <c r="J63" i="23"/>
  <c r="K36" i="23"/>
  <c r="K44" i="23"/>
  <c r="K52" i="23"/>
  <c r="K63" i="23"/>
  <c r="L36" i="23"/>
  <c r="L44" i="23"/>
  <c r="L52" i="23"/>
  <c r="L63" i="23"/>
  <c r="M36" i="23"/>
  <c r="M44" i="23"/>
  <c r="M52" i="23"/>
  <c r="M63" i="23"/>
  <c r="N36" i="23"/>
  <c r="N44" i="23"/>
  <c r="N52" i="23"/>
  <c r="N63" i="23"/>
  <c r="E37" i="23"/>
  <c r="E45" i="23"/>
  <c r="E53" i="23"/>
  <c r="E64" i="23"/>
  <c r="F37" i="23"/>
  <c r="F45" i="23"/>
  <c r="F53" i="23"/>
  <c r="F64" i="23"/>
  <c r="G37" i="23"/>
  <c r="G45" i="23"/>
  <c r="G53" i="23"/>
  <c r="G64" i="23"/>
  <c r="H37" i="23"/>
  <c r="H45" i="23"/>
  <c r="H53" i="23"/>
  <c r="H64" i="23"/>
  <c r="I37" i="23"/>
  <c r="I45" i="23"/>
  <c r="I53" i="23"/>
  <c r="I64" i="23"/>
  <c r="J37" i="23"/>
  <c r="J45" i="23"/>
  <c r="J53" i="23"/>
  <c r="J64" i="23"/>
  <c r="K37" i="23"/>
  <c r="K45" i="23"/>
  <c r="K53" i="23"/>
  <c r="K64" i="23"/>
  <c r="L37" i="23"/>
  <c r="L45" i="23"/>
  <c r="L53" i="23"/>
  <c r="L64" i="23"/>
  <c r="M37" i="23"/>
  <c r="M45" i="23"/>
  <c r="M53" i="23"/>
  <c r="M64" i="23"/>
  <c r="N37" i="23"/>
  <c r="N45" i="23"/>
  <c r="N53" i="23"/>
  <c r="N64" i="23"/>
  <c r="E38" i="23"/>
  <c r="E46" i="23"/>
  <c r="E54" i="23"/>
  <c r="E65" i="23"/>
  <c r="F38" i="23"/>
  <c r="F46" i="23"/>
  <c r="F54" i="23"/>
  <c r="F65" i="23"/>
  <c r="G38" i="23"/>
  <c r="G46" i="23"/>
  <c r="G54" i="23"/>
  <c r="G65" i="23"/>
  <c r="H38" i="23"/>
  <c r="H46" i="23"/>
  <c r="H54" i="23"/>
  <c r="H65" i="23"/>
  <c r="I38" i="23"/>
  <c r="I46" i="23"/>
  <c r="I54" i="23"/>
  <c r="I65" i="23"/>
  <c r="J38" i="23"/>
  <c r="J46" i="23"/>
  <c r="J54" i="23"/>
  <c r="J65" i="23"/>
  <c r="K38" i="23"/>
  <c r="K46" i="23"/>
  <c r="K54" i="23"/>
  <c r="K65" i="23"/>
  <c r="L38" i="23"/>
  <c r="L46" i="23"/>
  <c r="L54" i="23"/>
  <c r="L65" i="23"/>
  <c r="M38" i="23"/>
  <c r="M46" i="23"/>
  <c r="M54" i="23"/>
  <c r="M65" i="23"/>
  <c r="N38" i="23"/>
  <c r="N46" i="23"/>
  <c r="N54" i="23"/>
  <c r="N65" i="23"/>
  <c r="E39" i="23"/>
  <c r="E47" i="23"/>
  <c r="E55" i="23"/>
  <c r="E66" i="23"/>
  <c r="F39" i="23"/>
  <c r="F47" i="23"/>
  <c r="F55" i="23"/>
  <c r="F66" i="23"/>
  <c r="G39" i="23"/>
  <c r="G47" i="23"/>
  <c r="G55" i="23"/>
  <c r="G66" i="23"/>
  <c r="H39" i="23"/>
  <c r="H47" i="23"/>
  <c r="H55" i="23"/>
  <c r="H66" i="23"/>
  <c r="I39" i="23"/>
  <c r="I47" i="23"/>
  <c r="I55" i="23"/>
  <c r="I66" i="23"/>
  <c r="J39" i="23"/>
  <c r="J47" i="23"/>
  <c r="J55" i="23"/>
  <c r="J66" i="23"/>
  <c r="K39" i="23"/>
  <c r="K47" i="23"/>
  <c r="K55" i="23"/>
  <c r="K66" i="23"/>
  <c r="L39" i="23"/>
  <c r="L47" i="23"/>
  <c r="L55" i="23"/>
  <c r="L66" i="23"/>
  <c r="M39" i="23"/>
  <c r="M47" i="23"/>
  <c r="M55" i="23"/>
  <c r="M66" i="23"/>
  <c r="N39" i="23"/>
  <c r="N47" i="23"/>
  <c r="N55" i="23"/>
  <c r="N66" i="23"/>
  <c r="E85" i="23"/>
  <c r="H85" i="23"/>
  <c r="H86" i="23"/>
  <c r="F89" i="23"/>
  <c r="R56" i="23"/>
  <c r="G89" i="23"/>
  <c r="S56" i="23"/>
  <c r="F90" i="23"/>
  <c r="R57" i="23"/>
  <c r="G90" i="23"/>
  <c r="S57" i="23"/>
  <c r="R130" i="23"/>
  <c r="T110" i="23"/>
  <c r="S112" i="23"/>
  <c r="H89" i="23"/>
  <c r="T56" i="23"/>
  <c r="H90" i="23"/>
  <c r="T57" i="23"/>
  <c r="S130" i="23"/>
  <c r="U110" i="23"/>
  <c r="T112" i="23"/>
  <c r="I89" i="23"/>
  <c r="U56" i="23"/>
  <c r="I90" i="23"/>
  <c r="U57" i="23"/>
  <c r="T130" i="23"/>
  <c r="V110" i="23"/>
  <c r="U112" i="23"/>
  <c r="J89" i="23"/>
  <c r="V56" i="23"/>
  <c r="J90" i="23"/>
  <c r="V57" i="23"/>
  <c r="U130" i="23"/>
  <c r="W110" i="23"/>
  <c r="V112" i="23"/>
  <c r="K89" i="23"/>
  <c r="W56" i="23"/>
  <c r="K90" i="23"/>
  <c r="W57" i="23"/>
  <c r="V130" i="23"/>
  <c r="X110" i="23"/>
  <c r="W112" i="23"/>
  <c r="L89" i="23"/>
  <c r="X56" i="23"/>
  <c r="L90" i="23"/>
  <c r="X57" i="23"/>
  <c r="W130" i="23"/>
  <c r="Y110" i="23"/>
  <c r="X112" i="23"/>
  <c r="M89" i="23"/>
  <c r="Y56" i="23"/>
  <c r="M90" i="23"/>
  <c r="Y57" i="23"/>
  <c r="X130" i="23"/>
  <c r="Z110" i="23"/>
  <c r="Y112" i="23"/>
  <c r="N89" i="23"/>
  <c r="Z56" i="23"/>
  <c r="N90" i="23"/>
  <c r="Z57" i="23"/>
  <c r="Y130" i="23"/>
  <c r="P114" i="23"/>
  <c r="R113" i="23"/>
  <c r="F91" i="23"/>
  <c r="R58" i="23"/>
  <c r="G91" i="23"/>
  <c r="S58" i="23"/>
  <c r="R131" i="23"/>
  <c r="S113" i="23"/>
  <c r="H91" i="23"/>
  <c r="T58" i="23"/>
  <c r="S131" i="23"/>
  <c r="T113" i="23"/>
  <c r="I91" i="23"/>
  <c r="U58" i="23"/>
  <c r="T131" i="23"/>
  <c r="U113" i="23"/>
  <c r="J91" i="23"/>
  <c r="V58" i="23"/>
  <c r="U131" i="23"/>
  <c r="V113" i="23"/>
  <c r="K91" i="23"/>
  <c r="W58" i="23"/>
  <c r="V131" i="23"/>
  <c r="W113" i="23"/>
  <c r="L91" i="23"/>
  <c r="X58" i="23"/>
  <c r="W131" i="23"/>
  <c r="X113" i="23"/>
  <c r="M91" i="23"/>
  <c r="Y58" i="23"/>
  <c r="X131" i="23"/>
  <c r="Y113" i="23"/>
  <c r="N91" i="23"/>
  <c r="Z58" i="23"/>
  <c r="Y131" i="23"/>
  <c r="P115" i="23"/>
  <c r="R114" i="23"/>
  <c r="F92" i="23"/>
  <c r="R59" i="23"/>
  <c r="G92" i="23"/>
  <c r="S59" i="23"/>
  <c r="R132" i="23"/>
  <c r="S114" i="23"/>
  <c r="H92" i="23"/>
  <c r="T59" i="23"/>
  <c r="S132" i="23"/>
  <c r="T114" i="23"/>
  <c r="I92" i="23"/>
  <c r="U59" i="23"/>
  <c r="T132" i="23"/>
  <c r="U114" i="23"/>
  <c r="J92" i="23"/>
  <c r="V59" i="23"/>
  <c r="U132" i="23"/>
  <c r="V114" i="23"/>
  <c r="K92" i="23"/>
  <c r="W59" i="23"/>
  <c r="V132" i="23"/>
  <c r="W114" i="23"/>
  <c r="L92" i="23"/>
  <c r="X59" i="23"/>
  <c r="W132" i="23"/>
  <c r="X114" i="23"/>
  <c r="M92" i="23"/>
  <c r="Y59" i="23"/>
  <c r="X132" i="23"/>
  <c r="Y114" i="23"/>
  <c r="N92" i="23"/>
  <c r="Z59" i="23"/>
  <c r="Y132" i="23"/>
  <c r="P116" i="23"/>
  <c r="R115" i="23"/>
  <c r="F93" i="23"/>
  <c r="R60" i="23"/>
  <c r="G93" i="23"/>
  <c r="S60" i="23"/>
  <c r="R133" i="23"/>
  <c r="S115" i="23"/>
  <c r="H93" i="23"/>
  <c r="T60" i="23"/>
  <c r="S133" i="23"/>
  <c r="T115" i="23"/>
  <c r="I93" i="23"/>
  <c r="U60" i="23"/>
  <c r="T133" i="23"/>
  <c r="U115" i="23"/>
  <c r="J93" i="23"/>
  <c r="V60" i="23"/>
  <c r="U133" i="23"/>
  <c r="V115" i="23"/>
  <c r="K93" i="23"/>
  <c r="W60" i="23"/>
  <c r="V133" i="23"/>
  <c r="W115" i="23"/>
  <c r="L93" i="23"/>
  <c r="X60" i="23"/>
  <c r="W133" i="23"/>
  <c r="X115" i="23"/>
  <c r="M93" i="23"/>
  <c r="Y60" i="23"/>
  <c r="X133" i="23"/>
  <c r="Y115" i="23"/>
  <c r="N93" i="23"/>
  <c r="Z60" i="23"/>
  <c r="Y133" i="23"/>
  <c r="Z135" i="23"/>
  <c r="Z117" i="23"/>
  <c r="S138" i="23"/>
  <c r="E89" i="23"/>
  <c r="F88" i="23"/>
  <c r="R47" i="23"/>
  <c r="G88" i="23"/>
  <c r="S47" i="23"/>
  <c r="E90" i="23"/>
  <c r="R48" i="23"/>
  <c r="S48" i="23"/>
  <c r="R121" i="23"/>
  <c r="H88" i="23"/>
  <c r="T47" i="23"/>
  <c r="T48" i="23"/>
  <c r="S121" i="23"/>
  <c r="I88" i="23"/>
  <c r="U47" i="23"/>
  <c r="U48" i="23"/>
  <c r="T121" i="23"/>
  <c r="J88" i="23"/>
  <c r="V47" i="23"/>
  <c r="V48" i="23"/>
  <c r="U121" i="23"/>
  <c r="K88" i="23"/>
  <c r="W47" i="23"/>
  <c r="W48" i="23"/>
  <c r="V121" i="23"/>
  <c r="L88" i="23"/>
  <c r="X47" i="23"/>
  <c r="X48" i="23"/>
  <c r="W121" i="23"/>
  <c r="M88" i="23"/>
  <c r="Y47" i="23"/>
  <c r="Y48" i="23"/>
  <c r="X121" i="23"/>
  <c r="N88" i="23"/>
  <c r="Z47" i="23"/>
  <c r="Z48" i="23"/>
  <c r="Y121" i="23"/>
  <c r="E91" i="23"/>
  <c r="R49" i="23"/>
  <c r="S49" i="23"/>
  <c r="R122" i="23"/>
  <c r="T49" i="23"/>
  <c r="S122" i="23"/>
  <c r="U49" i="23"/>
  <c r="T122" i="23"/>
  <c r="V49" i="23"/>
  <c r="U122" i="23"/>
  <c r="W49" i="23"/>
  <c r="V122" i="23"/>
  <c r="X49" i="23"/>
  <c r="W122" i="23"/>
  <c r="Y49" i="23"/>
  <c r="X122" i="23"/>
  <c r="Z49" i="23"/>
  <c r="Y122" i="23"/>
  <c r="E92" i="23"/>
  <c r="R50" i="23"/>
  <c r="S50" i="23"/>
  <c r="R123" i="23"/>
  <c r="T50" i="23"/>
  <c r="S123" i="23"/>
  <c r="U50" i="23"/>
  <c r="T123" i="23"/>
  <c r="V50" i="23"/>
  <c r="U123" i="23"/>
  <c r="W50" i="23"/>
  <c r="V123" i="23"/>
  <c r="X50" i="23"/>
  <c r="W123" i="23"/>
  <c r="Y50" i="23"/>
  <c r="X123" i="23"/>
  <c r="Z50" i="23"/>
  <c r="Y123" i="23"/>
  <c r="E93" i="23"/>
  <c r="R51" i="23"/>
  <c r="S51" i="23"/>
  <c r="R124" i="23"/>
  <c r="T51" i="23"/>
  <c r="S124" i="23"/>
  <c r="U51" i="23"/>
  <c r="T124" i="23"/>
  <c r="V51" i="23"/>
  <c r="U124" i="23"/>
  <c r="W51" i="23"/>
  <c r="V124" i="23"/>
  <c r="X51" i="23"/>
  <c r="W124" i="23"/>
  <c r="Y51" i="23"/>
  <c r="X124" i="23"/>
  <c r="Z51" i="23"/>
  <c r="Y124" i="23"/>
  <c r="Z126" i="23"/>
  <c r="S137" i="23"/>
  <c r="S139" i="23"/>
  <c r="B17" i="23"/>
  <c r="B16" i="23"/>
  <c r="B15" i="23"/>
  <c r="S74" i="23"/>
  <c r="R74" i="23"/>
  <c r="P77" i="23"/>
  <c r="P76" i="23"/>
  <c r="R76" i="23"/>
  <c r="R27" i="23"/>
  <c r="S27" i="23"/>
  <c r="R28" i="23"/>
  <c r="S28" i="23"/>
  <c r="R94" i="23"/>
  <c r="T74" i="23"/>
  <c r="S76" i="23"/>
  <c r="T27" i="23"/>
  <c r="T28" i="23"/>
  <c r="S94" i="23"/>
  <c r="U74" i="23"/>
  <c r="T76" i="23"/>
  <c r="U27" i="23"/>
  <c r="U28" i="23"/>
  <c r="T94" i="23"/>
  <c r="V74" i="23"/>
  <c r="U76" i="23"/>
  <c r="V27" i="23"/>
  <c r="V28" i="23"/>
  <c r="U94" i="23"/>
  <c r="W74" i="23"/>
  <c r="V76" i="23"/>
  <c r="W27" i="23"/>
  <c r="W28" i="23"/>
  <c r="V94" i="23"/>
  <c r="X74" i="23"/>
  <c r="W76" i="23"/>
  <c r="X27" i="23"/>
  <c r="X28" i="23"/>
  <c r="W94" i="23"/>
  <c r="Y74" i="23"/>
  <c r="X76" i="23"/>
  <c r="Y27" i="23"/>
  <c r="Y28" i="23"/>
  <c r="X94" i="23"/>
  <c r="Z74" i="23"/>
  <c r="Y76" i="23"/>
  <c r="Z27" i="23"/>
  <c r="Z28" i="23"/>
  <c r="Y94" i="23"/>
  <c r="P78" i="23"/>
  <c r="R77" i="23"/>
  <c r="R29" i="23"/>
  <c r="S29" i="23"/>
  <c r="R95" i="23"/>
  <c r="S77" i="23"/>
  <c r="T29" i="23"/>
  <c r="S95" i="23"/>
  <c r="T77" i="23"/>
  <c r="U29" i="23"/>
  <c r="T95" i="23"/>
  <c r="U77" i="23"/>
  <c r="V29" i="23"/>
  <c r="U95" i="23"/>
  <c r="V77" i="23"/>
  <c r="W29" i="23"/>
  <c r="V95" i="23"/>
  <c r="W77" i="23"/>
  <c r="X29" i="23"/>
  <c r="W95" i="23"/>
  <c r="X77" i="23"/>
  <c r="Y29" i="23"/>
  <c r="X95" i="23"/>
  <c r="Y77" i="23"/>
  <c r="Z29" i="23"/>
  <c r="Y95" i="23"/>
  <c r="P79" i="23"/>
  <c r="R78" i="23"/>
  <c r="R30" i="23"/>
  <c r="S30" i="23"/>
  <c r="R96" i="23"/>
  <c r="S78" i="23"/>
  <c r="T30" i="23"/>
  <c r="S96" i="23"/>
  <c r="T78" i="23"/>
  <c r="U30" i="23"/>
  <c r="T96" i="23"/>
  <c r="U78" i="23"/>
  <c r="V30" i="23"/>
  <c r="U96" i="23"/>
  <c r="V78" i="23"/>
  <c r="W30" i="23"/>
  <c r="V96" i="23"/>
  <c r="W78" i="23"/>
  <c r="X30" i="23"/>
  <c r="W96" i="23"/>
  <c r="X78" i="23"/>
  <c r="Y30" i="23"/>
  <c r="X96" i="23"/>
  <c r="Y78" i="23"/>
  <c r="Z30" i="23"/>
  <c r="Y96" i="23"/>
  <c r="P80" i="23"/>
  <c r="R79" i="23"/>
  <c r="R31" i="23"/>
  <c r="S31" i="23"/>
  <c r="R97" i="23"/>
  <c r="S79" i="23"/>
  <c r="T31" i="23"/>
  <c r="S97" i="23"/>
  <c r="T79" i="23"/>
  <c r="U31" i="23"/>
  <c r="T97" i="23"/>
  <c r="U79" i="23"/>
  <c r="V31" i="23"/>
  <c r="U97" i="23"/>
  <c r="V79" i="23"/>
  <c r="W31" i="23"/>
  <c r="V97" i="23"/>
  <c r="W79" i="23"/>
  <c r="X31" i="23"/>
  <c r="W97" i="23"/>
  <c r="X79" i="23"/>
  <c r="Y31" i="23"/>
  <c r="X97" i="23"/>
  <c r="Y79" i="23"/>
  <c r="Z31" i="23"/>
  <c r="Y97" i="23"/>
  <c r="Z99" i="23"/>
  <c r="Z81" i="23"/>
  <c r="S102" i="23"/>
  <c r="R18" i="23"/>
  <c r="S18" i="23"/>
  <c r="R19" i="23"/>
  <c r="S19" i="23"/>
  <c r="R85" i="23"/>
  <c r="T18" i="23"/>
  <c r="T19" i="23"/>
  <c r="S85" i="23"/>
  <c r="U18" i="23"/>
  <c r="U19" i="23"/>
  <c r="T85" i="23"/>
  <c r="V18" i="23"/>
  <c r="V19" i="23"/>
  <c r="U85" i="23"/>
  <c r="W18" i="23"/>
  <c r="W19" i="23"/>
  <c r="V85" i="23"/>
  <c r="X18" i="23"/>
  <c r="X19" i="23"/>
  <c r="W85" i="23"/>
  <c r="Y18" i="23"/>
  <c r="Y19" i="23"/>
  <c r="X85" i="23"/>
  <c r="Z18" i="23"/>
  <c r="Z19" i="23"/>
  <c r="Y85" i="23"/>
  <c r="R20" i="23"/>
  <c r="S20" i="23"/>
  <c r="R86" i="23"/>
  <c r="T20" i="23"/>
  <c r="S86" i="23"/>
  <c r="U20" i="23"/>
  <c r="T86" i="23"/>
  <c r="V20" i="23"/>
  <c r="U86" i="23"/>
  <c r="W20" i="23"/>
  <c r="V86" i="23"/>
  <c r="X20" i="23"/>
  <c r="W86" i="23"/>
  <c r="Y20" i="23"/>
  <c r="X86" i="23"/>
  <c r="Z20" i="23"/>
  <c r="Y86" i="23"/>
  <c r="R21" i="23"/>
  <c r="S21" i="23"/>
  <c r="R87" i="23"/>
  <c r="T21" i="23"/>
  <c r="S87" i="23"/>
  <c r="U21" i="23"/>
  <c r="T87" i="23"/>
  <c r="V21" i="23"/>
  <c r="U87" i="23"/>
  <c r="W21" i="23"/>
  <c r="V87" i="23"/>
  <c r="X21" i="23"/>
  <c r="W87" i="23"/>
  <c r="Y21" i="23"/>
  <c r="X87" i="23"/>
  <c r="Z21" i="23"/>
  <c r="Y87" i="23"/>
  <c r="R22" i="23"/>
  <c r="S22" i="23"/>
  <c r="R88" i="23"/>
  <c r="T22" i="23"/>
  <c r="S88" i="23"/>
  <c r="U22" i="23"/>
  <c r="T88" i="23"/>
  <c r="V22" i="23"/>
  <c r="U88" i="23"/>
  <c r="W22" i="23"/>
  <c r="V88" i="23"/>
  <c r="X22" i="23"/>
  <c r="W88" i="23"/>
  <c r="Y22" i="23"/>
  <c r="X88" i="23"/>
  <c r="Z22" i="23"/>
  <c r="Y88" i="23"/>
  <c r="Z90" i="23"/>
  <c r="S101" i="23"/>
  <c r="S103" i="23"/>
  <c r="B12" i="23"/>
  <c r="B11" i="23"/>
  <c r="B10" i="23"/>
  <c r="B7" i="23"/>
  <c r="B6" i="23"/>
  <c r="S8" i="23"/>
  <c r="R8" i="23"/>
  <c r="R9" i="23"/>
  <c r="R10" i="23"/>
  <c r="T8" i="23"/>
  <c r="S9" i="23"/>
  <c r="S10" i="23"/>
  <c r="U8" i="23"/>
  <c r="T9" i="23"/>
  <c r="T10" i="23"/>
  <c r="V8" i="23"/>
  <c r="U9" i="23"/>
  <c r="U10" i="23"/>
  <c r="W8" i="23"/>
  <c r="V9" i="23"/>
  <c r="V10" i="23"/>
  <c r="X8" i="23"/>
  <c r="W9" i="23"/>
  <c r="W10" i="23"/>
  <c r="Y8" i="23"/>
  <c r="X9" i="23"/>
  <c r="X10" i="23"/>
  <c r="Z8" i="23"/>
  <c r="Y9" i="23"/>
  <c r="Y10" i="23"/>
  <c r="Q11" i="23"/>
  <c r="S11" i="23"/>
  <c r="U11" i="23"/>
  <c r="B5" i="23"/>
  <c r="R3" i="23"/>
  <c r="R4" i="23"/>
  <c r="S3" i="23"/>
  <c r="S4" i="23"/>
  <c r="T3" i="23"/>
  <c r="T4" i="23"/>
  <c r="U3" i="23"/>
  <c r="U4" i="23"/>
  <c r="Q5" i="23"/>
  <c r="S5" i="23"/>
  <c r="U5" i="23"/>
  <c r="B4" i="23"/>
  <c r="S110" i="21"/>
  <c r="R110" i="21"/>
  <c r="P113" i="21"/>
  <c r="P112" i="21"/>
  <c r="R112" i="21"/>
  <c r="F35" i="21"/>
  <c r="F43" i="21"/>
  <c r="F51" i="21"/>
  <c r="F62" i="21"/>
  <c r="E34" i="21"/>
  <c r="E42" i="21"/>
  <c r="E50" i="21"/>
  <c r="E61" i="21"/>
  <c r="F34" i="21"/>
  <c r="F42" i="21"/>
  <c r="F50" i="21"/>
  <c r="F61" i="21"/>
  <c r="G34" i="21"/>
  <c r="G42" i="21"/>
  <c r="G50" i="21"/>
  <c r="G61" i="21"/>
  <c r="H34" i="21"/>
  <c r="H42" i="21"/>
  <c r="H50" i="21"/>
  <c r="H61" i="21"/>
  <c r="I34" i="21"/>
  <c r="I42" i="21"/>
  <c r="I50" i="21"/>
  <c r="I61" i="21"/>
  <c r="J34" i="21"/>
  <c r="J42" i="21"/>
  <c r="J50" i="21"/>
  <c r="J61" i="21"/>
  <c r="K34" i="21"/>
  <c r="K42" i="21"/>
  <c r="K50" i="21"/>
  <c r="K61" i="21"/>
  <c r="L34" i="21"/>
  <c r="L42" i="21"/>
  <c r="L50" i="21"/>
  <c r="L61" i="21"/>
  <c r="M34" i="21"/>
  <c r="M42" i="21"/>
  <c r="M50" i="21"/>
  <c r="M61" i="21"/>
  <c r="N34" i="21"/>
  <c r="N42" i="21"/>
  <c r="N50" i="21"/>
  <c r="N61" i="21"/>
  <c r="E35" i="21"/>
  <c r="E43" i="21"/>
  <c r="E51" i="21"/>
  <c r="E62" i="21"/>
  <c r="G35" i="21"/>
  <c r="G43" i="21"/>
  <c r="G51" i="21"/>
  <c r="G62" i="21"/>
  <c r="H35" i="21"/>
  <c r="H43" i="21"/>
  <c r="H51" i="21"/>
  <c r="H62" i="21"/>
  <c r="I35" i="21"/>
  <c r="I43" i="21"/>
  <c r="I51" i="21"/>
  <c r="I62" i="21"/>
  <c r="J35" i="21"/>
  <c r="J43" i="21"/>
  <c r="J51" i="21"/>
  <c r="J62" i="21"/>
  <c r="K35" i="21"/>
  <c r="K43" i="21"/>
  <c r="K51" i="21"/>
  <c r="K62" i="21"/>
  <c r="L35" i="21"/>
  <c r="L43" i="21"/>
  <c r="L51" i="21"/>
  <c r="L62" i="21"/>
  <c r="M35" i="21"/>
  <c r="M43" i="21"/>
  <c r="M51" i="21"/>
  <c r="M62" i="21"/>
  <c r="N35" i="21"/>
  <c r="N43" i="21"/>
  <c r="N51" i="21"/>
  <c r="N62" i="21"/>
  <c r="E36" i="21"/>
  <c r="E44" i="21"/>
  <c r="E52" i="21"/>
  <c r="E63" i="21"/>
  <c r="F36" i="21"/>
  <c r="F44" i="21"/>
  <c r="F52" i="21"/>
  <c r="F63" i="21"/>
  <c r="G36" i="21"/>
  <c r="G44" i="21"/>
  <c r="G52" i="21"/>
  <c r="G63" i="21"/>
  <c r="H36" i="21"/>
  <c r="H44" i="21"/>
  <c r="H52" i="21"/>
  <c r="H63" i="21"/>
  <c r="I36" i="21"/>
  <c r="I44" i="21"/>
  <c r="I52" i="21"/>
  <c r="I63" i="21"/>
  <c r="J36" i="21"/>
  <c r="J44" i="21"/>
  <c r="J52" i="21"/>
  <c r="J63" i="21"/>
  <c r="K36" i="21"/>
  <c r="K44" i="21"/>
  <c r="K52" i="21"/>
  <c r="K63" i="21"/>
  <c r="L36" i="21"/>
  <c r="L44" i="21"/>
  <c r="L52" i="21"/>
  <c r="L63" i="21"/>
  <c r="M36" i="21"/>
  <c r="M44" i="21"/>
  <c r="M52" i="21"/>
  <c r="M63" i="21"/>
  <c r="N36" i="21"/>
  <c r="N44" i="21"/>
  <c r="N52" i="21"/>
  <c r="N63" i="21"/>
  <c r="E37" i="21"/>
  <c r="E45" i="21"/>
  <c r="E53" i="21"/>
  <c r="E64" i="21"/>
  <c r="F37" i="21"/>
  <c r="F45" i="21"/>
  <c r="F53" i="21"/>
  <c r="F64" i="21"/>
  <c r="G37" i="21"/>
  <c r="G45" i="21"/>
  <c r="G53" i="21"/>
  <c r="G64" i="21"/>
  <c r="H37" i="21"/>
  <c r="H45" i="21"/>
  <c r="H53" i="21"/>
  <c r="H64" i="21"/>
  <c r="I37" i="21"/>
  <c r="I45" i="21"/>
  <c r="I53" i="21"/>
  <c r="I64" i="21"/>
  <c r="J37" i="21"/>
  <c r="J45" i="21"/>
  <c r="J53" i="21"/>
  <c r="J64" i="21"/>
  <c r="K37" i="21"/>
  <c r="K45" i="21"/>
  <c r="K53" i="21"/>
  <c r="K64" i="21"/>
  <c r="L37" i="21"/>
  <c r="L45" i="21"/>
  <c r="L53" i="21"/>
  <c r="L64" i="21"/>
  <c r="M37" i="21"/>
  <c r="M45" i="21"/>
  <c r="M53" i="21"/>
  <c r="M64" i="21"/>
  <c r="N37" i="21"/>
  <c r="N45" i="21"/>
  <c r="N53" i="21"/>
  <c r="N64" i="21"/>
  <c r="E38" i="21"/>
  <c r="E46" i="21"/>
  <c r="E54" i="21"/>
  <c r="E65" i="21"/>
  <c r="F38" i="21"/>
  <c r="F46" i="21"/>
  <c r="F54" i="21"/>
  <c r="F65" i="21"/>
  <c r="G38" i="21"/>
  <c r="G46" i="21"/>
  <c r="G54" i="21"/>
  <c r="G65" i="21"/>
  <c r="H38" i="21"/>
  <c r="H46" i="21"/>
  <c r="H54" i="21"/>
  <c r="H65" i="21"/>
  <c r="I38" i="21"/>
  <c r="I46" i="21"/>
  <c r="I54" i="21"/>
  <c r="I65" i="21"/>
  <c r="J38" i="21"/>
  <c r="J46" i="21"/>
  <c r="J54" i="21"/>
  <c r="J65" i="21"/>
  <c r="K38" i="21"/>
  <c r="K46" i="21"/>
  <c r="K54" i="21"/>
  <c r="K65" i="21"/>
  <c r="L38" i="21"/>
  <c r="L46" i="21"/>
  <c r="L54" i="21"/>
  <c r="L65" i="21"/>
  <c r="M38" i="21"/>
  <c r="M46" i="21"/>
  <c r="M54" i="21"/>
  <c r="M65" i="21"/>
  <c r="N38" i="21"/>
  <c r="N46" i="21"/>
  <c r="N54" i="21"/>
  <c r="N65" i="21"/>
  <c r="E39" i="21"/>
  <c r="E47" i="21"/>
  <c r="E55" i="21"/>
  <c r="E66" i="21"/>
  <c r="F39" i="21"/>
  <c r="F47" i="21"/>
  <c r="F55" i="21"/>
  <c r="F66" i="21"/>
  <c r="G39" i="21"/>
  <c r="G47" i="21"/>
  <c r="G55" i="21"/>
  <c r="G66" i="21"/>
  <c r="H39" i="21"/>
  <c r="H47" i="21"/>
  <c r="H55" i="21"/>
  <c r="H66" i="21"/>
  <c r="I39" i="21"/>
  <c r="I47" i="21"/>
  <c r="I55" i="21"/>
  <c r="I66" i="21"/>
  <c r="J39" i="21"/>
  <c r="J47" i="21"/>
  <c r="J55" i="21"/>
  <c r="J66" i="21"/>
  <c r="K39" i="21"/>
  <c r="K47" i="21"/>
  <c r="K55" i="21"/>
  <c r="K66" i="21"/>
  <c r="L39" i="21"/>
  <c r="L47" i="21"/>
  <c r="L55" i="21"/>
  <c r="L66" i="21"/>
  <c r="M39" i="21"/>
  <c r="M47" i="21"/>
  <c r="M55" i="21"/>
  <c r="M66" i="21"/>
  <c r="N39" i="21"/>
  <c r="N47" i="21"/>
  <c r="N55" i="21"/>
  <c r="N66" i="21"/>
  <c r="E85" i="21"/>
  <c r="H85" i="21"/>
  <c r="H86" i="21"/>
  <c r="F89" i="21"/>
  <c r="R56" i="21"/>
  <c r="G89" i="21"/>
  <c r="S56" i="21"/>
  <c r="F90" i="21"/>
  <c r="R57" i="21"/>
  <c r="G90" i="21"/>
  <c r="S57" i="21"/>
  <c r="R130" i="21"/>
  <c r="T110" i="21"/>
  <c r="S112" i="21"/>
  <c r="H89" i="21"/>
  <c r="T56" i="21"/>
  <c r="H90" i="21"/>
  <c r="T57" i="21"/>
  <c r="S130" i="21"/>
  <c r="U110" i="21"/>
  <c r="T112" i="21"/>
  <c r="I89" i="21"/>
  <c r="U56" i="21"/>
  <c r="I90" i="21"/>
  <c r="U57" i="21"/>
  <c r="T130" i="21"/>
  <c r="V110" i="21"/>
  <c r="U112" i="21"/>
  <c r="J89" i="21"/>
  <c r="V56" i="21"/>
  <c r="J90" i="21"/>
  <c r="V57" i="21"/>
  <c r="U130" i="21"/>
  <c r="W110" i="21"/>
  <c r="V112" i="21"/>
  <c r="K89" i="21"/>
  <c r="W56" i="21"/>
  <c r="K90" i="21"/>
  <c r="W57" i="21"/>
  <c r="V130" i="21"/>
  <c r="X110" i="21"/>
  <c r="W112" i="21"/>
  <c r="L89" i="21"/>
  <c r="X56" i="21"/>
  <c r="L90" i="21"/>
  <c r="X57" i="21"/>
  <c r="W130" i="21"/>
  <c r="Y110" i="21"/>
  <c r="X112" i="21"/>
  <c r="M89" i="21"/>
  <c r="Y56" i="21"/>
  <c r="M90" i="21"/>
  <c r="Y57" i="21"/>
  <c r="X130" i="21"/>
  <c r="Z110" i="21"/>
  <c r="Y112" i="21"/>
  <c r="N89" i="21"/>
  <c r="Z56" i="21"/>
  <c r="N90" i="21"/>
  <c r="Z57" i="21"/>
  <c r="Y130" i="21"/>
  <c r="P114" i="21"/>
  <c r="R113" i="21"/>
  <c r="F91" i="21"/>
  <c r="R58" i="21"/>
  <c r="G91" i="21"/>
  <c r="S58" i="21"/>
  <c r="R131" i="21"/>
  <c r="S113" i="21"/>
  <c r="H91" i="21"/>
  <c r="T58" i="21"/>
  <c r="S131" i="21"/>
  <c r="T113" i="21"/>
  <c r="I91" i="21"/>
  <c r="U58" i="21"/>
  <c r="T131" i="21"/>
  <c r="U113" i="21"/>
  <c r="J91" i="21"/>
  <c r="V58" i="21"/>
  <c r="U131" i="21"/>
  <c r="V113" i="21"/>
  <c r="K91" i="21"/>
  <c r="W58" i="21"/>
  <c r="V131" i="21"/>
  <c r="W113" i="21"/>
  <c r="L91" i="21"/>
  <c r="X58" i="21"/>
  <c r="W131" i="21"/>
  <c r="X113" i="21"/>
  <c r="M91" i="21"/>
  <c r="Y58" i="21"/>
  <c r="X131" i="21"/>
  <c r="Y113" i="21"/>
  <c r="N91" i="21"/>
  <c r="Z58" i="21"/>
  <c r="Y131" i="21"/>
  <c r="P115" i="21"/>
  <c r="R114" i="21"/>
  <c r="F92" i="21"/>
  <c r="R59" i="21"/>
  <c r="G92" i="21"/>
  <c r="S59" i="21"/>
  <c r="R132" i="21"/>
  <c r="S114" i="21"/>
  <c r="H92" i="21"/>
  <c r="T59" i="21"/>
  <c r="S132" i="21"/>
  <c r="T114" i="21"/>
  <c r="I92" i="21"/>
  <c r="U59" i="21"/>
  <c r="T132" i="21"/>
  <c r="U114" i="21"/>
  <c r="J92" i="21"/>
  <c r="V59" i="21"/>
  <c r="U132" i="21"/>
  <c r="V114" i="21"/>
  <c r="K92" i="21"/>
  <c r="W59" i="21"/>
  <c r="V132" i="21"/>
  <c r="W114" i="21"/>
  <c r="L92" i="21"/>
  <c r="X59" i="21"/>
  <c r="W132" i="21"/>
  <c r="X114" i="21"/>
  <c r="M92" i="21"/>
  <c r="Y59" i="21"/>
  <c r="X132" i="21"/>
  <c r="Y114" i="21"/>
  <c r="N92" i="21"/>
  <c r="Z59" i="21"/>
  <c r="Y132" i="21"/>
  <c r="P116" i="21"/>
  <c r="R115" i="21"/>
  <c r="F93" i="21"/>
  <c r="R60" i="21"/>
  <c r="G93" i="21"/>
  <c r="S60" i="21"/>
  <c r="R133" i="21"/>
  <c r="S115" i="21"/>
  <c r="H93" i="21"/>
  <c r="T60" i="21"/>
  <c r="S133" i="21"/>
  <c r="T115" i="21"/>
  <c r="I93" i="21"/>
  <c r="U60" i="21"/>
  <c r="T133" i="21"/>
  <c r="U115" i="21"/>
  <c r="J93" i="21"/>
  <c r="V60" i="21"/>
  <c r="U133" i="21"/>
  <c r="V115" i="21"/>
  <c r="K93" i="21"/>
  <c r="W60" i="21"/>
  <c r="V133" i="21"/>
  <c r="W115" i="21"/>
  <c r="L93" i="21"/>
  <c r="X60" i="21"/>
  <c r="W133" i="21"/>
  <c r="X115" i="21"/>
  <c r="M93" i="21"/>
  <c r="Y60" i="21"/>
  <c r="X133" i="21"/>
  <c r="Y115" i="21"/>
  <c r="N93" i="21"/>
  <c r="Z60" i="21"/>
  <c r="Y133" i="21"/>
  <c r="Z135" i="21"/>
  <c r="Z117" i="21"/>
  <c r="S138" i="21"/>
  <c r="E89" i="21"/>
  <c r="F88" i="21"/>
  <c r="R47" i="21"/>
  <c r="G88" i="21"/>
  <c r="S47" i="21"/>
  <c r="E90" i="21"/>
  <c r="R48" i="21"/>
  <c r="S48" i="21"/>
  <c r="R121" i="21"/>
  <c r="H88" i="21"/>
  <c r="T47" i="21"/>
  <c r="T48" i="21"/>
  <c r="S121" i="21"/>
  <c r="I88" i="21"/>
  <c r="U47" i="21"/>
  <c r="U48" i="21"/>
  <c r="T121" i="21"/>
  <c r="J88" i="21"/>
  <c r="V47" i="21"/>
  <c r="V48" i="21"/>
  <c r="U121" i="21"/>
  <c r="K88" i="21"/>
  <c r="W47" i="21"/>
  <c r="W48" i="21"/>
  <c r="V121" i="21"/>
  <c r="L88" i="21"/>
  <c r="X47" i="21"/>
  <c r="X48" i="21"/>
  <c r="W121" i="21"/>
  <c r="M88" i="21"/>
  <c r="Y47" i="21"/>
  <c r="Y48" i="21"/>
  <c r="X121" i="21"/>
  <c r="N88" i="21"/>
  <c r="Z47" i="21"/>
  <c r="Z48" i="21"/>
  <c r="Y121" i="21"/>
  <c r="E91" i="21"/>
  <c r="R49" i="21"/>
  <c r="S49" i="21"/>
  <c r="R122" i="21"/>
  <c r="T49" i="21"/>
  <c r="S122" i="21"/>
  <c r="U49" i="21"/>
  <c r="T122" i="21"/>
  <c r="V49" i="21"/>
  <c r="U122" i="21"/>
  <c r="W49" i="21"/>
  <c r="V122" i="21"/>
  <c r="X49" i="21"/>
  <c r="W122" i="21"/>
  <c r="Y49" i="21"/>
  <c r="X122" i="21"/>
  <c r="Z49" i="21"/>
  <c r="Y122" i="21"/>
  <c r="E92" i="21"/>
  <c r="R50" i="21"/>
  <c r="S50" i="21"/>
  <c r="R123" i="21"/>
  <c r="T50" i="21"/>
  <c r="S123" i="21"/>
  <c r="U50" i="21"/>
  <c r="T123" i="21"/>
  <c r="V50" i="21"/>
  <c r="U123" i="21"/>
  <c r="W50" i="21"/>
  <c r="V123" i="21"/>
  <c r="X50" i="21"/>
  <c r="W123" i="21"/>
  <c r="Y50" i="21"/>
  <c r="X123" i="21"/>
  <c r="Z50" i="21"/>
  <c r="Y123" i="21"/>
  <c r="E93" i="21"/>
  <c r="R51" i="21"/>
  <c r="S51" i="21"/>
  <c r="R124" i="21"/>
  <c r="T51" i="21"/>
  <c r="S124" i="21"/>
  <c r="U51" i="21"/>
  <c r="T124" i="21"/>
  <c r="V51" i="21"/>
  <c r="U124" i="21"/>
  <c r="W51" i="21"/>
  <c r="V124" i="21"/>
  <c r="X51" i="21"/>
  <c r="W124" i="21"/>
  <c r="Y51" i="21"/>
  <c r="X124" i="21"/>
  <c r="Z51" i="21"/>
  <c r="Y124" i="21"/>
  <c r="Z126" i="21"/>
  <c r="S137" i="21"/>
  <c r="S139" i="21"/>
  <c r="B17" i="21"/>
  <c r="B16" i="21"/>
  <c r="B15" i="21"/>
  <c r="S74" i="21"/>
  <c r="R74" i="21"/>
  <c r="P77" i="21"/>
  <c r="P76" i="21"/>
  <c r="R76" i="21"/>
  <c r="R27" i="21"/>
  <c r="S27" i="21"/>
  <c r="R28" i="21"/>
  <c r="S28" i="21"/>
  <c r="R94" i="21"/>
  <c r="T74" i="21"/>
  <c r="S76" i="21"/>
  <c r="T27" i="21"/>
  <c r="T28" i="21"/>
  <c r="S94" i="21"/>
  <c r="U74" i="21"/>
  <c r="T76" i="21"/>
  <c r="U27" i="21"/>
  <c r="U28" i="21"/>
  <c r="T94" i="21"/>
  <c r="V74" i="21"/>
  <c r="U76" i="21"/>
  <c r="V27" i="21"/>
  <c r="V28" i="21"/>
  <c r="U94" i="21"/>
  <c r="W74" i="21"/>
  <c r="V76" i="21"/>
  <c r="W27" i="21"/>
  <c r="W28" i="21"/>
  <c r="V94" i="21"/>
  <c r="X74" i="21"/>
  <c r="W76" i="21"/>
  <c r="X27" i="21"/>
  <c r="X28" i="21"/>
  <c r="W94" i="21"/>
  <c r="Y74" i="21"/>
  <c r="X76" i="21"/>
  <c r="Y27" i="21"/>
  <c r="Y28" i="21"/>
  <c r="X94" i="21"/>
  <c r="Z74" i="21"/>
  <c r="Y76" i="21"/>
  <c r="Z27" i="21"/>
  <c r="Z28" i="21"/>
  <c r="Y94" i="21"/>
  <c r="P78" i="21"/>
  <c r="R77" i="21"/>
  <c r="R29" i="21"/>
  <c r="S29" i="21"/>
  <c r="R95" i="21"/>
  <c r="S77" i="21"/>
  <c r="T29" i="21"/>
  <c r="S95" i="21"/>
  <c r="T77" i="21"/>
  <c r="U29" i="21"/>
  <c r="T95" i="21"/>
  <c r="U77" i="21"/>
  <c r="V29" i="21"/>
  <c r="U95" i="21"/>
  <c r="V77" i="21"/>
  <c r="W29" i="21"/>
  <c r="V95" i="21"/>
  <c r="W77" i="21"/>
  <c r="X29" i="21"/>
  <c r="W95" i="21"/>
  <c r="X77" i="21"/>
  <c r="Y29" i="21"/>
  <c r="X95" i="21"/>
  <c r="Y77" i="21"/>
  <c r="Z29" i="21"/>
  <c r="Y95" i="21"/>
  <c r="P79" i="21"/>
  <c r="R78" i="21"/>
  <c r="R30" i="21"/>
  <c r="S30" i="21"/>
  <c r="R96" i="21"/>
  <c r="S78" i="21"/>
  <c r="T30" i="21"/>
  <c r="S96" i="21"/>
  <c r="T78" i="21"/>
  <c r="U30" i="21"/>
  <c r="T96" i="21"/>
  <c r="U78" i="21"/>
  <c r="V30" i="21"/>
  <c r="U96" i="21"/>
  <c r="V78" i="21"/>
  <c r="W30" i="21"/>
  <c r="V96" i="21"/>
  <c r="W78" i="21"/>
  <c r="X30" i="21"/>
  <c r="W96" i="21"/>
  <c r="X78" i="21"/>
  <c r="Y30" i="21"/>
  <c r="X96" i="21"/>
  <c r="Y78" i="21"/>
  <c r="Z30" i="21"/>
  <c r="Y96" i="21"/>
  <c r="P80" i="21"/>
  <c r="R79" i="21"/>
  <c r="R31" i="21"/>
  <c r="S31" i="21"/>
  <c r="R97" i="21"/>
  <c r="S79" i="21"/>
  <c r="T31" i="21"/>
  <c r="S97" i="21"/>
  <c r="T79" i="21"/>
  <c r="U31" i="21"/>
  <c r="T97" i="21"/>
  <c r="U79" i="21"/>
  <c r="V31" i="21"/>
  <c r="U97" i="21"/>
  <c r="V79" i="21"/>
  <c r="W31" i="21"/>
  <c r="V97" i="21"/>
  <c r="W79" i="21"/>
  <c r="X31" i="21"/>
  <c r="W97" i="21"/>
  <c r="X79" i="21"/>
  <c r="Y31" i="21"/>
  <c r="X97" i="21"/>
  <c r="Y79" i="21"/>
  <c r="Z31" i="21"/>
  <c r="Y97" i="21"/>
  <c r="Z99" i="21"/>
  <c r="Z81" i="21"/>
  <c r="S102" i="21"/>
  <c r="R18" i="21"/>
  <c r="S18" i="21"/>
  <c r="R19" i="21"/>
  <c r="S19" i="21"/>
  <c r="R85" i="21"/>
  <c r="T18" i="21"/>
  <c r="T19" i="21"/>
  <c r="S85" i="21"/>
  <c r="U18" i="21"/>
  <c r="U19" i="21"/>
  <c r="T85" i="21"/>
  <c r="V18" i="21"/>
  <c r="V19" i="21"/>
  <c r="U85" i="21"/>
  <c r="W18" i="21"/>
  <c r="W19" i="21"/>
  <c r="V85" i="21"/>
  <c r="X18" i="21"/>
  <c r="X19" i="21"/>
  <c r="W85" i="21"/>
  <c r="Y18" i="21"/>
  <c r="Y19" i="21"/>
  <c r="X85" i="21"/>
  <c r="Z18" i="21"/>
  <c r="Z19" i="21"/>
  <c r="Y85" i="21"/>
  <c r="R20" i="21"/>
  <c r="S20" i="21"/>
  <c r="R86" i="21"/>
  <c r="T20" i="21"/>
  <c r="S86" i="21"/>
  <c r="U20" i="21"/>
  <c r="T86" i="21"/>
  <c r="V20" i="21"/>
  <c r="U86" i="21"/>
  <c r="W20" i="21"/>
  <c r="V86" i="21"/>
  <c r="X20" i="21"/>
  <c r="W86" i="21"/>
  <c r="Y20" i="21"/>
  <c r="X86" i="21"/>
  <c r="Z20" i="21"/>
  <c r="Y86" i="21"/>
  <c r="R21" i="21"/>
  <c r="S21" i="21"/>
  <c r="R87" i="21"/>
  <c r="T21" i="21"/>
  <c r="S87" i="21"/>
  <c r="U21" i="21"/>
  <c r="T87" i="21"/>
  <c r="V21" i="21"/>
  <c r="U87" i="21"/>
  <c r="W21" i="21"/>
  <c r="V87" i="21"/>
  <c r="X21" i="21"/>
  <c r="W87" i="21"/>
  <c r="Y21" i="21"/>
  <c r="X87" i="21"/>
  <c r="Z21" i="21"/>
  <c r="Y87" i="21"/>
  <c r="R22" i="21"/>
  <c r="S22" i="21"/>
  <c r="R88" i="21"/>
  <c r="T22" i="21"/>
  <c r="S88" i="21"/>
  <c r="U22" i="21"/>
  <c r="T88" i="21"/>
  <c r="V22" i="21"/>
  <c r="U88" i="21"/>
  <c r="W22" i="21"/>
  <c r="V88" i="21"/>
  <c r="X22" i="21"/>
  <c r="W88" i="21"/>
  <c r="Y22" i="21"/>
  <c r="X88" i="21"/>
  <c r="Z22" i="21"/>
  <c r="Y88" i="21"/>
  <c r="Z90" i="21"/>
  <c r="S101" i="21"/>
  <c r="S103" i="21"/>
  <c r="B12" i="21"/>
  <c r="B11" i="21"/>
  <c r="B10" i="21"/>
  <c r="B7" i="21"/>
  <c r="B6" i="21"/>
  <c r="S8" i="21"/>
  <c r="R8" i="21"/>
  <c r="R9" i="21"/>
  <c r="R10" i="21"/>
  <c r="T8" i="21"/>
  <c r="S9" i="21"/>
  <c r="S10" i="21"/>
  <c r="U8" i="21"/>
  <c r="T9" i="21"/>
  <c r="T10" i="21"/>
  <c r="V8" i="21"/>
  <c r="U9" i="21"/>
  <c r="U10" i="21"/>
  <c r="W8" i="21"/>
  <c r="V9" i="21"/>
  <c r="V10" i="21"/>
  <c r="X8" i="21"/>
  <c r="W9" i="21"/>
  <c r="W10" i="21"/>
  <c r="Y8" i="21"/>
  <c r="X9" i="21"/>
  <c r="X10" i="21"/>
  <c r="Z8" i="21"/>
  <c r="Y9" i="21"/>
  <c r="Y10" i="21"/>
  <c r="Q11" i="21"/>
  <c r="S11" i="21"/>
  <c r="U11" i="21"/>
  <c r="B5" i="21"/>
  <c r="R3" i="21"/>
  <c r="R4" i="21"/>
  <c r="S3" i="21"/>
  <c r="S4" i="21"/>
  <c r="T3" i="21"/>
  <c r="T4" i="21"/>
  <c r="U3" i="21"/>
  <c r="U4" i="21"/>
  <c r="Q5" i="21"/>
  <c r="S5" i="21"/>
  <c r="U5" i="21"/>
  <c r="B4" i="21"/>
  <c r="R3" i="20"/>
  <c r="E35" i="20"/>
  <c r="E43" i="20"/>
  <c r="E51" i="20"/>
  <c r="E62" i="20"/>
  <c r="E36" i="20"/>
  <c r="E44" i="20"/>
  <c r="E52" i="20"/>
  <c r="E63" i="20"/>
  <c r="R4" i="20"/>
  <c r="S3" i="20"/>
  <c r="E37" i="20"/>
  <c r="E45" i="20"/>
  <c r="E53" i="20"/>
  <c r="E64" i="20"/>
  <c r="S4" i="20"/>
  <c r="T3" i="20"/>
  <c r="E38" i="20"/>
  <c r="E46" i="20"/>
  <c r="E54" i="20"/>
  <c r="E65" i="20"/>
  <c r="T4" i="20"/>
  <c r="U3" i="20"/>
  <c r="E39" i="20"/>
  <c r="E47" i="20"/>
  <c r="E55" i="20"/>
  <c r="E66" i="20"/>
  <c r="U4" i="20"/>
  <c r="Q5" i="20"/>
  <c r="S5" i="20"/>
  <c r="U5" i="20"/>
  <c r="B4" i="20"/>
  <c r="S8" i="20"/>
  <c r="R8" i="20"/>
  <c r="R9" i="20"/>
  <c r="F34" i="20"/>
  <c r="F42" i="20"/>
  <c r="F50" i="20"/>
  <c r="F61" i="20"/>
  <c r="G34" i="20"/>
  <c r="G42" i="20"/>
  <c r="G50" i="20"/>
  <c r="G61" i="20"/>
  <c r="R10" i="20"/>
  <c r="T8" i="20"/>
  <c r="S9" i="20"/>
  <c r="H34" i="20"/>
  <c r="H42" i="20"/>
  <c r="H50" i="20"/>
  <c r="H61" i="20"/>
  <c r="S10" i="20"/>
  <c r="U8" i="20"/>
  <c r="T9" i="20"/>
  <c r="I34" i="20"/>
  <c r="I42" i="20"/>
  <c r="I50" i="20"/>
  <c r="I61" i="20"/>
  <c r="T10" i="20"/>
  <c r="V8" i="20"/>
  <c r="U9" i="20"/>
  <c r="J34" i="20"/>
  <c r="J42" i="20"/>
  <c r="J50" i="20"/>
  <c r="J61" i="20"/>
  <c r="U10" i="20"/>
  <c r="W8" i="20"/>
  <c r="V9" i="20"/>
  <c r="K34" i="20"/>
  <c r="K42" i="20"/>
  <c r="K50" i="20"/>
  <c r="K61" i="20"/>
  <c r="V10" i="20"/>
  <c r="X8" i="20"/>
  <c r="W9" i="20"/>
  <c r="L34" i="20"/>
  <c r="L42" i="20"/>
  <c r="L50" i="20"/>
  <c r="L61" i="20"/>
  <c r="W10" i="20"/>
  <c r="Y8" i="20"/>
  <c r="X9" i="20"/>
  <c r="M34" i="20"/>
  <c r="M42" i="20"/>
  <c r="M50" i="20"/>
  <c r="M61" i="20"/>
  <c r="X10" i="20"/>
  <c r="Z8" i="20"/>
  <c r="Y9" i="20"/>
  <c r="N34" i="20"/>
  <c r="N42" i="20"/>
  <c r="N50" i="20"/>
  <c r="N61" i="20"/>
  <c r="Y10" i="20"/>
  <c r="Q11" i="20"/>
  <c r="S11" i="20"/>
  <c r="U11" i="20"/>
  <c r="B5" i="20"/>
  <c r="S74" i="20"/>
  <c r="R74" i="20"/>
  <c r="P77" i="20"/>
  <c r="P76" i="20"/>
  <c r="R76" i="20"/>
  <c r="F35" i="20"/>
  <c r="F43" i="20"/>
  <c r="F51" i="20"/>
  <c r="F62" i="20"/>
  <c r="R27" i="20"/>
  <c r="G35" i="20"/>
  <c r="G43" i="20"/>
  <c r="G51" i="20"/>
  <c r="G62" i="20"/>
  <c r="S27" i="20"/>
  <c r="F36" i="20"/>
  <c r="F44" i="20"/>
  <c r="F52" i="20"/>
  <c r="F63" i="20"/>
  <c r="R28" i="20"/>
  <c r="G36" i="20"/>
  <c r="G44" i="20"/>
  <c r="G52" i="20"/>
  <c r="G63" i="20"/>
  <c r="S28" i="20"/>
  <c r="R94" i="20"/>
  <c r="T74" i="20"/>
  <c r="S76" i="20"/>
  <c r="H35" i="20"/>
  <c r="H43" i="20"/>
  <c r="H51" i="20"/>
  <c r="H62" i="20"/>
  <c r="T27" i="20"/>
  <c r="H36" i="20"/>
  <c r="H44" i="20"/>
  <c r="H52" i="20"/>
  <c r="H63" i="20"/>
  <c r="T28" i="20"/>
  <c r="S94" i="20"/>
  <c r="U74" i="20"/>
  <c r="T76" i="20"/>
  <c r="I35" i="20"/>
  <c r="I43" i="20"/>
  <c r="I51" i="20"/>
  <c r="I62" i="20"/>
  <c r="U27" i="20"/>
  <c r="I36" i="20"/>
  <c r="I44" i="20"/>
  <c r="I52" i="20"/>
  <c r="I63" i="20"/>
  <c r="U28" i="20"/>
  <c r="T94" i="20"/>
  <c r="V74" i="20"/>
  <c r="U76" i="20"/>
  <c r="J35" i="20"/>
  <c r="J43" i="20"/>
  <c r="J51" i="20"/>
  <c r="J62" i="20"/>
  <c r="V27" i="20"/>
  <c r="J36" i="20"/>
  <c r="J44" i="20"/>
  <c r="J52" i="20"/>
  <c r="J63" i="20"/>
  <c r="V28" i="20"/>
  <c r="U94" i="20"/>
  <c r="W74" i="20"/>
  <c r="V76" i="20"/>
  <c r="K35" i="20"/>
  <c r="K43" i="20"/>
  <c r="K51" i="20"/>
  <c r="K62" i="20"/>
  <c r="W27" i="20"/>
  <c r="K36" i="20"/>
  <c r="K44" i="20"/>
  <c r="K52" i="20"/>
  <c r="K63" i="20"/>
  <c r="W28" i="20"/>
  <c r="V94" i="20"/>
  <c r="X74" i="20"/>
  <c r="W76" i="20"/>
  <c r="L35" i="20"/>
  <c r="L43" i="20"/>
  <c r="L51" i="20"/>
  <c r="L62" i="20"/>
  <c r="X27" i="20"/>
  <c r="L36" i="20"/>
  <c r="L44" i="20"/>
  <c r="L52" i="20"/>
  <c r="L63" i="20"/>
  <c r="X28" i="20"/>
  <c r="W94" i="20"/>
  <c r="Y74" i="20"/>
  <c r="X76" i="20"/>
  <c r="M35" i="20"/>
  <c r="M43" i="20"/>
  <c r="M51" i="20"/>
  <c r="M62" i="20"/>
  <c r="Y27" i="20"/>
  <c r="M36" i="20"/>
  <c r="M44" i="20"/>
  <c r="M52" i="20"/>
  <c r="M63" i="20"/>
  <c r="Y28" i="20"/>
  <c r="X94" i="20"/>
  <c r="Z74" i="20"/>
  <c r="Y76" i="20"/>
  <c r="N35" i="20"/>
  <c r="N43" i="20"/>
  <c r="N51" i="20"/>
  <c r="N62" i="20"/>
  <c r="Z27" i="20"/>
  <c r="N36" i="20"/>
  <c r="N44" i="20"/>
  <c r="N52" i="20"/>
  <c r="N63" i="20"/>
  <c r="Z28" i="20"/>
  <c r="Y94" i="20"/>
  <c r="P78" i="20"/>
  <c r="R77" i="20"/>
  <c r="F37" i="20"/>
  <c r="F45" i="20"/>
  <c r="F53" i="20"/>
  <c r="F64" i="20"/>
  <c r="R29" i="20"/>
  <c r="G37" i="20"/>
  <c r="G45" i="20"/>
  <c r="G53" i="20"/>
  <c r="G64" i="20"/>
  <c r="S29" i="20"/>
  <c r="R95" i="20"/>
  <c r="S77" i="20"/>
  <c r="H37" i="20"/>
  <c r="H45" i="20"/>
  <c r="H53" i="20"/>
  <c r="H64" i="20"/>
  <c r="T29" i="20"/>
  <c r="S95" i="20"/>
  <c r="T77" i="20"/>
  <c r="I37" i="20"/>
  <c r="I45" i="20"/>
  <c r="I53" i="20"/>
  <c r="I64" i="20"/>
  <c r="U29" i="20"/>
  <c r="T95" i="20"/>
  <c r="U77" i="20"/>
  <c r="J37" i="20"/>
  <c r="J45" i="20"/>
  <c r="J53" i="20"/>
  <c r="J64" i="20"/>
  <c r="V29" i="20"/>
  <c r="U95" i="20"/>
  <c r="V77" i="20"/>
  <c r="K37" i="20"/>
  <c r="K45" i="20"/>
  <c r="K53" i="20"/>
  <c r="K64" i="20"/>
  <c r="W29" i="20"/>
  <c r="V95" i="20"/>
  <c r="W77" i="20"/>
  <c r="L37" i="20"/>
  <c r="L45" i="20"/>
  <c r="L53" i="20"/>
  <c r="L64" i="20"/>
  <c r="X29" i="20"/>
  <c r="W95" i="20"/>
  <c r="X77" i="20"/>
  <c r="M37" i="20"/>
  <c r="M45" i="20"/>
  <c r="M53" i="20"/>
  <c r="M64" i="20"/>
  <c r="Y29" i="20"/>
  <c r="X95" i="20"/>
  <c r="Y77" i="20"/>
  <c r="N37" i="20"/>
  <c r="N45" i="20"/>
  <c r="N53" i="20"/>
  <c r="N64" i="20"/>
  <c r="Z29" i="20"/>
  <c r="Y95" i="20"/>
  <c r="P79" i="20"/>
  <c r="R78" i="20"/>
  <c r="F38" i="20"/>
  <c r="F46" i="20"/>
  <c r="F54" i="20"/>
  <c r="F65" i="20"/>
  <c r="R30" i="20"/>
  <c r="G38" i="20"/>
  <c r="G46" i="20"/>
  <c r="G54" i="20"/>
  <c r="G65" i="20"/>
  <c r="S30" i="20"/>
  <c r="R96" i="20"/>
  <c r="S78" i="20"/>
  <c r="H38" i="20"/>
  <c r="H46" i="20"/>
  <c r="H54" i="20"/>
  <c r="H65" i="20"/>
  <c r="T30" i="20"/>
  <c r="S96" i="20"/>
  <c r="T78" i="20"/>
  <c r="I38" i="20"/>
  <c r="I46" i="20"/>
  <c r="I54" i="20"/>
  <c r="I65" i="20"/>
  <c r="U30" i="20"/>
  <c r="T96" i="20"/>
  <c r="U78" i="20"/>
  <c r="J38" i="20"/>
  <c r="J46" i="20"/>
  <c r="J54" i="20"/>
  <c r="J65" i="20"/>
  <c r="V30" i="20"/>
  <c r="U96" i="20"/>
  <c r="V78" i="20"/>
  <c r="K38" i="20"/>
  <c r="K46" i="20"/>
  <c r="K54" i="20"/>
  <c r="K65" i="20"/>
  <c r="W30" i="20"/>
  <c r="V96" i="20"/>
  <c r="W78" i="20"/>
  <c r="L38" i="20"/>
  <c r="L46" i="20"/>
  <c r="L54" i="20"/>
  <c r="L65" i="20"/>
  <c r="X30" i="20"/>
  <c r="W96" i="20"/>
  <c r="X78" i="20"/>
  <c r="M38" i="20"/>
  <c r="M46" i="20"/>
  <c r="M54" i="20"/>
  <c r="M65" i="20"/>
  <c r="Y30" i="20"/>
  <c r="X96" i="20"/>
  <c r="Y78" i="20"/>
  <c r="N38" i="20"/>
  <c r="N46" i="20"/>
  <c r="N54" i="20"/>
  <c r="N65" i="20"/>
  <c r="Z30" i="20"/>
  <c r="Y96" i="20"/>
  <c r="P80" i="20"/>
  <c r="R79" i="20"/>
  <c r="F39" i="20"/>
  <c r="F47" i="20"/>
  <c r="F55" i="20"/>
  <c r="F66" i="20"/>
  <c r="R31" i="20"/>
  <c r="G39" i="20"/>
  <c r="G47" i="20"/>
  <c r="G55" i="20"/>
  <c r="G66" i="20"/>
  <c r="S31" i="20"/>
  <c r="R97" i="20"/>
  <c r="S79" i="20"/>
  <c r="H39" i="20"/>
  <c r="H47" i="20"/>
  <c r="H55" i="20"/>
  <c r="H66" i="20"/>
  <c r="T31" i="20"/>
  <c r="S97" i="20"/>
  <c r="T79" i="20"/>
  <c r="I39" i="20"/>
  <c r="I47" i="20"/>
  <c r="I55" i="20"/>
  <c r="I66" i="20"/>
  <c r="U31" i="20"/>
  <c r="T97" i="20"/>
  <c r="U79" i="20"/>
  <c r="J39" i="20"/>
  <c r="J47" i="20"/>
  <c r="J55" i="20"/>
  <c r="J66" i="20"/>
  <c r="V31" i="20"/>
  <c r="U97" i="20"/>
  <c r="V79" i="20"/>
  <c r="K39" i="20"/>
  <c r="K47" i="20"/>
  <c r="K55" i="20"/>
  <c r="K66" i="20"/>
  <c r="W31" i="20"/>
  <c r="V97" i="20"/>
  <c r="W79" i="20"/>
  <c r="L39" i="20"/>
  <c r="L47" i="20"/>
  <c r="L55" i="20"/>
  <c r="L66" i="20"/>
  <c r="X31" i="20"/>
  <c r="W97" i="20"/>
  <c r="X79" i="20"/>
  <c r="M39" i="20"/>
  <c r="M47" i="20"/>
  <c r="M55" i="20"/>
  <c r="M66" i="20"/>
  <c r="Y31" i="20"/>
  <c r="X97" i="20"/>
  <c r="Y79" i="20"/>
  <c r="N39" i="20"/>
  <c r="N47" i="20"/>
  <c r="N55" i="20"/>
  <c r="N66" i="20"/>
  <c r="Z31" i="20"/>
  <c r="Y97" i="20"/>
  <c r="Z99" i="20"/>
  <c r="Z81" i="20"/>
  <c r="S102" i="20"/>
  <c r="R18" i="20"/>
  <c r="S18" i="20"/>
  <c r="R19" i="20"/>
  <c r="S19" i="20"/>
  <c r="R85" i="20"/>
  <c r="T18" i="20"/>
  <c r="T19" i="20"/>
  <c r="S85" i="20"/>
  <c r="U18" i="20"/>
  <c r="U19" i="20"/>
  <c r="T85" i="20"/>
  <c r="V18" i="20"/>
  <c r="V19" i="20"/>
  <c r="U85" i="20"/>
  <c r="W18" i="20"/>
  <c r="W19" i="20"/>
  <c r="V85" i="20"/>
  <c r="X18" i="20"/>
  <c r="X19" i="20"/>
  <c r="W85" i="20"/>
  <c r="Y18" i="20"/>
  <c r="Y19" i="20"/>
  <c r="X85" i="20"/>
  <c r="Z18" i="20"/>
  <c r="Z19" i="20"/>
  <c r="Y85" i="20"/>
  <c r="R20" i="20"/>
  <c r="S20" i="20"/>
  <c r="R86" i="20"/>
  <c r="T20" i="20"/>
  <c r="S86" i="20"/>
  <c r="U20" i="20"/>
  <c r="T86" i="20"/>
  <c r="V20" i="20"/>
  <c r="U86" i="20"/>
  <c r="W20" i="20"/>
  <c r="V86" i="20"/>
  <c r="X20" i="20"/>
  <c r="W86" i="20"/>
  <c r="Y20" i="20"/>
  <c r="X86" i="20"/>
  <c r="Z20" i="20"/>
  <c r="Y86" i="20"/>
  <c r="R21" i="20"/>
  <c r="S21" i="20"/>
  <c r="R87" i="20"/>
  <c r="T21" i="20"/>
  <c r="S87" i="20"/>
  <c r="U21" i="20"/>
  <c r="T87" i="20"/>
  <c r="V21" i="20"/>
  <c r="U87" i="20"/>
  <c r="W21" i="20"/>
  <c r="V87" i="20"/>
  <c r="X21" i="20"/>
  <c r="W87" i="20"/>
  <c r="Y21" i="20"/>
  <c r="X87" i="20"/>
  <c r="Z21" i="20"/>
  <c r="Y87" i="20"/>
  <c r="R22" i="20"/>
  <c r="S22" i="20"/>
  <c r="R88" i="20"/>
  <c r="T22" i="20"/>
  <c r="S88" i="20"/>
  <c r="U22" i="20"/>
  <c r="T88" i="20"/>
  <c r="V22" i="20"/>
  <c r="U88" i="20"/>
  <c r="W22" i="20"/>
  <c r="V88" i="20"/>
  <c r="X22" i="20"/>
  <c r="W88" i="20"/>
  <c r="Y22" i="20"/>
  <c r="X88" i="20"/>
  <c r="Z22" i="20"/>
  <c r="Y88" i="20"/>
  <c r="Z90" i="20"/>
  <c r="S101" i="20"/>
  <c r="S103" i="20"/>
  <c r="B6" i="20"/>
  <c r="S110" i="20"/>
  <c r="R110" i="20"/>
  <c r="P113" i="20"/>
  <c r="P112" i="20"/>
  <c r="R112" i="20"/>
  <c r="E34" i="20"/>
  <c r="E42" i="20"/>
  <c r="E50" i="20"/>
  <c r="E61" i="20"/>
  <c r="E85" i="20"/>
  <c r="H85" i="20"/>
  <c r="H86" i="20"/>
  <c r="F89" i="20"/>
  <c r="R56" i="20"/>
  <c r="G89" i="20"/>
  <c r="S56" i="20"/>
  <c r="F90" i="20"/>
  <c r="R57" i="20"/>
  <c r="G90" i="20"/>
  <c r="S57" i="20"/>
  <c r="R130" i="20"/>
  <c r="T110" i="20"/>
  <c r="S112" i="20"/>
  <c r="H89" i="20"/>
  <c r="T56" i="20"/>
  <c r="H90" i="20"/>
  <c r="T57" i="20"/>
  <c r="S130" i="20"/>
  <c r="U110" i="20"/>
  <c r="T112" i="20"/>
  <c r="I89" i="20"/>
  <c r="U56" i="20"/>
  <c r="I90" i="20"/>
  <c r="U57" i="20"/>
  <c r="T130" i="20"/>
  <c r="V110" i="20"/>
  <c r="U112" i="20"/>
  <c r="J89" i="20"/>
  <c r="V56" i="20"/>
  <c r="J90" i="20"/>
  <c r="V57" i="20"/>
  <c r="U130" i="20"/>
  <c r="W110" i="20"/>
  <c r="V112" i="20"/>
  <c r="K89" i="20"/>
  <c r="W56" i="20"/>
  <c r="K90" i="20"/>
  <c r="W57" i="20"/>
  <c r="V130" i="20"/>
  <c r="X110" i="20"/>
  <c r="W112" i="20"/>
  <c r="L89" i="20"/>
  <c r="X56" i="20"/>
  <c r="L90" i="20"/>
  <c r="X57" i="20"/>
  <c r="W130" i="20"/>
  <c r="Y110" i="20"/>
  <c r="X112" i="20"/>
  <c r="M89" i="20"/>
  <c r="Y56" i="20"/>
  <c r="M90" i="20"/>
  <c r="Y57" i="20"/>
  <c r="X130" i="20"/>
  <c r="Z110" i="20"/>
  <c r="Y112" i="20"/>
  <c r="N89" i="20"/>
  <c r="Z56" i="20"/>
  <c r="N90" i="20"/>
  <c r="Z57" i="20"/>
  <c r="Y130" i="20"/>
  <c r="P114" i="20"/>
  <c r="R113" i="20"/>
  <c r="F91" i="20"/>
  <c r="R58" i="20"/>
  <c r="G91" i="20"/>
  <c r="S58" i="20"/>
  <c r="R131" i="20"/>
  <c r="S113" i="20"/>
  <c r="H91" i="20"/>
  <c r="T58" i="20"/>
  <c r="S131" i="20"/>
  <c r="T113" i="20"/>
  <c r="I91" i="20"/>
  <c r="U58" i="20"/>
  <c r="T131" i="20"/>
  <c r="U113" i="20"/>
  <c r="J91" i="20"/>
  <c r="V58" i="20"/>
  <c r="U131" i="20"/>
  <c r="V113" i="20"/>
  <c r="K91" i="20"/>
  <c r="W58" i="20"/>
  <c r="V131" i="20"/>
  <c r="W113" i="20"/>
  <c r="L91" i="20"/>
  <c r="X58" i="20"/>
  <c r="W131" i="20"/>
  <c r="X113" i="20"/>
  <c r="M91" i="20"/>
  <c r="Y58" i="20"/>
  <c r="X131" i="20"/>
  <c r="Y113" i="20"/>
  <c r="N91" i="20"/>
  <c r="Z58" i="20"/>
  <c r="Y131" i="20"/>
  <c r="P115" i="20"/>
  <c r="R114" i="20"/>
  <c r="F92" i="20"/>
  <c r="R59" i="20"/>
  <c r="G92" i="20"/>
  <c r="S59" i="20"/>
  <c r="R132" i="20"/>
  <c r="S114" i="20"/>
  <c r="H92" i="20"/>
  <c r="T59" i="20"/>
  <c r="S132" i="20"/>
  <c r="T114" i="20"/>
  <c r="I92" i="20"/>
  <c r="U59" i="20"/>
  <c r="T132" i="20"/>
  <c r="U114" i="20"/>
  <c r="J92" i="20"/>
  <c r="V59" i="20"/>
  <c r="U132" i="20"/>
  <c r="V114" i="20"/>
  <c r="K92" i="20"/>
  <c r="W59" i="20"/>
  <c r="V132" i="20"/>
  <c r="W114" i="20"/>
  <c r="L92" i="20"/>
  <c r="X59" i="20"/>
  <c r="W132" i="20"/>
  <c r="X114" i="20"/>
  <c r="M92" i="20"/>
  <c r="Y59" i="20"/>
  <c r="X132" i="20"/>
  <c r="Y114" i="20"/>
  <c r="N92" i="20"/>
  <c r="Z59" i="20"/>
  <c r="Y132" i="20"/>
  <c r="P116" i="20"/>
  <c r="R115" i="20"/>
  <c r="F93" i="20"/>
  <c r="R60" i="20"/>
  <c r="G93" i="20"/>
  <c r="S60" i="20"/>
  <c r="R133" i="20"/>
  <c r="S115" i="20"/>
  <c r="H93" i="20"/>
  <c r="T60" i="20"/>
  <c r="S133" i="20"/>
  <c r="T115" i="20"/>
  <c r="I93" i="20"/>
  <c r="U60" i="20"/>
  <c r="T133" i="20"/>
  <c r="U115" i="20"/>
  <c r="J93" i="20"/>
  <c r="V60" i="20"/>
  <c r="U133" i="20"/>
  <c r="V115" i="20"/>
  <c r="K93" i="20"/>
  <c r="W60" i="20"/>
  <c r="V133" i="20"/>
  <c r="W115" i="20"/>
  <c r="L93" i="20"/>
  <c r="X60" i="20"/>
  <c r="W133" i="20"/>
  <c r="X115" i="20"/>
  <c r="M93" i="20"/>
  <c r="Y60" i="20"/>
  <c r="X133" i="20"/>
  <c r="Y115" i="20"/>
  <c r="N93" i="20"/>
  <c r="Z60" i="20"/>
  <c r="Y133" i="20"/>
  <c r="Z135" i="20"/>
  <c r="Z117" i="20"/>
  <c r="S138" i="20"/>
  <c r="E89" i="20"/>
  <c r="F88" i="20"/>
  <c r="R47" i="20"/>
  <c r="G88" i="20"/>
  <c r="S47" i="20"/>
  <c r="E90" i="20"/>
  <c r="R48" i="20"/>
  <c r="S48" i="20"/>
  <c r="R121" i="20"/>
  <c r="H88" i="20"/>
  <c r="T47" i="20"/>
  <c r="T48" i="20"/>
  <c r="S121" i="20"/>
  <c r="I88" i="20"/>
  <c r="U47" i="20"/>
  <c r="U48" i="20"/>
  <c r="T121" i="20"/>
  <c r="J88" i="20"/>
  <c r="V47" i="20"/>
  <c r="V48" i="20"/>
  <c r="U121" i="20"/>
  <c r="K88" i="20"/>
  <c r="W47" i="20"/>
  <c r="W48" i="20"/>
  <c r="V121" i="20"/>
  <c r="L88" i="20"/>
  <c r="X47" i="20"/>
  <c r="X48" i="20"/>
  <c r="W121" i="20"/>
  <c r="M88" i="20"/>
  <c r="Y47" i="20"/>
  <c r="Y48" i="20"/>
  <c r="X121" i="20"/>
  <c r="N88" i="20"/>
  <c r="Z47" i="20"/>
  <c r="Z48" i="20"/>
  <c r="Y121" i="20"/>
  <c r="E91" i="20"/>
  <c r="R49" i="20"/>
  <c r="S49" i="20"/>
  <c r="R122" i="20"/>
  <c r="T49" i="20"/>
  <c r="S122" i="20"/>
  <c r="U49" i="20"/>
  <c r="T122" i="20"/>
  <c r="V49" i="20"/>
  <c r="U122" i="20"/>
  <c r="W49" i="20"/>
  <c r="V122" i="20"/>
  <c r="X49" i="20"/>
  <c r="W122" i="20"/>
  <c r="Y49" i="20"/>
  <c r="X122" i="20"/>
  <c r="Z49" i="20"/>
  <c r="Y122" i="20"/>
  <c r="E92" i="20"/>
  <c r="R50" i="20"/>
  <c r="S50" i="20"/>
  <c r="R123" i="20"/>
  <c r="T50" i="20"/>
  <c r="S123" i="20"/>
  <c r="U50" i="20"/>
  <c r="T123" i="20"/>
  <c r="V50" i="20"/>
  <c r="U123" i="20"/>
  <c r="W50" i="20"/>
  <c r="V123" i="20"/>
  <c r="X50" i="20"/>
  <c r="W123" i="20"/>
  <c r="Y50" i="20"/>
  <c r="X123" i="20"/>
  <c r="Z50" i="20"/>
  <c r="Y123" i="20"/>
  <c r="E93" i="20"/>
  <c r="R51" i="20"/>
  <c r="S51" i="20"/>
  <c r="R124" i="20"/>
  <c r="T51" i="20"/>
  <c r="S124" i="20"/>
  <c r="U51" i="20"/>
  <c r="T124" i="20"/>
  <c r="V51" i="20"/>
  <c r="U124" i="20"/>
  <c r="W51" i="20"/>
  <c r="V124" i="20"/>
  <c r="X51" i="20"/>
  <c r="W124" i="20"/>
  <c r="Y51" i="20"/>
  <c r="X124" i="20"/>
  <c r="Z51" i="20"/>
  <c r="Y124" i="20"/>
  <c r="Z126" i="20"/>
  <c r="S137" i="20"/>
  <c r="S139" i="20"/>
  <c r="B7" i="20"/>
  <c r="B10" i="20"/>
  <c r="B11" i="20"/>
  <c r="B12" i="20"/>
  <c r="B15" i="20"/>
  <c r="B16" i="20"/>
  <c r="B17" i="20"/>
  <c r="S110" i="19"/>
  <c r="R110" i="19"/>
  <c r="P113" i="19"/>
  <c r="P112" i="19"/>
  <c r="R112" i="19"/>
  <c r="F35" i="19"/>
  <c r="F43" i="19"/>
  <c r="F51" i="19"/>
  <c r="F62" i="19"/>
  <c r="E34" i="19"/>
  <c r="E42" i="19"/>
  <c r="E50" i="19"/>
  <c r="E61" i="19"/>
  <c r="F34" i="19"/>
  <c r="F42" i="19"/>
  <c r="F50" i="19"/>
  <c r="F61" i="19"/>
  <c r="G34" i="19"/>
  <c r="G42" i="19"/>
  <c r="G50" i="19"/>
  <c r="G61" i="19"/>
  <c r="H34" i="19"/>
  <c r="H42" i="19"/>
  <c r="H50" i="19"/>
  <c r="H61" i="19"/>
  <c r="I34" i="19"/>
  <c r="I42" i="19"/>
  <c r="I50" i="19"/>
  <c r="I61" i="19"/>
  <c r="J34" i="19"/>
  <c r="J42" i="19"/>
  <c r="J50" i="19"/>
  <c r="J61" i="19"/>
  <c r="K34" i="19"/>
  <c r="K42" i="19"/>
  <c r="K50" i="19"/>
  <c r="K61" i="19"/>
  <c r="L34" i="19"/>
  <c r="L42" i="19"/>
  <c r="L50" i="19"/>
  <c r="L61" i="19"/>
  <c r="M34" i="19"/>
  <c r="M42" i="19"/>
  <c r="M50" i="19"/>
  <c r="M61" i="19"/>
  <c r="N34" i="19"/>
  <c r="N42" i="19"/>
  <c r="N50" i="19"/>
  <c r="N61" i="19"/>
  <c r="E35" i="19"/>
  <c r="E43" i="19"/>
  <c r="E51" i="19"/>
  <c r="E62" i="19"/>
  <c r="G35" i="19"/>
  <c r="G43" i="19"/>
  <c r="G51" i="19"/>
  <c r="G62" i="19"/>
  <c r="H35" i="19"/>
  <c r="H43" i="19"/>
  <c r="H51" i="19"/>
  <c r="H62" i="19"/>
  <c r="I35" i="19"/>
  <c r="I43" i="19"/>
  <c r="I51" i="19"/>
  <c r="I62" i="19"/>
  <c r="J35" i="19"/>
  <c r="J43" i="19"/>
  <c r="J51" i="19"/>
  <c r="J62" i="19"/>
  <c r="K35" i="19"/>
  <c r="K43" i="19"/>
  <c r="K51" i="19"/>
  <c r="K62" i="19"/>
  <c r="L35" i="19"/>
  <c r="L43" i="19"/>
  <c r="L51" i="19"/>
  <c r="L62" i="19"/>
  <c r="M35" i="19"/>
  <c r="M43" i="19"/>
  <c r="M51" i="19"/>
  <c r="M62" i="19"/>
  <c r="N35" i="19"/>
  <c r="N43" i="19"/>
  <c r="N51" i="19"/>
  <c r="N62" i="19"/>
  <c r="E36" i="19"/>
  <c r="E44" i="19"/>
  <c r="E52" i="19"/>
  <c r="E63" i="19"/>
  <c r="F36" i="19"/>
  <c r="F44" i="19"/>
  <c r="F52" i="19"/>
  <c r="F63" i="19"/>
  <c r="G36" i="19"/>
  <c r="G44" i="19"/>
  <c r="G52" i="19"/>
  <c r="G63" i="19"/>
  <c r="H36" i="19"/>
  <c r="H44" i="19"/>
  <c r="H52" i="19"/>
  <c r="H63" i="19"/>
  <c r="I36" i="19"/>
  <c r="I44" i="19"/>
  <c r="I52" i="19"/>
  <c r="I63" i="19"/>
  <c r="J36" i="19"/>
  <c r="J44" i="19"/>
  <c r="J52" i="19"/>
  <c r="J63" i="19"/>
  <c r="K36" i="19"/>
  <c r="K44" i="19"/>
  <c r="K52" i="19"/>
  <c r="K63" i="19"/>
  <c r="L36" i="19"/>
  <c r="L44" i="19"/>
  <c r="L52" i="19"/>
  <c r="L63" i="19"/>
  <c r="M36" i="19"/>
  <c r="M44" i="19"/>
  <c r="M52" i="19"/>
  <c r="M63" i="19"/>
  <c r="N36" i="19"/>
  <c r="N44" i="19"/>
  <c r="N52" i="19"/>
  <c r="N63" i="19"/>
  <c r="E37" i="19"/>
  <c r="E45" i="19"/>
  <c r="E53" i="19"/>
  <c r="E64" i="19"/>
  <c r="F37" i="19"/>
  <c r="F45" i="19"/>
  <c r="F53" i="19"/>
  <c r="F64" i="19"/>
  <c r="G37" i="19"/>
  <c r="G45" i="19"/>
  <c r="G53" i="19"/>
  <c r="G64" i="19"/>
  <c r="H37" i="19"/>
  <c r="H45" i="19"/>
  <c r="H53" i="19"/>
  <c r="H64" i="19"/>
  <c r="I37" i="19"/>
  <c r="I45" i="19"/>
  <c r="I53" i="19"/>
  <c r="I64" i="19"/>
  <c r="J37" i="19"/>
  <c r="J45" i="19"/>
  <c r="J53" i="19"/>
  <c r="J64" i="19"/>
  <c r="K37" i="19"/>
  <c r="K45" i="19"/>
  <c r="K53" i="19"/>
  <c r="K64" i="19"/>
  <c r="L37" i="19"/>
  <c r="L45" i="19"/>
  <c r="L53" i="19"/>
  <c r="L64" i="19"/>
  <c r="M37" i="19"/>
  <c r="M45" i="19"/>
  <c r="M53" i="19"/>
  <c r="M64" i="19"/>
  <c r="N37" i="19"/>
  <c r="N45" i="19"/>
  <c r="N53" i="19"/>
  <c r="N64" i="19"/>
  <c r="E38" i="19"/>
  <c r="E46" i="19"/>
  <c r="E54" i="19"/>
  <c r="E65" i="19"/>
  <c r="F38" i="19"/>
  <c r="F46" i="19"/>
  <c r="F54" i="19"/>
  <c r="F65" i="19"/>
  <c r="G38" i="19"/>
  <c r="G46" i="19"/>
  <c r="G54" i="19"/>
  <c r="G65" i="19"/>
  <c r="H38" i="19"/>
  <c r="H46" i="19"/>
  <c r="H54" i="19"/>
  <c r="H65" i="19"/>
  <c r="I38" i="19"/>
  <c r="I46" i="19"/>
  <c r="I54" i="19"/>
  <c r="I65" i="19"/>
  <c r="J38" i="19"/>
  <c r="J46" i="19"/>
  <c r="J54" i="19"/>
  <c r="J65" i="19"/>
  <c r="K38" i="19"/>
  <c r="K46" i="19"/>
  <c r="K54" i="19"/>
  <c r="K65" i="19"/>
  <c r="L38" i="19"/>
  <c r="L46" i="19"/>
  <c r="L54" i="19"/>
  <c r="L65" i="19"/>
  <c r="M38" i="19"/>
  <c r="M46" i="19"/>
  <c r="M54" i="19"/>
  <c r="M65" i="19"/>
  <c r="N38" i="19"/>
  <c r="N46" i="19"/>
  <c r="N54" i="19"/>
  <c r="N65" i="19"/>
  <c r="E39" i="19"/>
  <c r="E47" i="19"/>
  <c r="E55" i="19"/>
  <c r="E66" i="19"/>
  <c r="F39" i="19"/>
  <c r="F47" i="19"/>
  <c r="F55" i="19"/>
  <c r="F66" i="19"/>
  <c r="G39" i="19"/>
  <c r="G47" i="19"/>
  <c r="G55" i="19"/>
  <c r="G66" i="19"/>
  <c r="H39" i="19"/>
  <c r="H47" i="19"/>
  <c r="H55" i="19"/>
  <c r="H66" i="19"/>
  <c r="I39" i="19"/>
  <c r="I47" i="19"/>
  <c r="I55" i="19"/>
  <c r="I66" i="19"/>
  <c r="J39" i="19"/>
  <c r="J47" i="19"/>
  <c r="J55" i="19"/>
  <c r="J66" i="19"/>
  <c r="K39" i="19"/>
  <c r="K47" i="19"/>
  <c r="K55" i="19"/>
  <c r="K66" i="19"/>
  <c r="L39" i="19"/>
  <c r="L47" i="19"/>
  <c r="L55" i="19"/>
  <c r="L66" i="19"/>
  <c r="M39" i="19"/>
  <c r="M47" i="19"/>
  <c r="M55" i="19"/>
  <c r="M66" i="19"/>
  <c r="N39" i="19"/>
  <c r="N47" i="19"/>
  <c r="N55" i="19"/>
  <c r="N66" i="19"/>
  <c r="E85" i="19"/>
  <c r="H85" i="19"/>
  <c r="H86" i="19"/>
  <c r="F89" i="19"/>
  <c r="R56" i="19"/>
  <c r="G89" i="19"/>
  <c r="S56" i="19"/>
  <c r="F90" i="19"/>
  <c r="R57" i="19"/>
  <c r="G90" i="19"/>
  <c r="S57" i="19"/>
  <c r="R130" i="19"/>
  <c r="T110" i="19"/>
  <c r="S112" i="19"/>
  <c r="H89" i="19"/>
  <c r="T56" i="19"/>
  <c r="H90" i="19"/>
  <c r="T57" i="19"/>
  <c r="S130" i="19"/>
  <c r="U110" i="19"/>
  <c r="T112" i="19"/>
  <c r="I89" i="19"/>
  <c r="U56" i="19"/>
  <c r="I90" i="19"/>
  <c r="U57" i="19"/>
  <c r="T130" i="19"/>
  <c r="V110" i="19"/>
  <c r="U112" i="19"/>
  <c r="J89" i="19"/>
  <c r="V56" i="19"/>
  <c r="J90" i="19"/>
  <c r="V57" i="19"/>
  <c r="U130" i="19"/>
  <c r="W110" i="19"/>
  <c r="V112" i="19"/>
  <c r="K89" i="19"/>
  <c r="W56" i="19"/>
  <c r="K90" i="19"/>
  <c r="W57" i="19"/>
  <c r="V130" i="19"/>
  <c r="X110" i="19"/>
  <c r="W112" i="19"/>
  <c r="L89" i="19"/>
  <c r="X56" i="19"/>
  <c r="L90" i="19"/>
  <c r="X57" i="19"/>
  <c r="W130" i="19"/>
  <c r="Y110" i="19"/>
  <c r="X112" i="19"/>
  <c r="M89" i="19"/>
  <c r="Y56" i="19"/>
  <c r="M90" i="19"/>
  <c r="Y57" i="19"/>
  <c r="X130" i="19"/>
  <c r="Z110" i="19"/>
  <c r="Y112" i="19"/>
  <c r="N89" i="19"/>
  <c r="Z56" i="19"/>
  <c r="N90" i="19"/>
  <c r="Z57" i="19"/>
  <c r="Y130" i="19"/>
  <c r="P114" i="19"/>
  <c r="R113" i="19"/>
  <c r="F91" i="19"/>
  <c r="R58" i="19"/>
  <c r="G91" i="19"/>
  <c r="S58" i="19"/>
  <c r="R131" i="19"/>
  <c r="S113" i="19"/>
  <c r="H91" i="19"/>
  <c r="T58" i="19"/>
  <c r="S131" i="19"/>
  <c r="T113" i="19"/>
  <c r="I91" i="19"/>
  <c r="U58" i="19"/>
  <c r="T131" i="19"/>
  <c r="U113" i="19"/>
  <c r="J91" i="19"/>
  <c r="V58" i="19"/>
  <c r="U131" i="19"/>
  <c r="V113" i="19"/>
  <c r="K91" i="19"/>
  <c r="W58" i="19"/>
  <c r="V131" i="19"/>
  <c r="W113" i="19"/>
  <c r="L91" i="19"/>
  <c r="X58" i="19"/>
  <c r="W131" i="19"/>
  <c r="X113" i="19"/>
  <c r="M91" i="19"/>
  <c r="Y58" i="19"/>
  <c r="X131" i="19"/>
  <c r="Y113" i="19"/>
  <c r="N91" i="19"/>
  <c r="Z58" i="19"/>
  <c r="Y131" i="19"/>
  <c r="P115" i="19"/>
  <c r="R114" i="19"/>
  <c r="F92" i="19"/>
  <c r="R59" i="19"/>
  <c r="G92" i="19"/>
  <c r="S59" i="19"/>
  <c r="R132" i="19"/>
  <c r="S114" i="19"/>
  <c r="H92" i="19"/>
  <c r="T59" i="19"/>
  <c r="S132" i="19"/>
  <c r="T114" i="19"/>
  <c r="I92" i="19"/>
  <c r="U59" i="19"/>
  <c r="T132" i="19"/>
  <c r="U114" i="19"/>
  <c r="J92" i="19"/>
  <c r="V59" i="19"/>
  <c r="U132" i="19"/>
  <c r="V114" i="19"/>
  <c r="K92" i="19"/>
  <c r="W59" i="19"/>
  <c r="V132" i="19"/>
  <c r="W114" i="19"/>
  <c r="L92" i="19"/>
  <c r="X59" i="19"/>
  <c r="W132" i="19"/>
  <c r="X114" i="19"/>
  <c r="M92" i="19"/>
  <c r="Y59" i="19"/>
  <c r="X132" i="19"/>
  <c r="Y114" i="19"/>
  <c r="N92" i="19"/>
  <c r="Z59" i="19"/>
  <c r="Y132" i="19"/>
  <c r="P116" i="19"/>
  <c r="R115" i="19"/>
  <c r="F93" i="19"/>
  <c r="R60" i="19"/>
  <c r="G93" i="19"/>
  <c r="S60" i="19"/>
  <c r="R133" i="19"/>
  <c r="S115" i="19"/>
  <c r="H93" i="19"/>
  <c r="T60" i="19"/>
  <c r="S133" i="19"/>
  <c r="T115" i="19"/>
  <c r="I93" i="19"/>
  <c r="U60" i="19"/>
  <c r="T133" i="19"/>
  <c r="U115" i="19"/>
  <c r="J93" i="19"/>
  <c r="V60" i="19"/>
  <c r="U133" i="19"/>
  <c r="V115" i="19"/>
  <c r="K93" i="19"/>
  <c r="W60" i="19"/>
  <c r="V133" i="19"/>
  <c r="W115" i="19"/>
  <c r="L93" i="19"/>
  <c r="X60" i="19"/>
  <c r="W133" i="19"/>
  <c r="X115" i="19"/>
  <c r="M93" i="19"/>
  <c r="Y60" i="19"/>
  <c r="X133" i="19"/>
  <c r="Y115" i="19"/>
  <c r="N93" i="19"/>
  <c r="Z60" i="19"/>
  <c r="Y133" i="19"/>
  <c r="Z135" i="19"/>
  <c r="Z117" i="19"/>
  <c r="S138" i="19"/>
  <c r="E89" i="19"/>
  <c r="F88" i="19"/>
  <c r="R47" i="19"/>
  <c r="G88" i="19"/>
  <c r="S47" i="19"/>
  <c r="E90" i="19"/>
  <c r="R48" i="19"/>
  <c r="S48" i="19"/>
  <c r="R121" i="19"/>
  <c r="H88" i="19"/>
  <c r="T47" i="19"/>
  <c r="T48" i="19"/>
  <c r="S121" i="19"/>
  <c r="I88" i="19"/>
  <c r="U47" i="19"/>
  <c r="U48" i="19"/>
  <c r="T121" i="19"/>
  <c r="J88" i="19"/>
  <c r="V47" i="19"/>
  <c r="V48" i="19"/>
  <c r="U121" i="19"/>
  <c r="K88" i="19"/>
  <c r="W47" i="19"/>
  <c r="W48" i="19"/>
  <c r="V121" i="19"/>
  <c r="L88" i="19"/>
  <c r="X47" i="19"/>
  <c r="X48" i="19"/>
  <c r="W121" i="19"/>
  <c r="M88" i="19"/>
  <c r="Y47" i="19"/>
  <c r="Y48" i="19"/>
  <c r="X121" i="19"/>
  <c r="N88" i="19"/>
  <c r="Z47" i="19"/>
  <c r="Z48" i="19"/>
  <c r="Y121" i="19"/>
  <c r="E91" i="19"/>
  <c r="R49" i="19"/>
  <c r="S49" i="19"/>
  <c r="R122" i="19"/>
  <c r="T49" i="19"/>
  <c r="S122" i="19"/>
  <c r="U49" i="19"/>
  <c r="T122" i="19"/>
  <c r="V49" i="19"/>
  <c r="U122" i="19"/>
  <c r="W49" i="19"/>
  <c r="V122" i="19"/>
  <c r="X49" i="19"/>
  <c r="W122" i="19"/>
  <c r="Y49" i="19"/>
  <c r="X122" i="19"/>
  <c r="Z49" i="19"/>
  <c r="Y122" i="19"/>
  <c r="E92" i="19"/>
  <c r="R50" i="19"/>
  <c r="S50" i="19"/>
  <c r="R123" i="19"/>
  <c r="T50" i="19"/>
  <c r="S123" i="19"/>
  <c r="U50" i="19"/>
  <c r="T123" i="19"/>
  <c r="V50" i="19"/>
  <c r="U123" i="19"/>
  <c r="W50" i="19"/>
  <c r="V123" i="19"/>
  <c r="X50" i="19"/>
  <c r="W123" i="19"/>
  <c r="Y50" i="19"/>
  <c r="X123" i="19"/>
  <c r="Z50" i="19"/>
  <c r="Y123" i="19"/>
  <c r="E93" i="19"/>
  <c r="R51" i="19"/>
  <c r="S51" i="19"/>
  <c r="R124" i="19"/>
  <c r="T51" i="19"/>
  <c r="S124" i="19"/>
  <c r="U51" i="19"/>
  <c r="T124" i="19"/>
  <c r="V51" i="19"/>
  <c r="U124" i="19"/>
  <c r="W51" i="19"/>
  <c r="V124" i="19"/>
  <c r="X51" i="19"/>
  <c r="W124" i="19"/>
  <c r="Y51" i="19"/>
  <c r="X124" i="19"/>
  <c r="Z51" i="19"/>
  <c r="Y124" i="19"/>
  <c r="Z126" i="19"/>
  <c r="S137" i="19"/>
  <c r="S139" i="19"/>
  <c r="B17" i="19"/>
  <c r="B16" i="19"/>
  <c r="B15" i="19"/>
  <c r="S74" i="19"/>
  <c r="R74" i="19"/>
  <c r="P77" i="19"/>
  <c r="P76" i="19"/>
  <c r="R76" i="19"/>
  <c r="R27" i="19"/>
  <c r="S27" i="19"/>
  <c r="R28" i="19"/>
  <c r="S28" i="19"/>
  <c r="R94" i="19"/>
  <c r="T74" i="19"/>
  <c r="S76" i="19"/>
  <c r="T27" i="19"/>
  <c r="T28" i="19"/>
  <c r="S94" i="19"/>
  <c r="U74" i="19"/>
  <c r="T76" i="19"/>
  <c r="U27" i="19"/>
  <c r="U28" i="19"/>
  <c r="T94" i="19"/>
  <c r="V74" i="19"/>
  <c r="U76" i="19"/>
  <c r="V27" i="19"/>
  <c r="V28" i="19"/>
  <c r="U94" i="19"/>
  <c r="W74" i="19"/>
  <c r="V76" i="19"/>
  <c r="W27" i="19"/>
  <c r="W28" i="19"/>
  <c r="V94" i="19"/>
  <c r="X74" i="19"/>
  <c r="W76" i="19"/>
  <c r="X27" i="19"/>
  <c r="X28" i="19"/>
  <c r="W94" i="19"/>
  <c r="Y74" i="19"/>
  <c r="X76" i="19"/>
  <c r="Y27" i="19"/>
  <c r="Y28" i="19"/>
  <c r="X94" i="19"/>
  <c r="Z74" i="19"/>
  <c r="Y76" i="19"/>
  <c r="Z27" i="19"/>
  <c r="Z28" i="19"/>
  <c r="Y94" i="19"/>
  <c r="P78" i="19"/>
  <c r="R77" i="19"/>
  <c r="R29" i="19"/>
  <c r="S29" i="19"/>
  <c r="R95" i="19"/>
  <c r="S77" i="19"/>
  <c r="T29" i="19"/>
  <c r="S95" i="19"/>
  <c r="T77" i="19"/>
  <c r="U29" i="19"/>
  <c r="T95" i="19"/>
  <c r="U77" i="19"/>
  <c r="V29" i="19"/>
  <c r="U95" i="19"/>
  <c r="V77" i="19"/>
  <c r="W29" i="19"/>
  <c r="V95" i="19"/>
  <c r="W77" i="19"/>
  <c r="X29" i="19"/>
  <c r="W95" i="19"/>
  <c r="X77" i="19"/>
  <c r="Y29" i="19"/>
  <c r="X95" i="19"/>
  <c r="Y77" i="19"/>
  <c r="Z29" i="19"/>
  <c r="Y95" i="19"/>
  <c r="P79" i="19"/>
  <c r="R78" i="19"/>
  <c r="R30" i="19"/>
  <c r="S30" i="19"/>
  <c r="R96" i="19"/>
  <c r="S78" i="19"/>
  <c r="T30" i="19"/>
  <c r="S96" i="19"/>
  <c r="T78" i="19"/>
  <c r="U30" i="19"/>
  <c r="T96" i="19"/>
  <c r="U78" i="19"/>
  <c r="V30" i="19"/>
  <c r="U96" i="19"/>
  <c r="V78" i="19"/>
  <c r="W30" i="19"/>
  <c r="V96" i="19"/>
  <c r="W78" i="19"/>
  <c r="X30" i="19"/>
  <c r="W96" i="19"/>
  <c r="X78" i="19"/>
  <c r="Y30" i="19"/>
  <c r="X96" i="19"/>
  <c r="Y78" i="19"/>
  <c r="Z30" i="19"/>
  <c r="Y96" i="19"/>
  <c r="P80" i="19"/>
  <c r="R79" i="19"/>
  <c r="R31" i="19"/>
  <c r="S31" i="19"/>
  <c r="R97" i="19"/>
  <c r="S79" i="19"/>
  <c r="T31" i="19"/>
  <c r="S97" i="19"/>
  <c r="T79" i="19"/>
  <c r="U31" i="19"/>
  <c r="T97" i="19"/>
  <c r="U79" i="19"/>
  <c r="V31" i="19"/>
  <c r="U97" i="19"/>
  <c r="V79" i="19"/>
  <c r="W31" i="19"/>
  <c r="V97" i="19"/>
  <c r="W79" i="19"/>
  <c r="X31" i="19"/>
  <c r="W97" i="19"/>
  <c r="X79" i="19"/>
  <c r="Y31" i="19"/>
  <c r="X97" i="19"/>
  <c r="Y79" i="19"/>
  <c r="Z31" i="19"/>
  <c r="Y97" i="19"/>
  <c r="Z99" i="19"/>
  <c r="Z81" i="19"/>
  <c r="S102" i="19"/>
  <c r="R18" i="19"/>
  <c r="S18" i="19"/>
  <c r="R19" i="19"/>
  <c r="S19" i="19"/>
  <c r="R85" i="19"/>
  <c r="T18" i="19"/>
  <c r="T19" i="19"/>
  <c r="S85" i="19"/>
  <c r="U18" i="19"/>
  <c r="U19" i="19"/>
  <c r="T85" i="19"/>
  <c r="V18" i="19"/>
  <c r="V19" i="19"/>
  <c r="U85" i="19"/>
  <c r="W18" i="19"/>
  <c r="W19" i="19"/>
  <c r="V85" i="19"/>
  <c r="X18" i="19"/>
  <c r="X19" i="19"/>
  <c r="W85" i="19"/>
  <c r="Y18" i="19"/>
  <c r="Y19" i="19"/>
  <c r="X85" i="19"/>
  <c r="Z18" i="19"/>
  <c r="Z19" i="19"/>
  <c r="Y85" i="19"/>
  <c r="R20" i="19"/>
  <c r="S20" i="19"/>
  <c r="R86" i="19"/>
  <c r="T20" i="19"/>
  <c r="S86" i="19"/>
  <c r="U20" i="19"/>
  <c r="T86" i="19"/>
  <c r="V20" i="19"/>
  <c r="U86" i="19"/>
  <c r="W20" i="19"/>
  <c r="V86" i="19"/>
  <c r="X20" i="19"/>
  <c r="W86" i="19"/>
  <c r="Y20" i="19"/>
  <c r="X86" i="19"/>
  <c r="Z20" i="19"/>
  <c r="Y86" i="19"/>
  <c r="R21" i="19"/>
  <c r="S21" i="19"/>
  <c r="R87" i="19"/>
  <c r="T21" i="19"/>
  <c r="S87" i="19"/>
  <c r="U21" i="19"/>
  <c r="T87" i="19"/>
  <c r="V21" i="19"/>
  <c r="U87" i="19"/>
  <c r="W21" i="19"/>
  <c r="V87" i="19"/>
  <c r="X21" i="19"/>
  <c r="W87" i="19"/>
  <c r="Y21" i="19"/>
  <c r="X87" i="19"/>
  <c r="Z21" i="19"/>
  <c r="Y87" i="19"/>
  <c r="R22" i="19"/>
  <c r="S22" i="19"/>
  <c r="R88" i="19"/>
  <c r="T22" i="19"/>
  <c r="S88" i="19"/>
  <c r="U22" i="19"/>
  <c r="T88" i="19"/>
  <c r="V22" i="19"/>
  <c r="U88" i="19"/>
  <c r="W22" i="19"/>
  <c r="V88" i="19"/>
  <c r="X22" i="19"/>
  <c r="W88" i="19"/>
  <c r="Y22" i="19"/>
  <c r="X88" i="19"/>
  <c r="Z22" i="19"/>
  <c r="Y88" i="19"/>
  <c r="Z90" i="19"/>
  <c r="S101" i="19"/>
  <c r="S103" i="19"/>
  <c r="B12" i="19"/>
  <c r="B11" i="19"/>
  <c r="B10" i="19"/>
  <c r="B7" i="19"/>
  <c r="B6" i="19"/>
  <c r="S8" i="19"/>
  <c r="R8" i="19"/>
  <c r="R9" i="19"/>
  <c r="R10" i="19"/>
  <c r="T8" i="19"/>
  <c r="S9" i="19"/>
  <c r="S10" i="19"/>
  <c r="U8" i="19"/>
  <c r="T9" i="19"/>
  <c r="T10" i="19"/>
  <c r="V8" i="19"/>
  <c r="U9" i="19"/>
  <c r="U10" i="19"/>
  <c r="W8" i="19"/>
  <c r="V9" i="19"/>
  <c r="V10" i="19"/>
  <c r="X8" i="19"/>
  <c r="W9" i="19"/>
  <c r="W10" i="19"/>
  <c r="Y8" i="19"/>
  <c r="X9" i="19"/>
  <c r="X10" i="19"/>
  <c r="Z8" i="19"/>
  <c r="Y9" i="19"/>
  <c r="Y10" i="19"/>
  <c r="Q11" i="19"/>
  <c r="S11" i="19"/>
  <c r="U11" i="19"/>
  <c r="B5" i="19"/>
  <c r="R3" i="19"/>
  <c r="R4" i="19"/>
  <c r="S3" i="19"/>
  <c r="S4" i="19"/>
  <c r="T3" i="19"/>
  <c r="T4" i="19"/>
  <c r="U3" i="19"/>
  <c r="U4" i="19"/>
  <c r="Q5" i="19"/>
  <c r="S5" i="19"/>
  <c r="U5" i="19"/>
  <c r="B4" i="19"/>
  <c r="S110" i="18"/>
  <c r="R110" i="18"/>
  <c r="P113" i="18"/>
  <c r="P112" i="18"/>
  <c r="R112" i="18"/>
  <c r="F35" i="18"/>
  <c r="F43" i="18"/>
  <c r="F51" i="18"/>
  <c r="F62" i="18"/>
  <c r="E34" i="18"/>
  <c r="E42" i="18"/>
  <c r="E50" i="18"/>
  <c r="E61" i="18"/>
  <c r="F34" i="18"/>
  <c r="F42" i="18"/>
  <c r="F50" i="18"/>
  <c r="F61" i="18"/>
  <c r="G34" i="18"/>
  <c r="G42" i="18"/>
  <c r="G50" i="18"/>
  <c r="G61" i="18"/>
  <c r="H34" i="18"/>
  <c r="H42" i="18"/>
  <c r="H50" i="18"/>
  <c r="H61" i="18"/>
  <c r="I34" i="18"/>
  <c r="I42" i="18"/>
  <c r="I50" i="18"/>
  <c r="I61" i="18"/>
  <c r="J34" i="18"/>
  <c r="J42" i="18"/>
  <c r="J50" i="18"/>
  <c r="J61" i="18"/>
  <c r="K34" i="18"/>
  <c r="K42" i="18"/>
  <c r="K50" i="18"/>
  <c r="K61" i="18"/>
  <c r="L34" i="18"/>
  <c r="L42" i="18"/>
  <c r="L50" i="18"/>
  <c r="L61" i="18"/>
  <c r="M34" i="18"/>
  <c r="M42" i="18"/>
  <c r="M50" i="18"/>
  <c r="M61" i="18"/>
  <c r="N34" i="18"/>
  <c r="N42" i="18"/>
  <c r="N50" i="18"/>
  <c r="N61" i="18"/>
  <c r="E35" i="18"/>
  <c r="E43" i="18"/>
  <c r="E51" i="18"/>
  <c r="E62" i="18"/>
  <c r="G35" i="18"/>
  <c r="G43" i="18"/>
  <c r="G51" i="18"/>
  <c r="G62" i="18"/>
  <c r="H35" i="18"/>
  <c r="H43" i="18"/>
  <c r="H51" i="18"/>
  <c r="H62" i="18"/>
  <c r="I35" i="18"/>
  <c r="I43" i="18"/>
  <c r="I51" i="18"/>
  <c r="I62" i="18"/>
  <c r="J35" i="18"/>
  <c r="J43" i="18"/>
  <c r="J51" i="18"/>
  <c r="J62" i="18"/>
  <c r="K35" i="18"/>
  <c r="K43" i="18"/>
  <c r="K51" i="18"/>
  <c r="K62" i="18"/>
  <c r="L35" i="18"/>
  <c r="L43" i="18"/>
  <c r="L51" i="18"/>
  <c r="L62" i="18"/>
  <c r="M35" i="18"/>
  <c r="M43" i="18"/>
  <c r="M51" i="18"/>
  <c r="M62" i="18"/>
  <c r="N35" i="18"/>
  <c r="N43" i="18"/>
  <c r="N51" i="18"/>
  <c r="N62" i="18"/>
  <c r="E36" i="18"/>
  <c r="E44" i="18"/>
  <c r="E52" i="18"/>
  <c r="E63" i="18"/>
  <c r="F36" i="18"/>
  <c r="F44" i="18"/>
  <c r="F52" i="18"/>
  <c r="F63" i="18"/>
  <c r="G36" i="18"/>
  <c r="G44" i="18"/>
  <c r="G52" i="18"/>
  <c r="G63" i="18"/>
  <c r="H36" i="18"/>
  <c r="H44" i="18"/>
  <c r="H52" i="18"/>
  <c r="H63" i="18"/>
  <c r="I36" i="18"/>
  <c r="I44" i="18"/>
  <c r="I52" i="18"/>
  <c r="I63" i="18"/>
  <c r="J36" i="18"/>
  <c r="J44" i="18"/>
  <c r="J52" i="18"/>
  <c r="J63" i="18"/>
  <c r="K36" i="18"/>
  <c r="K44" i="18"/>
  <c r="K52" i="18"/>
  <c r="K63" i="18"/>
  <c r="L36" i="18"/>
  <c r="L44" i="18"/>
  <c r="L52" i="18"/>
  <c r="L63" i="18"/>
  <c r="M36" i="18"/>
  <c r="M44" i="18"/>
  <c r="M52" i="18"/>
  <c r="M63" i="18"/>
  <c r="N36" i="18"/>
  <c r="N44" i="18"/>
  <c r="N52" i="18"/>
  <c r="N63" i="18"/>
  <c r="E37" i="18"/>
  <c r="E45" i="18"/>
  <c r="E53" i="18"/>
  <c r="E64" i="18"/>
  <c r="F37" i="18"/>
  <c r="F45" i="18"/>
  <c r="F53" i="18"/>
  <c r="F64" i="18"/>
  <c r="G37" i="18"/>
  <c r="G45" i="18"/>
  <c r="G53" i="18"/>
  <c r="G64" i="18"/>
  <c r="H37" i="18"/>
  <c r="H45" i="18"/>
  <c r="H53" i="18"/>
  <c r="H64" i="18"/>
  <c r="I37" i="18"/>
  <c r="I45" i="18"/>
  <c r="I53" i="18"/>
  <c r="I64" i="18"/>
  <c r="J37" i="18"/>
  <c r="J45" i="18"/>
  <c r="J53" i="18"/>
  <c r="J64" i="18"/>
  <c r="K37" i="18"/>
  <c r="K45" i="18"/>
  <c r="K53" i="18"/>
  <c r="K64" i="18"/>
  <c r="L37" i="18"/>
  <c r="L45" i="18"/>
  <c r="L53" i="18"/>
  <c r="L64" i="18"/>
  <c r="M37" i="18"/>
  <c r="M45" i="18"/>
  <c r="M53" i="18"/>
  <c r="M64" i="18"/>
  <c r="N37" i="18"/>
  <c r="N45" i="18"/>
  <c r="N53" i="18"/>
  <c r="N64" i="18"/>
  <c r="E38" i="18"/>
  <c r="E46" i="18"/>
  <c r="E54" i="18"/>
  <c r="E65" i="18"/>
  <c r="F38" i="18"/>
  <c r="F46" i="18"/>
  <c r="F54" i="18"/>
  <c r="F65" i="18"/>
  <c r="G38" i="18"/>
  <c r="G46" i="18"/>
  <c r="G54" i="18"/>
  <c r="G65" i="18"/>
  <c r="H38" i="18"/>
  <c r="H46" i="18"/>
  <c r="H54" i="18"/>
  <c r="H65" i="18"/>
  <c r="I38" i="18"/>
  <c r="I46" i="18"/>
  <c r="I54" i="18"/>
  <c r="I65" i="18"/>
  <c r="J38" i="18"/>
  <c r="J46" i="18"/>
  <c r="J54" i="18"/>
  <c r="J65" i="18"/>
  <c r="K38" i="18"/>
  <c r="K46" i="18"/>
  <c r="K54" i="18"/>
  <c r="K65" i="18"/>
  <c r="L38" i="18"/>
  <c r="L46" i="18"/>
  <c r="L54" i="18"/>
  <c r="L65" i="18"/>
  <c r="M38" i="18"/>
  <c r="M46" i="18"/>
  <c r="M54" i="18"/>
  <c r="M65" i="18"/>
  <c r="N38" i="18"/>
  <c r="N46" i="18"/>
  <c r="N54" i="18"/>
  <c r="N65" i="18"/>
  <c r="E39" i="18"/>
  <c r="E47" i="18"/>
  <c r="E55" i="18"/>
  <c r="E66" i="18"/>
  <c r="F39" i="18"/>
  <c r="F47" i="18"/>
  <c r="F55" i="18"/>
  <c r="F66" i="18"/>
  <c r="G39" i="18"/>
  <c r="G47" i="18"/>
  <c r="G55" i="18"/>
  <c r="G66" i="18"/>
  <c r="H39" i="18"/>
  <c r="H47" i="18"/>
  <c r="H55" i="18"/>
  <c r="H66" i="18"/>
  <c r="I39" i="18"/>
  <c r="I47" i="18"/>
  <c r="I55" i="18"/>
  <c r="I66" i="18"/>
  <c r="J39" i="18"/>
  <c r="J47" i="18"/>
  <c r="J55" i="18"/>
  <c r="J66" i="18"/>
  <c r="K39" i="18"/>
  <c r="K47" i="18"/>
  <c r="K55" i="18"/>
  <c r="K66" i="18"/>
  <c r="L39" i="18"/>
  <c r="L47" i="18"/>
  <c r="L55" i="18"/>
  <c r="L66" i="18"/>
  <c r="M39" i="18"/>
  <c r="M47" i="18"/>
  <c r="M55" i="18"/>
  <c r="M66" i="18"/>
  <c r="N39" i="18"/>
  <c r="N47" i="18"/>
  <c r="N55" i="18"/>
  <c r="N66" i="18"/>
  <c r="E85" i="18"/>
  <c r="H85" i="18"/>
  <c r="H86" i="18"/>
  <c r="F89" i="18"/>
  <c r="R56" i="18"/>
  <c r="G89" i="18"/>
  <c r="S56" i="18"/>
  <c r="F90" i="18"/>
  <c r="R57" i="18"/>
  <c r="G90" i="18"/>
  <c r="S57" i="18"/>
  <c r="R130" i="18"/>
  <c r="T110" i="18"/>
  <c r="S112" i="18"/>
  <c r="H89" i="18"/>
  <c r="T56" i="18"/>
  <c r="H90" i="18"/>
  <c r="T57" i="18"/>
  <c r="S130" i="18"/>
  <c r="U110" i="18"/>
  <c r="T112" i="18"/>
  <c r="I89" i="18"/>
  <c r="U56" i="18"/>
  <c r="I90" i="18"/>
  <c r="U57" i="18"/>
  <c r="T130" i="18"/>
  <c r="V110" i="18"/>
  <c r="U112" i="18"/>
  <c r="J89" i="18"/>
  <c r="V56" i="18"/>
  <c r="J90" i="18"/>
  <c r="V57" i="18"/>
  <c r="U130" i="18"/>
  <c r="W110" i="18"/>
  <c r="V112" i="18"/>
  <c r="K89" i="18"/>
  <c r="W56" i="18"/>
  <c r="K90" i="18"/>
  <c r="W57" i="18"/>
  <c r="V130" i="18"/>
  <c r="X110" i="18"/>
  <c r="W112" i="18"/>
  <c r="L89" i="18"/>
  <c r="X56" i="18"/>
  <c r="L90" i="18"/>
  <c r="X57" i="18"/>
  <c r="W130" i="18"/>
  <c r="Y110" i="18"/>
  <c r="X112" i="18"/>
  <c r="M89" i="18"/>
  <c r="Y56" i="18"/>
  <c r="M90" i="18"/>
  <c r="Y57" i="18"/>
  <c r="X130" i="18"/>
  <c r="Z110" i="18"/>
  <c r="Y112" i="18"/>
  <c r="N89" i="18"/>
  <c r="Z56" i="18"/>
  <c r="N90" i="18"/>
  <c r="Z57" i="18"/>
  <c r="Y130" i="18"/>
  <c r="P114" i="18"/>
  <c r="R113" i="18"/>
  <c r="F91" i="18"/>
  <c r="R58" i="18"/>
  <c r="G91" i="18"/>
  <c r="S58" i="18"/>
  <c r="R131" i="18"/>
  <c r="S113" i="18"/>
  <c r="H91" i="18"/>
  <c r="T58" i="18"/>
  <c r="S131" i="18"/>
  <c r="T113" i="18"/>
  <c r="I91" i="18"/>
  <c r="U58" i="18"/>
  <c r="T131" i="18"/>
  <c r="U113" i="18"/>
  <c r="J91" i="18"/>
  <c r="V58" i="18"/>
  <c r="U131" i="18"/>
  <c r="V113" i="18"/>
  <c r="K91" i="18"/>
  <c r="W58" i="18"/>
  <c r="V131" i="18"/>
  <c r="W113" i="18"/>
  <c r="L91" i="18"/>
  <c r="X58" i="18"/>
  <c r="W131" i="18"/>
  <c r="X113" i="18"/>
  <c r="M91" i="18"/>
  <c r="Y58" i="18"/>
  <c r="X131" i="18"/>
  <c r="Y113" i="18"/>
  <c r="N91" i="18"/>
  <c r="Z58" i="18"/>
  <c r="Y131" i="18"/>
  <c r="P115" i="18"/>
  <c r="R114" i="18"/>
  <c r="F92" i="18"/>
  <c r="R59" i="18"/>
  <c r="G92" i="18"/>
  <c r="S59" i="18"/>
  <c r="R132" i="18"/>
  <c r="S114" i="18"/>
  <c r="H92" i="18"/>
  <c r="T59" i="18"/>
  <c r="S132" i="18"/>
  <c r="T114" i="18"/>
  <c r="I92" i="18"/>
  <c r="U59" i="18"/>
  <c r="T132" i="18"/>
  <c r="U114" i="18"/>
  <c r="J92" i="18"/>
  <c r="V59" i="18"/>
  <c r="U132" i="18"/>
  <c r="V114" i="18"/>
  <c r="K92" i="18"/>
  <c r="W59" i="18"/>
  <c r="V132" i="18"/>
  <c r="W114" i="18"/>
  <c r="L92" i="18"/>
  <c r="X59" i="18"/>
  <c r="W132" i="18"/>
  <c r="X114" i="18"/>
  <c r="M92" i="18"/>
  <c r="Y59" i="18"/>
  <c r="X132" i="18"/>
  <c r="Y114" i="18"/>
  <c r="N92" i="18"/>
  <c r="Z59" i="18"/>
  <c r="Y132" i="18"/>
  <c r="P116" i="18"/>
  <c r="R115" i="18"/>
  <c r="F93" i="18"/>
  <c r="R60" i="18"/>
  <c r="G93" i="18"/>
  <c r="S60" i="18"/>
  <c r="R133" i="18"/>
  <c r="S115" i="18"/>
  <c r="H93" i="18"/>
  <c r="T60" i="18"/>
  <c r="S133" i="18"/>
  <c r="T115" i="18"/>
  <c r="I93" i="18"/>
  <c r="U60" i="18"/>
  <c r="T133" i="18"/>
  <c r="U115" i="18"/>
  <c r="J93" i="18"/>
  <c r="V60" i="18"/>
  <c r="U133" i="18"/>
  <c r="V115" i="18"/>
  <c r="K93" i="18"/>
  <c r="W60" i="18"/>
  <c r="V133" i="18"/>
  <c r="W115" i="18"/>
  <c r="L93" i="18"/>
  <c r="X60" i="18"/>
  <c r="W133" i="18"/>
  <c r="X115" i="18"/>
  <c r="M93" i="18"/>
  <c r="Y60" i="18"/>
  <c r="X133" i="18"/>
  <c r="Y115" i="18"/>
  <c r="N93" i="18"/>
  <c r="Z60" i="18"/>
  <c r="Y133" i="18"/>
  <c r="Z135" i="18"/>
  <c r="Z117" i="18"/>
  <c r="S138" i="18"/>
  <c r="E89" i="18"/>
  <c r="F88" i="18"/>
  <c r="R47" i="18"/>
  <c r="G88" i="18"/>
  <c r="S47" i="18"/>
  <c r="E90" i="18"/>
  <c r="R48" i="18"/>
  <c r="S48" i="18"/>
  <c r="R121" i="18"/>
  <c r="H88" i="18"/>
  <c r="T47" i="18"/>
  <c r="T48" i="18"/>
  <c r="S121" i="18"/>
  <c r="I88" i="18"/>
  <c r="U47" i="18"/>
  <c r="U48" i="18"/>
  <c r="T121" i="18"/>
  <c r="J88" i="18"/>
  <c r="V47" i="18"/>
  <c r="V48" i="18"/>
  <c r="U121" i="18"/>
  <c r="K88" i="18"/>
  <c r="W47" i="18"/>
  <c r="W48" i="18"/>
  <c r="V121" i="18"/>
  <c r="L88" i="18"/>
  <c r="X47" i="18"/>
  <c r="X48" i="18"/>
  <c r="W121" i="18"/>
  <c r="M88" i="18"/>
  <c r="Y47" i="18"/>
  <c r="Y48" i="18"/>
  <c r="X121" i="18"/>
  <c r="N88" i="18"/>
  <c r="Z47" i="18"/>
  <c r="Z48" i="18"/>
  <c r="Y121" i="18"/>
  <c r="E91" i="18"/>
  <c r="R49" i="18"/>
  <c r="S49" i="18"/>
  <c r="R122" i="18"/>
  <c r="T49" i="18"/>
  <c r="S122" i="18"/>
  <c r="U49" i="18"/>
  <c r="T122" i="18"/>
  <c r="V49" i="18"/>
  <c r="U122" i="18"/>
  <c r="W49" i="18"/>
  <c r="V122" i="18"/>
  <c r="X49" i="18"/>
  <c r="W122" i="18"/>
  <c r="Y49" i="18"/>
  <c r="X122" i="18"/>
  <c r="Z49" i="18"/>
  <c r="Y122" i="18"/>
  <c r="E92" i="18"/>
  <c r="R50" i="18"/>
  <c r="S50" i="18"/>
  <c r="R123" i="18"/>
  <c r="T50" i="18"/>
  <c r="S123" i="18"/>
  <c r="U50" i="18"/>
  <c r="T123" i="18"/>
  <c r="V50" i="18"/>
  <c r="U123" i="18"/>
  <c r="W50" i="18"/>
  <c r="V123" i="18"/>
  <c r="X50" i="18"/>
  <c r="W123" i="18"/>
  <c r="Y50" i="18"/>
  <c r="X123" i="18"/>
  <c r="Z50" i="18"/>
  <c r="Y123" i="18"/>
  <c r="E93" i="18"/>
  <c r="R51" i="18"/>
  <c r="S51" i="18"/>
  <c r="R124" i="18"/>
  <c r="T51" i="18"/>
  <c r="S124" i="18"/>
  <c r="U51" i="18"/>
  <c r="T124" i="18"/>
  <c r="V51" i="18"/>
  <c r="U124" i="18"/>
  <c r="W51" i="18"/>
  <c r="V124" i="18"/>
  <c r="X51" i="18"/>
  <c r="W124" i="18"/>
  <c r="Y51" i="18"/>
  <c r="X124" i="18"/>
  <c r="Z51" i="18"/>
  <c r="Y124" i="18"/>
  <c r="Z126" i="18"/>
  <c r="S137" i="18"/>
  <c r="S139" i="18"/>
  <c r="B17" i="18"/>
  <c r="B16" i="18"/>
  <c r="B15" i="18"/>
  <c r="S74" i="18"/>
  <c r="R74" i="18"/>
  <c r="P77" i="18"/>
  <c r="P76" i="18"/>
  <c r="R76" i="18"/>
  <c r="R27" i="18"/>
  <c r="S27" i="18"/>
  <c r="R28" i="18"/>
  <c r="S28" i="18"/>
  <c r="R94" i="18"/>
  <c r="T74" i="18"/>
  <c r="S76" i="18"/>
  <c r="T27" i="18"/>
  <c r="T28" i="18"/>
  <c r="S94" i="18"/>
  <c r="U74" i="18"/>
  <c r="T76" i="18"/>
  <c r="U27" i="18"/>
  <c r="U28" i="18"/>
  <c r="T94" i="18"/>
  <c r="V74" i="18"/>
  <c r="U76" i="18"/>
  <c r="V27" i="18"/>
  <c r="V28" i="18"/>
  <c r="U94" i="18"/>
  <c r="W74" i="18"/>
  <c r="V76" i="18"/>
  <c r="W27" i="18"/>
  <c r="W28" i="18"/>
  <c r="V94" i="18"/>
  <c r="X74" i="18"/>
  <c r="W76" i="18"/>
  <c r="X27" i="18"/>
  <c r="X28" i="18"/>
  <c r="W94" i="18"/>
  <c r="Y74" i="18"/>
  <c r="X76" i="18"/>
  <c r="Y27" i="18"/>
  <c r="Y28" i="18"/>
  <c r="X94" i="18"/>
  <c r="Z74" i="18"/>
  <c r="Y76" i="18"/>
  <c r="Z27" i="18"/>
  <c r="Z28" i="18"/>
  <c r="Y94" i="18"/>
  <c r="P78" i="18"/>
  <c r="R77" i="18"/>
  <c r="R29" i="18"/>
  <c r="S29" i="18"/>
  <c r="R95" i="18"/>
  <c r="S77" i="18"/>
  <c r="T29" i="18"/>
  <c r="S95" i="18"/>
  <c r="T77" i="18"/>
  <c r="U29" i="18"/>
  <c r="T95" i="18"/>
  <c r="U77" i="18"/>
  <c r="V29" i="18"/>
  <c r="U95" i="18"/>
  <c r="V77" i="18"/>
  <c r="W29" i="18"/>
  <c r="V95" i="18"/>
  <c r="W77" i="18"/>
  <c r="X29" i="18"/>
  <c r="W95" i="18"/>
  <c r="X77" i="18"/>
  <c r="Y29" i="18"/>
  <c r="X95" i="18"/>
  <c r="Y77" i="18"/>
  <c r="Z29" i="18"/>
  <c r="Y95" i="18"/>
  <c r="P79" i="18"/>
  <c r="R78" i="18"/>
  <c r="R30" i="18"/>
  <c r="S30" i="18"/>
  <c r="R96" i="18"/>
  <c r="S78" i="18"/>
  <c r="T30" i="18"/>
  <c r="S96" i="18"/>
  <c r="T78" i="18"/>
  <c r="U30" i="18"/>
  <c r="T96" i="18"/>
  <c r="U78" i="18"/>
  <c r="V30" i="18"/>
  <c r="U96" i="18"/>
  <c r="V78" i="18"/>
  <c r="W30" i="18"/>
  <c r="V96" i="18"/>
  <c r="W78" i="18"/>
  <c r="X30" i="18"/>
  <c r="W96" i="18"/>
  <c r="X78" i="18"/>
  <c r="Y30" i="18"/>
  <c r="X96" i="18"/>
  <c r="Y78" i="18"/>
  <c r="Z30" i="18"/>
  <c r="Y96" i="18"/>
  <c r="P80" i="18"/>
  <c r="R79" i="18"/>
  <c r="R31" i="18"/>
  <c r="S31" i="18"/>
  <c r="R97" i="18"/>
  <c r="S79" i="18"/>
  <c r="T31" i="18"/>
  <c r="S97" i="18"/>
  <c r="T79" i="18"/>
  <c r="U31" i="18"/>
  <c r="T97" i="18"/>
  <c r="U79" i="18"/>
  <c r="V31" i="18"/>
  <c r="U97" i="18"/>
  <c r="V79" i="18"/>
  <c r="W31" i="18"/>
  <c r="V97" i="18"/>
  <c r="W79" i="18"/>
  <c r="X31" i="18"/>
  <c r="W97" i="18"/>
  <c r="X79" i="18"/>
  <c r="Y31" i="18"/>
  <c r="X97" i="18"/>
  <c r="Y79" i="18"/>
  <c r="Z31" i="18"/>
  <c r="Y97" i="18"/>
  <c r="Z99" i="18"/>
  <c r="Z81" i="18"/>
  <c r="S102" i="18"/>
  <c r="R18" i="18"/>
  <c r="S18" i="18"/>
  <c r="R19" i="18"/>
  <c r="S19" i="18"/>
  <c r="R85" i="18"/>
  <c r="T18" i="18"/>
  <c r="T19" i="18"/>
  <c r="S85" i="18"/>
  <c r="U18" i="18"/>
  <c r="U19" i="18"/>
  <c r="T85" i="18"/>
  <c r="V18" i="18"/>
  <c r="V19" i="18"/>
  <c r="U85" i="18"/>
  <c r="W18" i="18"/>
  <c r="W19" i="18"/>
  <c r="V85" i="18"/>
  <c r="X18" i="18"/>
  <c r="X19" i="18"/>
  <c r="W85" i="18"/>
  <c r="Y18" i="18"/>
  <c r="Y19" i="18"/>
  <c r="X85" i="18"/>
  <c r="Z18" i="18"/>
  <c r="Z19" i="18"/>
  <c r="Y85" i="18"/>
  <c r="R20" i="18"/>
  <c r="S20" i="18"/>
  <c r="R86" i="18"/>
  <c r="T20" i="18"/>
  <c r="S86" i="18"/>
  <c r="U20" i="18"/>
  <c r="T86" i="18"/>
  <c r="V20" i="18"/>
  <c r="U86" i="18"/>
  <c r="W20" i="18"/>
  <c r="V86" i="18"/>
  <c r="X20" i="18"/>
  <c r="W86" i="18"/>
  <c r="Y20" i="18"/>
  <c r="X86" i="18"/>
  <c r="Z20" i="18"/>
  <c r="Y86" i="18"/>
  <c r="R21" i="18"/>
  <c r="S21" i="18"/>
  <c r="R87" i="18"/>
  <c r="T21" i="18"/>
  <c r="S87" i="18"/>
  <c r="U21" i="18"/>
  <c r="T87" i="18"/>
  <c r="V21" i="18"/>
  <c r="U87" i="18"/>
  <c r="W21" i="18"/>
  <c r="V87" i="18"/>
  <c r="X21" i="18"/>
  <c r="W87" i="18"/>
  <c r="Y21" i="18"/>
  <c r="X87" i="18"/>
  <c r="Z21" i="18"/>
  <c r="Y87" i="18"/>
  <c r="R22" i="18"/>
  <c r="S22" i="18"/>
  <c r="R88" i="18"/>
  <c r="T22" i="18"/>
  <c r="S88" i="18"/>
  <c r="U22" i="18"/>
  <c r="T88" i="18"/>
  <c r="V22" i="18"/>
  <c r="U88" i="18"/>
  <c r="W22" i="18"/>
  <c r="V88" i="18"/>
  <c r="X22" i="18"/>
  <c r="W88" i="18"/>
  <c r="Y22" i="18"/>
  <c r="X88" i="18"/>
  <c r="Z22" i="18"/>
  <c r="Y88" i="18"/>
  <c r="Z90" i="18"/>
  <c r="S101" i="18"/>
  <c r="S103" i="18"/>
  <c r="B12" i="18"/>
  <c r="B11" i="18"/>
  <c r="B10" i="18"/>
  <c r="B7" i="18"/>
  <c r="B6" i="18"/>
  <c r="S8" i="18"/>
  <c r="R8" i="18"/>
  <c r="R9" i="18"/>
  <c r="R10" i="18"/>
  <c r="T8" i="18"/>
  <c r="S9" i="18"/>
  <c r="S10" i="18"/>
  <c r="U8" i="18"/>
  <c r="T9" i="18"/>
  <c r="T10" i="18"/>
  <c r="V8" i="18"/>
  <c r="U9" i="18"/>
  <c r="U10" i="18"/>
  <c r="W8" i="18"/>
  <c r="V9" i="18"/>
  <c r="V10" i="18"/>
  <c r="X8" i="18"/>
  <c r="W9" i="18"/>
  <c r="W10" i="18"/>
  <c r="Y8" i="18"/>
  <c r="X9" i="18"/>
  <c r="X10" i="18"/>
  <c r="Z8" i="18"/>
  <c r="Y9" i="18"/>
  <c r="Y10" i="18"/>
  <c r="Q11" i="18"/>
  <c r="S11" i="18"/>
  <c r="U11" i="18"/>
  <c r="B5" i="18"/>
  <c r="R3" i="18"/>
  <c r="R4" i="18"/>
  <c r="S3" i="18"/>
  <c r="S4" i="18"/>
  <c r="T3" i="18"/>
  <c r="T4" i="18"/>
  <c r="U3" i="18"/>
  <c r="U4" i="18"/>
  <c r="Q5" i="18"/>
  <c r="S5" i="18"/>
  <c r="U5" i="18"/>
  <c r="B4" i="18"/>
  <c r="S110" i="17"/>
  <c r="R110" i="17"/>
  <c r="P113" i="17"/>
  <c r="P112" i="17"/>
  <c r="R112" i="17"/>
  <c r="F35" i="17"/>
  <c r="F43" i="17"/>
  <c r="F51" i="17"/>
  <c r="F62" i="17"/>
  <c r="E34" i="17"/>
  <c r="E42" i="17"/>
  <c r="E50" i="17"/>
  <c r="E61" i="17"/>
  <c r="F34" i="17"/>
  <c r="F42" i="17"/>
  <c r="F50" i="17"/>
  <c r="F61" i="17"/>
  <c r="G34" i="17"/>
  <c r="G42" i="17"/>
  <c r="G50" i="17"/>
  <c r="G61" i="17"/>
  <c r="H34" i="17"/>
  <c r="H42" i="17"/>
  <c r="H50" i="17"/>
  <c r="H61" i="17"/>
  <c r="I34" i="17"/>
  <c r="I42" i="17"/>
  <c r="I50" i="17"/>
  <c r="I61" i="17"/>
  <c r="J34" i="17"/>
  <c r="J42" i="17"/>
  <c r="J50" i="17"/>
  <c r="J61" i="17"/>
  <c r="K34" i="17"/>
  <c r="K42" i="17"/>
  <c r="K50" i="17"/>
  <c r="K61" i="17"/>
  <c r="L34" i="17"/>
  <c r="L42" i="17"/>
  <c r="L50" i="17"/>
  <c r="L61" i="17"/>
  <c r="M34" i="17"/>
  <c r="M42" i="17"/>
  <c r="M50" i="17"/>
  <c r="M61" i="17"/>
  <c r="N34" i="17"/>
  <c r="N42" i="17"/>
  <c r="N50" i="17"/>
  <c r="N61" i="17"/>
  <c r="E35" i="17"/>
  <c r="E43" i="17"/>
  <c r="E51" i="17"/>
  <c r="E62" i="17"/>
  <c r="G35" i="17"/>
  <c r="G43" i="17"/>
  <c r="G51" i="17"/>
  <c r="G62" i="17"/>
  <c r="H35" i="17"/>
  <c r="H43" i="17"/>
  <c r="H51" i="17"/>
  <c r="H62" i="17"/>
  <c r="I35" i="17"/>
  <c r="I43" i="17"/>
  <c r="I51" i="17"/>
  <c r="I62" i="17"/>
  <c r="J35" i="17"/>
  <c r="J43" i="17"/>
  <c r="J51" i="17"/>
  <c r="J62" i="17"/>
  <c r="K35" i="17"/>
  <c r="K43" i="17"/>
  <c r="K51" i="17"/>
  <c r="K62" i="17"/>
  <c r="L35" i="17"/>
  <c r="L43" i="17"/>
  <c r="L51" i="17"/>
  <c r="L62" i="17"/>
  <c r="M35" i="17"/>
  <c r="M43" i="17"/>
  <c r="M51" i="17"/>
  <c r="M62" i="17"/>
  <c r="N35" i="17"/>
  <c r="N43" i="17"/>
  <c r="N51" i="17"/>
  <c r="N62" i="17"/>
  <c r="E36" i="17"/>
  <c r="E44" i="17"/>
  <c r="E52" i="17"/>
  <c r="E63" i="17"/>
  <c r="F36" i="17"/>
  <c r="F44" i="17"/>
  <c r="F52" i="17"/>
  <c r="F63" i="17"/>
  <c r="G36" i="17"/>
  <c r="G44" i="17"/>
  <c r="G52" i="17"/>
  <c r="G63" i="17"/>
  <c r="H36" i="17"/>
  <c r="H44" i="17"/>
  <c r="H52" i="17"/>
  <c r="H63" i="17"/>
  <c r="I36" i="17"/>
  <c r="I44" i="17"/>
  <c r="I52" i="17"/>
  <c r="I63" i="17"/>
  <c r="J36" i="17"/>
  <c r="J44" i="17"/>
  <c r="J52" i="17"/>
  <c r="J63" i="17"/>
  <c r="K36" i="17"/>
  <c r="K44" i="17"/>
  <c r="K52" i="17"/>
  <c r="K63" i="17"/>
  <c r="L36" i="17"/>
  <c r="L44" i="17"/>
  <c r="L52" i="17"/>
  <c r="L63" i="17"/>
  <c r="M36" i="17"/>
  <c r="M44" i="17"/>
  <c r="M52" i="17"/>
  <c r="M63" i="17"/>
  <c r="N36" i="17"/>
  <c r="N44" i="17"/>
  <c r="N52" i="17"/>
  <c r="N63" i="17"/>
  <c r="E37" i="17"/>
  <c r="E45" i="17"/>
  <c r="E53" i="17"/>
  <c r="E64" i="17"/>
  <c r="F37" i="17"/>
  <c r="F45" i="17"/>
  <c r="F53" i="17"/>
  <c r="F64" i="17"/>
  <c r="G37" i="17"/>
  <c r="G45" i="17"/>
  <c r="G53" i="17"/>
  <c r="G64" i="17"/>
  <c r="H37" i="17"/>
  <c r="H45" i="17"/>
  <c r="H53" i="17"/>
  <c r="H64" i="17"/>
  <c r="I37" i="17"/>
  <c r="I45" i="17"/>
  <c r="I53" i="17"/>
  <c r="I64" i="17"/>
  <c r="J37" i="17"/>
  <c r="J45" i="17"/>
  <c r="J53" i="17"/>
  <c r="J64" i="17"/>
  <c r="K37" i="17"/>
  <c r="K45" i="17"/>
  <c r="K53" i="17"/>
  <c r="K64" i="17"/>
  <c r="L37" i="17"/>
  <c r="L45" i="17"/>
  <c r="L53" i="17"/>
  <c r="L64" i="17"/>
  <c r="M37" i="17"/>
  <c r="M45" i="17"/>
  <c r="M53" i="17"/>
  <c r="M64" i="17"/>
  <c r="N37" i="17"/>
  <c r="N45" i="17"/>
  <c r="N53" i="17"/>
  <c r="N64" i="17"/>
  <c r="E38" i="17"/>
  <c r="E46" i="17"/>
  <c r="E54" i="17"/>
  <c r="E65" i="17"/>
  <c r="F38" i="17"/>
  <c r="F46" i="17"/>
  <c r="F54" i="17"/>
  <c r="F65" i="17"/>
  <c r="G38" i="17"/>
  <c r="G46" i="17"/>
  <c r="G54" i="17"/>
  <c r="G65" i="17"/>
  <c r="H38" i="17"/>
  <c r="H46" i="17"/>
  <c r="H54" i="17"/>
  <c r="H65" i="17"/>
  <c r="I38" i="17"/>
  <c r="I46" i="17"/>
  <c r="I54" i="17"/>
  <c r="I65" i="17"/>
  <c r="J38" i="17"/>
  <c r="J46" i="17"/>
  <c r="J54" i="17"/>
  <c r="J65" i="17"/>
  <c r="K38" i="17"/>
  <c r="K46" i="17"/>
  <c r="K54" i="17"/>
  <c r="K65" i="17"/>
  <c r="L38" i="17"/>
  <c r="L46" i="17"/>
  <c r="L54" i="17"/>
  <c r="L65" i="17"/>
  <c r="M38" i="17"/>
  <c r="M46" i="17"/>
  <c r="M54" i="17"/>
  <c r="M65" i="17"/>
  <c r="N38" i="17"/>
  <c r="N46" i="17"/>
  <c r="N54" i="17"/>
  <c r="N65" i="17"/>
  <c r="E39" i="17"/>
  <c r="E47" i="17"/>
  <c r="E55" i="17"/>
  <c r="E66" i="17"/>
  <c r="F39" i="17"/>
  <c r="F47" i="17"/>
  <c r="F55" i="17"/>
  <c r="F66" i="17"/>
  <c r="G39" i="17"/>
  <c r="G47" i="17"/>
  <c r="G55" i="17"/>
  <c r="G66" i="17"/>
  <c r="H39" i="17"/>
  <c r="H47" i="17"/>
  <c r="H55" i="17"/>
  <c r="H66" i="17"/>
  <c r="I39" i="17"/>
  <c r="I47" i="17"/>
  <c r="I55" i="17"/>
  <c r="I66" i="17"/>
  <c r="J39" i="17"/>
  <c r="J47" i="17"/>
  <c r="J55" i="17"/>
  <c r="J66" i="17"/>
  <c r="K39" i="17"/>
  <c r="K47" i="17"/>
  <c r="K55" i="17"/>
  <c r="K66" i="17"/>
  <c r="L39" i="17"/>
  <c r="L47" i="17"/>
  <c r="L55" i="17"/>
  <c r="L66" i="17"/>
  <c r="M39" i="17"/>
  <c r="M47" i="17"/>
  <c r="M55" i="17"/>
  <c r="M66" i="17"/>
  <c r="N39" i="17"/>
  <c r="N47" i="17"/>
  <c r="N55" i="17"/>
  <c r="N66" i="17"/>
  <c r="E85" i="17"/>
  <c r="H85" i="17"/>
  <c r="H86" i="17"/>
  <c r="F89" i="17"/>
  <c r="R56" i="17"/>
  <c r="G89" i="17"/>
  <c r="S56" i="17"/>
  <c r="F90" i="17"/>
  <c r="R57" i="17"/>
  <c r="G90" i="17"/>
  <c r="S57" i="17"/>
  <c r="R130" i="17"/>
  <c r="T110" i="17"/>
  <c r="S112" i="17"/>
  <c r="H89" i="17"/>
  <c r="T56" i="17"/>
  <c r="H90" i="17"/>
  <c r="T57" i="17"/>
  <c r="S130" i="17"/>
  <c r="U110" i="17"/>
  <c r="T112" i="17"/>
  <c r="I89" i="17"/>
  <c r="U56" i="17"/>
  <c r="I90" i="17"/>
  <c r="U57" i="17"/>
  <c r="T130" i="17"/>
  <c r="V110" i="17"/>
  <c r="U112" i="17"/>
  <c r="J89" i="17"/>
  <c r="V56" i="17"/>
  <c r="J90" i="17"/>
  <c r="V57" i="17"/>
  <c r="U130" i="17"/>
  <c r="W110" i="17"/>
  <c r="V112" i="17"/>
  <c r="K89" i="17"/>
  <c r="W56" i="17"/>
  <c r="K90" i="17"/>
  <c r="W57" i="17"/>
  <c r="V130" i="17"/>
  <c r="X110" i="17"/>
  <c r="W112" i="17"/>
  <c r="L89" i="17"/>
  <c r="X56" i="17"/>
  <c r="L90" i="17"/>
  <c r="X57" i="17"/>
  <c r="W130" i="17"/>
  <c r="Y110" i="17"/>
  <c r="X112" i="17"/>
  <c r="M89" i="17"/>
  <c r="Y56" i="17"/>
  <c r="M90" i="17"/>
  <c r="Y57" i="17"/>
  <c r="X130" i="17"/>
  <c r="Z110" i="17"/>
  <c r="Y112" i="17"/>
  <c r="N89" i="17"/>
  <c r="Z56" i="17"/>
  <c r="N90" i="17"/>
  <c r="Z57" i="17"/>
  <c r="Y130" i="17"/>
  <c r="P114" i="17"/>
  <c r="R113" i="17"/>
  <c r="F91" i="17"/>
  <c r="R58" i="17"/>
  <c r="G91" i="17"/>
  <c r="S58" i="17"/>
  <c r="R131" i="17"/>
  <c r="S113" i="17"/>
  <c r="H91" i="17"/>
  <c r="T58" i="17"/>
  <c r="S131" i="17"/>
  <c r="T113" i="17"/>
  <c r="I91" i="17"/>
  <c r="U58" i="17"/>
  <c r="T131" i="17"/>
  <c r="U113" i="17"/>
  <c r="J91" i="17"/>
  <c r="V58" i="17"/>
  <c r="U131" i="17"/>
  <c r="V113" i="17"/>
  <c r="K91" i="17"/>
  <c r="W58" i="17"/>
  <c r="V131" i="17"/>
  <c r="W113" i="17"/>
  <c r="L91" i="17"/>
  <c r="X58" i="17"/>
  <c r="W131" i="17"/>
  <c r="X113" i="17"/>
  <c r="M91" i="17"/>
  <c r="Y58" i="17"/>
  <c r="X131" i="17"/>
  <c r="Y113" i="17"/>
  <c r="N91" i="17"/>
  <c r="Z58" i="17"/>
  <c r="Y131" i="17"/>
  <c r="P115" i="17"/>
  <c r="R114" i="17"/>
  <c r="F92" i="17"/>
  <c r="R59" i="17"/>
  <c r="G92" i="17"/>
  <c r="S59" i="17"/>
  <c r="R132" i="17"/>
  <c r="S114" i="17"/>
  <c r="H92" i="17"/>
  <c r="T59" i="17"/>
  <c r="S132" i="17"/>
  <c r="T114" i="17"/>
  <c r="I92" i="17"/>
  <c r="U59" i="17"/>
  <c r="T132" i="17"/>
  <c r="U114" i="17"/>
  <c r="J92" i="17"/>
  <c r="V59" i="17"/>
  <c r="U132" i="17"/>
  <c r="V114" i="17"/>
  <c r="K92" i="17"/>
  <c r="W59" i="17"/>
  <c r="V132" i="17"/>
  <c r="W114" i="17"/>
  <c r="L92" i="17"/>
  <c r="X59" i="17"/>
  <c r="W132" i="17"/>
  <c r="X114" i="17"/>
  <c r="M92" i="17"/>
  <c r="Y59" i="17"/>
  <c r="X132" i="17"/>
  <c r="Y114" i="17"/>
  <c r="N92" i="17"/>
  <c r="Z59" i="17"/>
  <c r="Y132" i="17"/>
  <c r="P116" i="17"/>
  <c r="R115" i="17"/>
  <c r="F93" i="17"/>
  <c r="R60" i="17"/>
  <c r="G93" i="17"/>
  <c r="S60" i="17"/>
  <c r="R133" i="17"/>
  <c r="S115" i="17"/>
  <c r="H93" i="17"/>
  <c r="T60" i="17"/>
  <c r="S133" i="17"/>
  <c r="T115" i="17"/>
  <c r="I93" i="17"/>
  <c r="U60" i="17"/>
  <c r="T133" i="17"/>
  <c r="U115" i="17"/>
  <c r="J93" i="17"/>
  <c r="V60" i="17"/>
  <c r="U133" i="17"/>
  <c r="V115" i="17"/>
  <c r="K93" i="17"/>
  <c r="W60" i="17"/>
  <c r="V133" i="17"/>
  <c r="W115" i="17"/>
  <c r="L93" i="17"/>
  <c r="X60" i="17"/>
  <c r="W133" i="17"/>
  <c r="X115" i="17"/>
  <c r="M93" i="17"/>
  <c r="Y60" i="17"/>
  <c r="X133" i="17"/>
  <c r="Y115" i="17"/>
  <c r="N93" i="17"/>
  <c r="Z60" i="17"/>
  <c r="Y133" i="17"/>
  <c r="Z135" i="17"/>
  <c r="Z117" i="17"/>
  <c r="S138" i="17"/>
  <c r="E89" i="17"/>
  <c r="F88" i="17"/>
  <c r="R47" i="17"/>
  <c r="G88" i="17"/>
  <c r="S47" i="17"/>
  <c r="E90" i="17"/>
  <c r="R48" i="17"/>
  <c r="S48" i="17"/>
  <c r="R121" i="17"/>
  <c r="H88" i="17"/>
  <c r="T47" i="17"/>
  <c r="T48" i="17"/>
  <c r="S121" i="17"/>
  <c r="I88" i="17"/>
  <c r="U47" i="17"/>
  <c r="U48" i="17"/>
  <c r="T121" i="17"/>
  <c r="J88" i="17"/>
  <c r="V47" i="17"/>
  <c r="V48" i="17"/>
  <c r="U121" i="17"/>
  <c r="K88" i="17"/>
  <c r="W47" i="17"/>
  <c r="W48" i="17"/>
  <c r="V121" i="17"/>
  <c r="L88" i="17"/>
  <c r="X47" i="17"/>
  <c r="X48" i="17"/>
  <c r="W121" i="17"/>
  <c r="M88" i="17"/>
  <c r="Y47" i="17"/>
  <c r="Y48" i="17"/>
  <c r="X121" i="17"/>
  <c r="N88" i="17"/>
  <c r="Z47" i="17"/>
  <c r="Z48" i="17"/>
  <c r="Y121" i="17"/>
  <c r="E91" i="17"/>
  <c r="R49" i="17"/>
  <c r="S49" i="17"/>
  <c r="R122" i="17"/>
  <c r="T49" i="17"/>
  <c r="S122" i="17"/>
  <c r="U49" i="17"/>
  <c r="T122" i="17"/>
  <c r="V49" i="17"/>
  <c r="U122" i="17"/>
  <c r="W49" i="17"/>
  <c r="V122" i="17"/>
  <c r="X49" i="17"/>
  <c r="W122" i="17"/>
  <c r="Y49" i="17"/>
  <c r="X122" i="17"/>
  <c r="Z49" i="17"/>
  <c r="Y122" i="17"/>
  <c r="E92" i="17"/>
  <c r="R50" i="17"/>
  <c r="S50" i="17"/>
  <c r="R123" i="17"/>
  <c r="T50" i="17"/>
  <c r="S123" i="17"/>
  <c r="U50" i="17"/>
  <c r="T123" i="17"/>
  <c r="V50" i="17"/>
  <c r="U123" i="17"/>
  <c r="W50" i="17"/>
  <c r="V123" i="17"/>
  <c r="X50" i="17"/>
  <c r="W123" i="17"/>
  <c r="Y50" i="17"/>
  <c r="X123" i="17"/>
  <c r="Z50" i="17"/>
  <c r="Y123" i="17"/>
  <c r="E93" i="17"/>
  <c r="R51" i="17"/>
  <c r="S51" i="17"/>
  <c r="R124" i="17"/>
  <c r="T51" i="17"/>
  <c r="S124" i="17"/>
  <c r="U51" i="17"/>
  <c r="T124" i="17"/>
  <c r="V51" i="17"/>
  <c r="U124" i="17"/>
  <c r="W51" i="17"/>
  <c r="V124" i="17"/>
  <c r="X51" i="17"/>
  <c r="W124" i="17"/>
  <c r="Y51" i="17"/>
  <c r="X124" i="17"/>
  <c r="Z51" i="17"/>
  <c r="Y124" i="17"/>
  <c r="Z126" i="17"/>
  <c r="S137" i="17"/>
  <c r="S139" i="17"/>
  <c r="B17" i="17"/>
  <c r="B16" i="17"/>
  <c r="B15" i="17"/>
  <c r="S74" i="17"/>
  <c r="R74" i="17"/>
  <c r="P77" i="17"/>
  <c r="P76" i="17"/>
  <c r="R76" i="17"/>
  <c r="R27" i="17"/>
  <c r="S27" i="17"/>
  <c r="R28" i="17"/>
  <c r="S28" i="17"/>
  <c r="R94" i="17"/>
  <c r="T74" i="17"/>
  <c r="S76" i="17"/>
  <c r="T27" i="17"/>
  <c r="T28" i="17"/>
  <c r="S94" i="17"/>
  <c r="U74" i="17"/>
  <c r="T76" i="17"/>
  <c r="U27" i="17"/>
  <c r="U28" i="17"/>
  <c r="T94" i="17"/>
  <c r="V74" i="17"/>
  <c r="U76" i="17"/>
  <c r="V27" i="17"/>
  <c r="V28" i="17"/>
  <c r="U94" i="17"/>
  <c r="W74" i="17"/>
  <c r="V76" i="17"/>
  <c r="W27" i="17"/>
  <c r="W28" i="17"/>
  <c r="V94" i="17"/>
  <c r="X74" i="17"/>
  <c r="W76" i="17"/>
  <c r="X27" i="17"/>
  <c r="X28" i="17"/>
  <c r="W94" i="17"/>
  <c r="Y74" i="17"/>
  <c r="X76" i="17"/>
  <c r="Y27" i="17"/>
  <c r="Y28" i="17"/>
  <c r="X94" i="17"/>
  <c r="Z74" i="17"/>
  <c r="Y76" i="17"/>
  <c r="Z27" i="17"/>
  <c r="Z28" i="17"/>
  <c r="Y94" i="17"/>
  <c r="P78" i="17"/>
  <c r="R77" i="17"/>
  <c r="R29" i="17"/>
  <c r="S29" i="17"/>
  <c r="R95" i="17"/>
  <c r="S77" i="17"/>
  <c r="T29" i="17"/>
  <c r="S95" i="17"/>
  <c r="T77" i="17"/>
  <c r="U29" i="17"/>
  <c r="T95" i="17"/>
  <c r="U77" i="17"/>
  <c r="V29" i="17"/>
  <c r="U95" i="17"/>
  <c r="V77" i="17"/>
  <c r="W29" i="17"/>
  <c r="V95" i="17"/>
  <c r="W77" i="17"/>
  <c r="X29" i="17"/>
  <c r="W95" i="17"/>
  <c r="X77" i="17"/>
  <c r="Y29" i="17"/>
  <c r="X95" i="17"/>
  <c r="Y77" i="17"/>
  <c r="Z29" i="17"/>
  <c r="Y95" i="17"/>
  <c r="P79" i="17"/>
  <c r="R78" i="17"/>
  <c r="R30" i="17"/>
  <c r="S30" i="17"/>
  <c r="R96" i="17"/>
  <c r="S78" i="17"/>
  <c r="T30" i="17"/>
  <c r="S96" i="17"/>
  <c r="T78" i="17"/>
  <c r="U30" i="17"/>
  <c r="T96" i="17"/>
  <c r="U78" i="17"/>
  <c r="V30" i="17"/>
  <c r="U96" i="17"/>
  <c r="V78" i="17"/>
  <c r="W30" i="17"/>
  <c r="V96" i="17"/>
  <c r="W78" i="17"/>
  <c r="X30" i="17"/>
  <c r="W96" i="17"/>
  <c r="X78" i="17"/>
  <c r="Y30" i="17"/>
  <c r="X96" i="17"/>
  <c r="Y78" i="17"/>
  <c r="Z30" i="17"/>
  <c r="Y96" i="17"/>
  <c r="P80" i="17"/>
  <c r="R79" i="17"/>
  <c r="R31" i="17"/>
  <c r="S31" i="17"/>
  <c r="R97" i="17"/>
  <c r="S79" i="17"/>
  <c r="T31" i="17"/>
  <c r="S97" i="17"/>
  <c r="T79" i="17"/>
  <c r="U31" i="17"/>
  <c r="T97" i="17"/>
  <c r="U79" i="17"/>
  <c r="V31" i="17"/>
  <c r="U97" i="17"/>
  <c r="V79" i="17"/>
  <c r="W31" i="17"/>
  <c r="V97" i="17"/>
  <c r="W79" i="17"/>
  <c r="X31" i="17"/>
  <c r="W97" i="17"/>
  <c r="X79" i="17"/>
  <c r="Y31" i="17"/>
  <c r="X97" i="17"/>
  <c r="Y79" i="17"/>
  <c r="Z31" i="17"/>
  <c r="Y97" i="17"/>
  <c r="Z99" i="17"/>
  <c r="Z81" i="17"/>
  <c r="S102" i="17"/>
  <c r="R18" i="17"/>
  <c r="S18" i="17"/>
  <c r="R19" i="17"/>
  <c r="S19" i="17"/>
  <c r="R85" i="17"/>
  <c r="T18" i="17"/>
  <c r="T19" i="17"/>
  <c r="S85" i="17"/>
  <c r="U18" i="17"/>
  <c r="U19" i="17"/>
  <c r="T85" i="17"/>
  <c r="V18" i="17"/>
  <c r="V19" i="17"/>
  <c r="U85" i="17"/>
  <c r="W18" i="17"/>
  <c r="W19" i="17"/>
  <c r="V85" i="17"/>
  <c r="X18" i="17"/>
  <c r="X19" i="17"/>
  <c r="W85" i="17"/>
  <c r="Y18" i="17"/>
  <c r="Y19" i="17"/>
  <c r="X85" i="17"/>
  <c r="Z18" i="17"/>
  <c r="Z19" i="17"/>
  <c r="Y85" i="17"/>
  <c r="R20" i="17"/>
  <c r="S20" i="17"/>
  <c r="R86" i="17"/>
  <c r="T20" i="17"/>
  <c r="S86" i="17"/>
  <c r="U20" i="17"/>
  <c r="T86" i="17"/>
  <c r="V20" i="17"/>
  <c r="U86" i="17"/>
  <c r="W20" i="17"/>
  <c r="V86" i="17"/>
  <c r="X20" i="17"/>
  <c r="W86" i="17"/>
  <c r="Y20" i="17"/>
  <c r="X86" i="17"/>
  <c r="Z20" i="17"/>
  <c r="Y86" i="17"/>
  <c r="R21" i="17"/>
  <c r="S21" i="17"/>
  <c r="R87" i="17"/>
  <c r="T21" i="17"/>
  <c r="S87" i="17"/>
  <c r="U21" i="17"/>
  <c r="T87" i="17"/>
  <c r="V21" i="17"/>
  <c r="U87" i="17"/>
  <c r="W21" i="17"/>
  <c r="V87" i="17"/>
  <c r="X21" i="17"/>
  <c r="W87" i="17"/>
  <c r="Y21" i="17"/>
  <c r="X87" i="17"/>
  <c r="Z21" i="17"/>
  <c r="Y87" i="17"/>
  <c r="R22" i="17"/>
  <c r="S22" i="17"/>
  <c r="R88" i="17"/>
  <c r="T22" i="17"/>
  <c r="S88" i="17"/>
  <c r="U22" i="17"/>
  <c r="T88" i="17"/>
  <c r="V22" i="17"/>
  <c r="U88" i="17"/>
  <c r="W22" i="17"/>
  <c r="V88" i="17"/>
  <c r="X22" i="17"/>
  <c r="W88" i="17"/>
  <c r="Y22" i="17"/>
  <c r="X88" i="17"/>
  <c r="Z22" i="17"/>
  <c r="Y88" i="17"/>
  <c r="Z90" i="17"/>
  <c r="S101" i="17"/>
  <c r="S103" i="17"/>
  <c r="B12" i="17"/>
  <c r="B11" i="17"/>
  <c r="B10" i="17"/>
  <c r="B7" i="17"/>
  <c r="B6" i="17"/>
  <c r="S8" i="17"/>
  <c r="R8" i="17"/>
  <c r="R9" i="17"/>
  <c r="R10" i="17"/>
  <c r="T8" i="17"/>
  <c r="S9" i="17"/>
  <c r="S10" i="17"/>
  <c r="U8" i="17"/>
  <c r="T9" i="17"/>
  <c r="T10" i="17"/>
  <c r="V8" i="17"/>
  <c r="U9" i="17"/>
  <c r="U10" i="17"/>
  <c r="W8" i="17"/>
  <c r="V9" i="17"/>
  <c r="V10" i="17"/>
  <c r="X8" i="17"/>
  <c r="W9" i="17"/>
  <c r="W10" i="17"/>
  <c r="Y8" i="17"/>
  <c r="X9" i="17"/>
  <c r="X10" i="17"/>
  <c r="Z8" i="17"/>
  <c r="Y9" i="17"/>
  <c r="Y10" i="17"/>
  <c r="Q11" i="17"/>
  <c r="S11" i="17"/>
  <c r="U11" i="17"/>
  <c r="B5" i="17"/>
  <c r="R3" i="17"/>
  <c r="R4" i="17"/>
  <c r="S3" i="17"/>
  <c r="S4" i="17"/>
  <c r="T3" i="17"/>
  <c r="T4" i="17"/>
  <c r="U3" i="17"/>
  <c r="U4" i="17"/>
  <c r="Q5" i="17"/>
  <c r="S5" i="17"/>
  <c r="U5" i="17"/>
  <c r="B4" i="17"/>
  <c r="S110" i="16"/>
  <c r="R110" i="16"/>
  <c r="P113" i="16"/>
  <c r="P112" i="16"/>
  <c r="R112" i="16"/>
  <c r="F35" i="16"/>
  <c r="F43" i="16"/>
  <c r="F51" i="16"/>
  <c r="F62" i="16"/>
  <c r="E34" i="16"/>
  <c r="E42" i="16"/>
  <c r="E50" i="16"/>
  <c r="E61" i="16"/>
  <c r="F34" i="16"/>
  <c r="F42" i="16"/>
  <c r="F50" i="16"/>
  <c r="F61" i="16"/>
  <c r="G34" i="16"/>
  <c r="G42" i="16"/>
  <c r="G50" i="16"/>
  <c r="G61" i="16"/>
  <c r="H34" i="16"/>
  <c r="H42" i="16"/>
  <c r="H50" i="16"/>
  <c r="H61" i="16"/>
  <c r="I34" i="16"/>
  <c r="I42" i="16"/>
  <c r="I50" i="16"/>
  <c r="I61" i="16"/>
  <c r="J34" i="16"/>
  <c r="J42" i="16"/>
  <c r="J50" i="16"/>
  <c r="J61" i="16"/>
  <c r="K34" i="16"/>
  <c r="K42" i="16"/>
  <c r="K50" i="16"/>
  <c r="K61" i="16"/>
  <c r="L34" i="16"/>
  <c r="L42" i="16"/>
  <c r="L50" i="16"/>
  <c r="L61" i="16"/>
  <c r="M34" i="16"/>
  <c r="M42" i="16"/>
  <c r="M50" i="16"/>
  <c r="M61" i="16"/>
  <c r="N34" i="16"/>
  <c r="N42" i="16"/>
  <c r="N50" i="16"/>
  <c r="N61" i="16"/>
  <c r="E35" i="16"/>
  <c r="E43" i="16"/>
  <c r="E51" i="16"/>
  <c r="E62" i="16"/>
  <c r="G35" i="16"/>
  <c r="G43" i="16"/>
  <c r="G51" i="16"/>
  <c r="G62" i="16"/>
  <c r="H35" i="16"/>
  <c r="H43" i="16"/>
  <c r="H51" i="16"/>
  <c r="H62" i="16"/>
  <c r="I35" i="16"/>
  <c r="I43" i="16"/>
  <c r="I51" i="16"/>
  <c r="I62" i="16"/>
  <c r="J35" i="16"/>
  <c r="J43" i="16"/>
  <c r="J51" i="16"/>
  <c r="J62" i="16"/>
  <c r="K35" i="16"/>
  <c r="K43" i="16"/>
  <c r="K51" i="16"/>
  <c r="K62" i="16"/>
  <c r="L35" i="16"/>
  <c r="L43" i="16"/>
  <c r="L51" i="16"/>
  <c r="L62" i="16"/>
  <c r="M35" i="16"/>
  <c r="M43" i="16"/>
  <c r="M51" i="16"/>
  <c r="M62" i="16"/>
  <c r="N35" i="16"/>
  <c r="N43" i="16"/>
  <c r="N51" i="16"/>
  <c r="N62" i="16"/>
  <c r="E36" i="16"/>
  <c r="E44" i="16"/>
  <c r="E52" i="16"/>
  <c r="E63" i="16"/>
  <c r="F36" i="16"/>
  <c r="F44" i="16"/>
  <c r="F52" i="16"/>
  <c r="F63" i="16"/>
  <c r="G36" i="16"/>
  <c r="G44" i="16"/>
  <c r="G52" i="16"/>
  <c r="G63" i="16"/>
  <c r="H36" i="16"/>
  <c r="H44" i="16"/>
  <c r="H52" i="16"/>
  <c r="H63" i="16"/>
  <c r="I36" i="16"/>
  <c r="I44" i="16"/>
  <c r="I52" i="16"/>
  <c r="I63" i="16"/>
  <c r="J36" i="16"/>
  <c r="J44" i="16"/>
  <c r="J52" i="16"/>
  <c r="J63" i="16"/>
  <c r="K36" i="16"/>
  <c r="K44" i="16"/>
  <c r="K52" i="16"/>
  <c r="K63" i="16"/>
  <c r="L36" i="16"/>
  <c r="L44" i="16"/>
  <c r="L52" i="16"/>
  <c r="L63" i="16"/>
  <c r="M36" i="16"/>
  <c r="M44" i="16"/>
  <c r="M52" i="16"/>
  <c r="M63" i="16"/>
  <c r="N36" i="16"/>
  <c r="N44" i="16"/>
  <c r="N52" i="16"/>
  <c r="N63" i="16"/>
  <c r="E37" i="16"/>
  <c r="E45" i="16"/>
  <c r="E53" i="16"/>
  <c r="E64" i="16"/>
  <c r="F37" i="16"/>
  <c r="F45" i="16"/>
  <c r="F53" i="16"/>
  <c r="F64" i="16"/>
  <c r="G37" i="16"/>
  <c r="G45" i="16"/>
  <c r="G53" i="16"/>
  <c r="G64" i="16"/>
  <c r="H37" i="16"/>
  <c r="H45" i="16"/>
  <c r="H53" i="16"/>
  <c r="H64" i="16"/>
  <c r="I37" i="16"/>
  <c r="I45" i="16"/>
  <c r="I53" i="16"/>
  <c r="I64" i="16"/>
  <c r="J37" i="16"/>
  <c r="J45" i="16"/>
  <c r="J53" i="16"/>
  <c r="J64" i="16"/>
  <c r="K37" i="16"/>
  <c r="K45" i="16"/>
  <c r="K53" i="16"/>
  <c r="K64" i="16"/>
  <c r="L37" i="16"/>
  <c r="L45" i="16"/>
  <c r="L53" i="16"/>
  <c r="L64" i="16"/>
  <c r="M37" i="16"/>
  <c r="M45" i="16"/>
  <c r="M53" i="16"/>
  <c r="M64" i="16"/>
  <c r="N37" i="16"/>
  <c r="N45" i="16"/>
  <c r="N53" i="16"/>
  <c r="N64" i="16"/>
  <c r="E38" i="16"/>
  <c r="E46" i="16"/>
  <c r="E54" i="16"/>
  <c r="E65" i="16"/>
  <c r="F38" i="16"/>
  <c r="F46" i="16"/>
  <c r="F54" i="16"/>
  <c r="F65" i="16"/>
  <c r="G38" i="16"/>
  <c r="G46" i="16"/>
  <c r="G54" i="16"/>
  <c r="G65" i="16"/>
  <c r="H38" i="16"/>
  <c r="H46" i="16"/>
  <c r="H54" i="16"/>
  <c r="H65" i="16"/>
  <c r="I38" i="16"/>
  <c r="I46" i="16"/>
  <c r="I54" i="16"/>
  <c r="I65" i="16"/>
  <c r="J38" i="16"/>
  <c r="J46" i="16"/>
  <c r="J54" i="16"/>
  <c r="J65" i="16"/>
  <c r="K38" i="16"/>
  <c r="K46" i="16"/>
  <c r="K54" i="16"/>
  <c r="K65" i="16"/>
  <c r="L38" i="16"/>
  <c r="L46" i="16"/>
  <c r="L54" i="16"/>
  <c r="L65" i="16"/>
  <c r="M38" i="16"/>
  <c r="M46" i="16"/>
  <c r="M54" i="16"/>
  <c r="M65" i="16"/>
  <c r="N38" i="16"/>
  <c r="N46" i="16"/>
  <c r="N54" i="16"/>
  <c r="N65" i="16"/>
  <c r="E39" i="16"/>
  <c r="E47" i="16"/>
  <c r="E55" i="16"/>
  <c r="E66" i="16"/>
  <c r="F39" i="16"/>
  <c r="F47" i="16"/>
  <c r="F55" i="16"/>
  <c r="F66" i="16"/>
  <c r="G39" i="16"/>
  <c r="G47" i="16"/>
  <c r="G55" i="16"/>
  <c r="G66" i="16"/>
  <c r="H39" i="16"/>
  <c r="H47" i="16"/>
  <c r="H55" i="16"/>
  <c r="H66" i="16"/>
  <c r="I39" i="16"/>
  <c r="I47" i="16"/>
  <c r="I55" i="16"/>
  <c r="I66" i="16"/>
  <c r="J39" i="16"/>
  <c r="J47" i="16"/>
  <c r="J55" i="16"/>
  <c r="J66" i="16"/>
  <c r="K39" i="16"/>
  <c r="K47" i="16"/>
  <c r="K55" i="16"/>
  <c r="K66" i="16"/>
  <c r="L39" i="16"/>
  <c r="L47" i="16"/>
  <c r="L55" i="16"/>
  <c r="L66" i="16"/>
  <c r="M39" i="16"/>
  <c r="M47" i="16"/>
  <c r="M55" i="16"/>
  <c r="M66" i="16"/>
  <c r="N39" i="16"/>
  <c r="N47" i="16"/>
  <c r="N55" i="16"/>
  <c r="N66" i="16"/>
  <c r="E85" i="16"/>
  <c r="H85" i="16"/>
  <c r="H86" i="16"/>
  <c r="F89" i="16"/>
  <c r="R56" i="16"/>
  <c r="G89" i="16"/>
  <c r="S56" i="16"/>
  <c r="F90" i="16"/>
  <c r="R57" i="16"/>
  <c r="G90" i="16"/>
  <c r="S57" i="16"/>
  <c r="R130" i="16"/>
  <c r="T110" i="16"/>
  <c r="S112" i="16"/>
  <c r="H89" i="16"/>
  <c r="T56" i="16"/>
  <c r="H90" i="16"/>
  <c r="T57" i="16"/>
  <c r="S130" i="16"/>
  <c r="U110" i="16"/>
  <c r="T112" i="16"/>
  <c r="I89" i="16"/>
  <c r="U56" i="16"/>
  <c r="I90" i="16"/>
  <c r="U57" i="16"/>
  <c r="T130" i="16"/>
  <c r="V110" i="16"/>
  <c r="U112" i="16"/>
  <c r="J89" i="16"/>
  <c r="V56" i="16"/>
  <c r="J90" i="16"/>
  <c r="V57" i="16"/>
  <c r="U130" i="16"/>
  <c r="W110" i="16"/>
  <c r="V112" i="16"/>
  <c r="K89" i="16"/>
  <c r="W56" i="16"/>
  <c r="K90" i="16"/>
  <c r="W57" i="16"/>
  <c r="V130" i="16"/>
  <c r="X110" i="16"/>
  <c r="W112" i="16"/>
  <c r="L89" i="16"/>
  <c r="X56" i="16"/>
  <c r="L90" i="16"/>
  <c r="X57" i="16"/>
  <c r="W130" i="16"/>
  <c r="Y110" i="16"/>
  <c r="X112" i="16"/>
  <c r="M89" i="16"/>
  <c r="Y56" i="16"/>
  <c r="M90" i="16"/>
  <c r="Y57" i="16"/>
  <c r="X130" i="16"/>
  <c r="Z110" i="16"/>
  <c r="Y112" i="16"/>
  <c r="N89" i="16"/>
  <c r="Z56" i="16"/>
  <c r="N90" i="16"/>
  <c r="Z57" i="16"/>
  <c r="Y130" i="16"/>
  <c r="P114" i="16"/>
  <c r="R113" i="16"/>
  <c r="F91" i="16"/>
  <c r="R58" i="16"/>
  <c r="G91" i="16"/>
  <c r="S58" i="16"/>
  <c r="R131" i="16"/>
  <c r="S113" i="16"/>
  <c r="H91" i="16"/>
  <c r="T58" i="16"/>
  <c r="S131" i="16"/>
  <c r="T113" i="16"/>
  <c r="I91" i="16"/>
  <c r="U58" i="16"/>
  <c r="T131" i="16"/>
  <c r="U113" i="16"/>
  <c r="J91" i="16"/>
  <c r="V58" i="16"/>
  <c r="U131" i="16"/>
  <c r="V113" i="16"/>
  <c r="K91" i="16"/>
  <c r="W58" i="16"/>
  <c r="V131" i="16"/>
  <c r="W113" i="16"/>
  <c r="L91" i="16"/>
  <c r="X58" i="16"/>
  <c r="W131" i="16"/>
  <c r="X113" i="16"/>
  <c r="M91" i="16"/>
  <c r="Y58" i="16"/>
  <c r="X131" i="16"/>
  <c r="Y113" i="16"/>
  <c r="N91" i="16"/>
  <c r="Z58" i="16"/>
  <c r="Y131" i="16"/>
  <c r="P115" i="16"/>
  <c r="R114" i="16"/>
  <c r="F92" i="16"/>
  <c r="R59" i="16"/>
  <c r="G92" i="16"/>
  <c r="S59" i="16"/>
  <c r="R132" i="16"/>
  <c r="S114" i="16"/>
  <c r="H92" i="16"/>
  <c r="T59" i="16"/>
  <c r="S132" i="16"/>
  <c r="T114" i="16"/>
  <c r="I92" i="16"/>
  <c r="U59" i="16"/>
  <c r="T132" i="16"/>
  <c r="U114" i="16"/>
  <c r="J92" i="16"/>
  <c r="V59" i="16"/>
  <c r="U132" i="16"/>
  <c r="V114" i="16"/>
  <c r="K92" i="16"/>
  <c r="W59" i="16"/>
  <c r="V132" i="16"/>
  <c r="W114" i="16"/>
  <c r="L92" i="16"/>
  <c r="X59" i="16"/>
  <c r="W132" i="16"/>
  <c r="X114" i="16"/>
  <c r="M92" i="16"/>
  <c r="Y59" i="16"/>
  <c r="X132" i="16"/>
  <c r="Y114" i="16"/>
  <c r="N92" i="16"/>
  <c r="Z59" i="16"/>
  <c r="Y132" i="16"/>
  <c r="P116" i="16"/>
  <c r="R115" i="16"/>
  <c r="F93" i="16"/>
  <c r="R60" i="16"/>
  <c r="G93" i="16"/>
  <c r="S60" i="16"/>
  <c r="R133" i="16"/>
  <c r="S115" i="16"/>
  <c r="H93" i="16"/>
  <c r="T60" i="16"/>
  <c r="S133" i="16"/>
  <c r="T115" i="16"/>
  <c r="I93" i="16"/>
  <c r="U60" i="16"/>
  <c r="T133" i="16"/>
  <c r="U115" i="16"/>
  <c r="J93" i="16"/>
  <c r="V60" i="16"/>
  <c r="U133" i="16"/>
  <c r="V115" i="16"/>
  <c r="K93" i="16"/>
  <c r="W60" i="16"/>
  <c r="V133" i="16"/>
  <c r="W115" i="16"/>
  <c r="L93" i="16"/>
  <c r="X60" i="16"/>
  <c r="W133" i="16"/>
  <c r="X115" i="16"/>
  <c r="M93" i="16"/>
  <c r="Y60" i="16"/>
  <c r="X133" i="16"/>
  <c r="Y115" i="16"/>
  <c r="N93" i="16"/>
  <c r="Z60" i="16"/>
  <c r="Y133" i="16"/>
  <c r="Z135" i="16"/>
  <c r="Z117" i="16"/>
  <c r="S138" i="16"/>
  <c r="E89" i="16"/>
  <c r="F88" i="16"/>
  <c r="R47" i="16"/>
  <c r="G88" i="16"/>
  <c r="S47" i="16"/>
  <c r="E90" i="16"/>
  <c r="R48" i="16"/>
  <c r="S48" i="16"/>
  <c r="R121" i="16"/>
  <c r="H88" i="16"/>
  <c r="T47" i="16"/>
  <c r="T48" i="16"/>
  <c r="S121" i="16"/>
  <c r="I88" i="16"/>
  <c r="U47" i="16"/>
  <c r="U48" i="16"/>
  <c r="T121" i="16"/>
  <c r="J88" i="16"/>
  <c r="V47" i="16"/>
  <c r="V48" i="16"/>
  <c r="U121" i="16"/>
  <c r="K88" i="16"/>
  <c r="W47" i="16"/>
  <c r="W48" i="16"/>
  <c r="V121" i="16"/>
  <c r="L88" i="16"/>
  <c r="X47" i="16"/>
  <c r="X48" i="16"/>
  <c r="W121" i="16"/>
  <c r="M88" i="16"/>
  <c r="Y47" i="16"/>
  <c r="Y48" i="16"/>
  <c r="X121" i="16"/>
  <c r="N88" i="16"/>
  <c r="Z47" i="16"/>
  <c r="Z48" i="16"/>
  <c r="Y121" i="16"/>
  <c r="E91" i="16"/>
  <c r="R49" i="16"/>
  <c r="S49" i="16"/>
  <c r="R122" i="16"/>
  <c r="T49" i="16"/>
  <c r="S122" i="16"/>
  <c r="U49" i="16"/>
  <c r="T122" i="16"/>
  <c r="V49" i="16"/>
  <c r="U122" i="16"/>
  <c r="W49" i="16"/>
  <c r="V122" i="16"/>
  <c r="X49" i="16"/>
  <c r="W122" i="16"/>
  <c r="Y49" i="16"/>
  <c r="X122" i="16"/>
  <c r="Z49" i="16"/>
  <c r="Y122" i="16"/>
  <c r="E92" i="16"/>
  <c r="R50" i="16"/>
  <c r="S50" i="16"/>
  <c r="R123" i="16"/>
  <c r="T50" i="16"/>
  <c r="S123" i="16"/>
  <c r="U50" i="16"/>
  <c r="T123" i="16"/>
  <c r="V50" i="16"/>
  <c r="U123" i="16"/>
  <c r="W50" i="16"/>
  <c r="V123" i="16"/>
  <c r="X50" i="16"/>
  <c r="W123" i="16"/>
  <c r="Y50" i="16"/>
  <c r="X123" i="16"/>
  <c r="Z50" i="16"/>
  <c r="Y123" i="16"/>
  <c r="E93" i="16"/>
  <c r="R51" i="16"/>
  <c r="S51" i="16"/>
  <c r="R124" i="16"/>
  <c r="T51" i="16"/>
  <c r="S124" i="16"/>
  <c r="U51" i="16"/>
  <c r="T124" i="16"/>
  <c r="V51" i="16"/>
  <c r="U124" i="16"/>
  <c r="W51" i="16"/>
  <c r="V124" i="16"/>
  <c r="X51" i="16"/>
  <c r="W124" i="16"/>
  <c r="Y51" i="16"/>
  <c r="X124" i="16"/>
  <c r="Z51" i="16"/>
  <c r="Y124" i="16"/>
  <c r="Z126" i="16"/>
  <c r="S137" i="16"/>
  <c r="S139" i="16"/>
  <c r="B17" i="16"/>
  <c r="B16" i="16"/>
  <c r="B15" i="16"/>
  <c r="S74" i="16"/>
  <c r="R74" i="16"/>
  <c r="P77" i="16"/>
  <c r="P76" i="16"/>
  <c r="R76" i="16"/>
  <c r="R27" i="16"/>
  <c r="S27" i="16"/>
  <c r="R28" i="16"/>
  <c r="S28" i="16"/>
  <c r="R94" i="16"/>
  <c r="T74" i="16"/>
  <c r="S76" i="16"/>
  <c r="T27" i="16"/>
  <c r="T28" i="16"/>
  <c r="S94" i="16"/>
  <c r="U74" i="16"/>
  <c r="T76" i="16"/>
  <c r="U27" i="16"/>
  <c r="U28" i="16"/>
  <c r="T94" i="16"/>
  <c r="V74" i="16"/>
  <c r="U76" i="16"/>
  <c r="V27" i="16"/>
  <c r="V28" i="16"/>
  <c r="U94" i="16"/>
  <c r="W74" i="16"/>
  <c r="V76" i="16"/>
  <c r="W27" i="16"/>
  <c r="W28" i="16"/>
  <c r="V94" i="16"/>
  <c r="X74" i="16"/>
  <c r="W76" i="16"/>
  <c r="X27" i="16"/>
  <c r="X28" i="16"/>
  <c r="W94" i="16"/>
  <c r="Y74" i="16"/>
  <c r="X76" i="16"/>
  <c r="Y27" i="16"/>
  <c r="Y28" i="16"/>
  <c r="X94" i="16"/>
  <c r="Z74" i="16"/>
  <c r="Y76" i="16"/>
  <c r="Z27" i="16"/>
  <c r="Z28" i="16"/>
  <c r="Y94" i="16"/>
  <c r="P78" i="16"/>
  <c r="R77" i="16"/>
  <c r="R29" i="16"/>
  <c r="S29" i="16"/>
  <c r="R95" i="16"/>
  <c r="S77" i="16"/>
  <c r="T29" i="16"/>
  <c r="S95" i="16"/>
  <c r="T77" i="16"/>
  <c r="U29" i="16"/>
  <c r="T95" i="16"/>
  <c r="U77" i="16"/>
  <c r="V29" i="16"/>
  <c r="U95" i="16"/>
  <c r="V77" i="16"/>
  <c r="W29" i="16"/>
  <c r="V95" i="16"/>
  <c r="W77" i="16"/>
  <c r="X29" i="16"/>
  <c r="W95" i="16"/>
  <c r="X77" i="16"/>
  <c r="Y29" i="16"/>
  <c r="X95" i="16"/>
  <c r="Y77" i="16"/>
  <c r="Z29" i="16"/>
  <c r="Y95" i="16"/>
  <c r="P79" i="16"/>
  <c r="R78" i="16"/>
  <c r="R30" i="16"/>
  <c r="S30" i="16"/>
  <c r="R96" i="16"/>
  <c r="S78" i="16"/>
  <c r="T30" i="16"/>
  <c r="S96" i="16"/>
  <c r="T78" i="16"/>
  <c r="U30" i="16"/>
  <c r="T96" i="16"/>
  <c r="U78" i="16"/>
  <c r="V30" i="16"/>
  <c r="U96" i="16"/>
  <c r="V78" i="16"/>
  <c r="W30" i="16"/>
  <c r="V96" i="16"/>
  <c r="W78" i="16"/>
  <c r="X30" i="16"/>
  <c r="W96" i="16"/>
  <c r="X78" i="16"/>
  <c r="Y30" i="16"/>
  <c r="X96" i="16"/>
  <c r="Y78" i="16"/>
  <c r="Z30" i="16"/>
  <c r="Y96" i="16"/>
  <c r="P80" i="16"/>
  <c r="R79" i="16"/>
  <c r="R31" i="16"/>
  <c r="S31" i="16"/>
  <c r="R97" i="16"/>
  <c r="S79" i="16"/>
  <c r="T31" i="16"/>
  <c r="S97" i="16"/>
  <c r="T79" i="16"/>
  <c r="U31" i="16"/>
  <c r="T97" i="16"/>
  <c r="U79" i="16"/>
  <c r="V31" i="16"/>
  <c r="U97" i="16"/>
  <c r="V79" i="16"/>
  <c r="W31" i="16"/>
  <c r="V97" i="16"/>
  <c r="W79" i="16"/>
  <c r="X31" i="16"/>
  <c r="W97" i="16"/>
  <c r="X79" i="16"/>
  <c r="Y31" i="16"/>
  <c r="X97" i="16"/>
  <c r="Y79" i="16"/>
  <c r="Z31" i="16"/>
  <c r="Y97" i="16"/>
  <c r="Z99" i="16"/>
  <c r="Z81" i="16"/>
  <c r="S102" i="16"/>
  <c r="R18" i="16"/>
  <c r="S18" i="16"/>
  <c r="R19" i="16"/>
  <c r="S19" i="16"/>
  <c r="R85" i="16"/>
  <c r="T18" i="16"/>
  <c r="T19" i="16"/>
  <c r="S85" i="16"/>
  <c r="U18" i="16"/>
  <c r="U19" i="16"/>
  <c r="T85" i="16"/>
  <c r="V18" i="16"/>
  <c r="V19" i="16"/>
  <c r="U85" i="16"/>
  <c r="W18" i="16"/>
  <c r="W19" i="16"/>
  <c r="V85" i="16"/>
  <c r="X18" i="16"/>
  <c r="X19" i="16"/>
  <c r="W85" i="16"/>
  <c r="Y18" i="16"/>
  <c r="Y19" i="16"/>
  <c r="X85" i="16"/>
  <c r="Z18" i="16"/>
  <c r="Z19" i="16"/>
  <c r="Y85" i="16"/>
  <c r="R20" i="16"/>
  <c r="S20" i="16"/>
  <c r="R86" i="16"/>
  <c r="T20" i="16"/>
  <c r="S86" i="16"/>
  <c r="U20" i="16"/>
  <c r="T86" i="16"/>
  <c r="V20" i="16"/>
  <c r="U86" i="16"/>
  <c r="W20" i="16"/>
  <c r="V86" i="16"/>
  <c r="X20" i="16"/>
  <c r="W86" i="16"/>
  <c r="Y20" i="16"/>
  <c r="X86" i="16"/>
  <c r="Z20" i="16"/>
  <c r="Y86" i="16"/>
  <c r="R21" i="16"/>
  <c r="S21" i="16"/>
  <c r="R87" i="16"/>
  <c r="T21" i="16"/>
  <c r="S87" i="16"/>
  <c r="U21" i="16"/>
  <c r="T87" i="16"/>
  <c r="V21" i="16"/>
  <c r="U87" i="16"/>
  <c r="W21" i="16"/>
  <c r="V87" i="16"/>
  <c r="X21" i="16"/>
  <c r="W87" i="16"/>
  <c r="Y21" i="16"/>
  <c r="X87" i="16"/>
  <c r="Z21" i="16"/>
  <c r="Y87" i="16"/>
  <c r="R22" i="16"/>
  <c r="S22" i="16"/>
  <c r="R88" i="16"/>
  <c r="T22" i="16"/>
  <c r="S88" i="16"/>
  <c r="U22" i="16"/>
  <c r="T88" i="16"/>
  <c r="V22" i="16"/>
  <c r="U88" i="16"/>
  <c r="W22" i="16"/>
  <c r="V88" i="16"/>
  <c r="X22" i="16"/>
  <c r="W88" i="16"/>
  <c r="Y22" i="16"/>
  <c r="X88" i="16"/>
  <c r="Z22" i="16"/>
  <c r="Y88" i="16"/>
  <c r="Z90" i="16"/>
  <c r="S101" i="16"/>
  <c r="S103" i="16"/>
  <c r="B12" i="16"/>
  <c r="B11" i="16"/>
  <c r="B10" i="16"/>
  <c r="B7" i="16"/>
  <c r="B6" i="16"/>
  <c r="S8" i="16"/>
  <c r="R8" i="16"/>
  <c r="R9" i="16"/>
  <c r="R10" i="16"/>
  <c r="T8" i="16"/>
  <c r="S9" i="16"/>
  <c r="S10" i="16"/>
  <c r="U8" i="16"/>
  <c r="T9" i="16"/>
  <c r="T10" i="16"/>
  <c r="V8" i="16"/>
  <c r="U9" i="16"/>
  <c r="U10" i="16"/>
  <c r="W8" i="16"/>
  <c r="V9" i="16"/>
  <c r="V10" i="16"/>
  <c r="X8" i="16"/>
  <c r="W9" i="16"/>
  <c r="W10" i="16"/>
  <c r="Y8" i="16"/>
  <c r="X9" i="16"/>
  <c r="X10" i="16"/>
  <c r="Z8" i="16"/>
  <c r="Y9" i="16"/>
  <c r="Y10" i="16"/>
  <c r="Q11" i="16"/>
  <c r="S11" i="16"/>
  <c r="U11" i="16"/>
  <c r="B5" i="16"/>
  <c r="R3" i="16"/>
  <c r="R4" i="16"/>
  <c r="S3" i="16"/>
  <c r="S4" i="16"/>
  <c r="T3" i="16"/>
  <c r="T4" i="16"/>
  <c r="U3" i="16"/>
  <c r="U4" i="16"/>
  <c r="Q5" i="16"/>
  <c r="S5" i="16"/>
  <c r="U5" i="16"/>
  <c r="B4" i="16"/>
  <c r="S110" i="15"/>
  <c r="R110" i="15"/>
  <c r="P113" i="15"/>
  <c r="P112" i="15"/>
  <c r="R112" i="15"/>
  <c r="F35" i="15"/>
  <c r="F43" i="15"/>
  <c r="F51" i="15"/>
  <c r="F62" i="15"/>
  <c r="E34" i="15"/>
  <c r="E42" i="15"/>
  <c r="E50" i="15"/>
  <c r="E61" i="15"/>
  <c r="F34" i="15"/>
  <c r="F42" i="15"/>
  <c r="F50" i="15"/>
  <c r="F61" i="15"/>
  <c r="G34" i="15"/>
  <c r="G42" i="15"/>
  <c r="G50" i="15"/>
  <c r="G61" i="15"/>
  <c r="H34" i="15"/>
  <c r="H42" i="15"/>
  <c r="H50" i="15"/>
  <c r="H61" i="15"/>
  <c r="I34" i="15"/>
  <c r="I42" i="15"/>
  <c r="I50" i="15"/>
  <c r="I61" i="15"/>
  <c r="J34" i="15"/>
  <c r="J42" i="15"/>
  <c r="J50" i="15"/>
  <c r="J61" i="15"/>
  <c r="K34" i="15"/>
  <c r="K42" i="15"/>
  <c r="K50" i="15"/>
  <c r="K61" i="15"/>
  <c r="L34" i="15"/>
  <c r="L42" i="15"/>
  <c r="L50" i="15"/>
  <c r="L61" i="15"/>
  <c r="M34" i="15"/>
  <c r="M42" i="15"/>
  <c r="M50" i="15"/>
  <c r="M61" i="15"/>
  <c r="N34" i="15"/>
  <c r="N42" i="15"/>
  <c r="N50" i="15"/>
  <c r="N61" i="15"/>
  <c r="E35" i="15"/>
  <c r="E43" i="15"/>
  <c r="E51" i="15"/>
  <c r="E62" i="15"/>
  <c r="G35" i="15"/>
  <c r="G43" i="15"/>
  <c r="G51" i="15"/>
  <c r="G62" i="15"/>
  <c r="H35" i="15"/>
  <c r="H43" i="15"/>
  <c r="H51" i="15"/>
  <c r="H62" i="15"/>
  <c r="I35" i="15"/>
  <c r="I43" i="15"/>
  <c r="I51" i="15"/>
  <c r="I62" i="15"/>
  <c r="J35" i="15"/>
  <c r="J43" i="15"/>
  <c r="J51" i="15"/>
  <c r="J62" i="15"/>
  <c r="K35" i="15"/>
  <c r="K43" i="15"/>
  <c r="K51" i="15"/>
  <c r="K62" i="15"/>
  <c r="L35" i="15"/>
  <c r="L43" i="15"/>
  <c r="L51" i="15"/>
  <c r="L62" i="15"/>
  <c r="M35" i="15"/>
  <c r="M43" i="15"/>
  <c r="M51" i="15"/>
  <c r="M62" i="15"/>
  <c r="N35" i="15"/>
  <c r="N43" i="15"/>
  <c r="N51" i="15"/>
  <c r="N62" i="15"/>
  <c r="E36" i="15"/>
  <c r="E44" i="15"/>
  <c r="E52" i="15"/>
  <c r="E63" i="15"/>
  <c r="F36" i="15"/>
  <c r="F44" i="15"/>
  <c r="F52" i="15"/>
  <c r="F63" i="15"/>
  <c r="G36" i="15"/>
  <c r="G44" i="15"/>
  <c r="G52" i="15"/>
  <c r="G63" i="15"/>
  <c r="H36" i="15"/>
  <c r="H44" i="15"/>
  <c r="H52" i="15"/>
  <c r="H63" i="15"/>
  <c r="I36" i="15"/>
  <c r="I44" i="15"/>
  <c r="I52" i="15"/>
  <c r="I63" i="15"/>
  <c r="J36" i="15"/>
  <c r="J44" i="15"/>
  <c r="J52" i="15"/>
  <c r="J63" i="15"/>
  <c r="K36" i="15"/>
  <c r="K44" i="15"/>
  <c r="K52" i="15"/>
  <c r="K63" i="15"/>
  <c r="L36" i="15"/>
  <c r="L44" i="15"/>
  <c r="L52" i="15"/>
  <c r="L63" i="15"/>
  <c r="M36" i="15"/>
  <c r="M44" i="15"/>
  <c r="M52" i="15"/>
  <c r="M63" i="15"/>
  <c r="N36" i="15"/>
  <c r="N44" i="15"/>
  <c r="N52" i="15"/>
  <c r="N63" i="15"/>
  <c r="E37" i="15"/>
  <c r="E45" i="15"/>
  <c r="E53" i="15"/>
  <c r="E64" i="15"/>
  <c r="F37" i="15"/>
  <c r="F45" i="15"/>
  <c r="F53" i="15"/>
  <c r="F64" i="15"/>
  <c r="G37" i="15"/>
  <c r="G45" i="15"/>
  <c r="G53" i="15"/>
  <c r="G64" i="15"/>
  <c r="H37" i="15"/>
  <c r="H45" i="15"/>
  <c r="H53" i="15"/>
  <c r="H64" i="15"/>
  <c r="I37" i="15"/>
  <c r="I45" i="15"/>
  <c r="I53" i="15"/>
  <c r="I64" i="15"/>
  <c r="J37" i="15"/>
  <c r="J45" i="15"/>
  <c r="J53" i="15"/>
  <c r="J64" i="15"/>
  <c r="K37" i="15"/>
  <c r="K45" i="15"/>
  <c r="K53" i="15"/>
  <c r="K64" i="15"/>
  <c r="L37" i="15"/>
  <c r="L45" i="15"/>
  <c r="L53" i="15"/>
  <c r="L64" i="15"/>
  <c r="M37" i="15"/>
  <c r="M45" i="15"/>
  <c r="M53" i="15"/>
  <c r="M64" i="15"/>
  <c r="N37" i="15"/>
  <c r="N45" i="15"/>
  <c r="N53" i="15"/>
  <c r="N64" i="15"/>
  <c r="E38" i="15"/>
  <c r="E46" i="15"/>
  <c r="E54" i="15"/>
  <c r="E65" i="15"/>
  <c r="F38" i="15"/>
  <c r="F46" i="15"/>
  <c r="F54" i="15"/>
  <c r="F65" i="15"/>
  <c r="G38" i="15"/>
  <c r="G46" i="15"/>
  <c r="G54" i="15"/>
  <c r="G65" i="15"/>
  <c r="H38" i="15"/>
  <c r="H46" i="15"/>
  <c r="H54" i="15"/>
  <c r="H65" i="15"/>
  <c r="I38" i="15"/>
  <c r="I46" i="15"/>
  <c r="I54" i="15"/>
  <c r="I65" i="15"/>
  <c r="J38" i="15"/>
  <c r="J46" i="15"/>
  <c r="J54" i="15"/>
  <c r="J65" i="15"/>
  <c r="K38" i="15"/>
  <c r="K46" i="15"/>
  <c r="K54" i="15"/>
  <c r="K65" i="15"/>
  <c r="L38" i="15"/>
  <c r="L46" i="15"/>
  <c r="L54" i="15"/>
  <c r="L65" i="15"/>
  <c r="M38" i="15"/>
  <c r="M46" i="15"/>
  <c r="M54" i="15"/>
  <c r="M65" i="15"/>
  <c r="N38" i="15"/>
  <c r="N46" i="15"/>
  <c r="N54" i="15"/>
  <c r="N65" i="15"/>
  <c r="E39" i="15"/>
  <c r="E47" i="15"/>
  <c r="E55" i="15"/>
  <c r="E66" i="15"/>
  <c r="F39" i="15"/>
  <c r="F47" i="15"/>
  <c r="F55" i="15"/>
  <c r="F66" i="15"/>
  <c r="G39" i="15"/>
  <c r="G47" i="15"/>
  <c r="G55" i="15"/>
  <c r="G66" i="15"/>
  <c r="H39" i="15"/>
  <c r="H47" i="15"/>
  <c r="H55" i="15"/>
  <c r="H66" i="15"/>
  <c r="I39" i="15"/>
  <c r="I47" i="15"/>
  <c r="I55" i="15"/>
  <c r="I66" i="15"/>
  <c r="J39" i="15"/>
  <c r="J47" i="15"/>
  <c r="J55" i="15"/>
  <c r="J66" i="15"/>
  <c r="K39" i="15"/>
  <c r="K47" i="15"/>
  <c r="K55" i="15"/>
  <c r="K66" i="15"/>
  <c r="L39" i="15"/>
  <c r="L47" i="15"/>
  <c r="L55" i="15"/>
  <c r="L66" i="15"/>
  <c r="M39" i="15"/>
  <c r="M47" i="15"/>
  <c r="M55" i="15"/>
  <c r="M66" i="15"/>
  <c r="N39" i="15"/>
  <c r="N47" i="15"/>
  <c r="N55" i="15"/>
  <c r="N66" i="15"/>
  <c r="E85" i="15"/>
  <c r="H85" i="15"/>
  <c r="H86" i="15"/>
  <c r="F89" i="15"/>
  <c r="R56" i="15"/>
  <c r="G89" i="15"/>
  <c r="S56" i="15"/>
  <c r="F90" i="15"/>
  <c r="R57" i="15"/>
  <c r="G90" i="15"/>
  <c r="S57" i="15"/>
  <c r="R130" i="15"/>
  <c r="T110" i="15"/>
  <c r="S112" i="15"/>
  <c r="H89" i="15"/>
  <c r="T56" i="15"/>
  <c r="H90" i="15"/>
  <c r="T57" i="15"/>
  <c r="S130" i="15"/>
  <c r="U110" i="15"/>
  <c r="T112" i="15"/>
  <c r="I89" i="15"/>
  <c r="U56" i="15"/>
  <c r="I90" i="15"/>
  <c r="U57" i="15"/>
  <c r="T130" i="15"/>
  <c r="V110" i="15"/>
  <c r="U112" i="15"/>
  <c r="J89" i="15"/>
  <c r="V56" i="15"/>
  <c r="J90" i="15"/>
  <c r="V57" i="15"/>
  <c r="U130" i="15"/>
  <c r="W110" i="15"/>
  <c r="V112" i="15"/>
  <c r="K89" i="15"/>
  <c r="W56" i="15"/>
  <c r="K90" i="15"/>
  <c r="W57" i="15"/>
  <c r="V130" i="15"/>
  <c r="X110" i="15"/>
  <c r="W112" i="15"/>
  <c r="L89" i="15"/>
  <c r="X56" i="15"/>
  <c r="L90" i="15"/>
  <c r="X57" i="15"/>
  <c r="W130" i="15"/>
  <c r="Y110" i="15"/>
  <c r="X112" i="15"/>
  <c r="M89" i="15"/>
  <c r="Y56" i="15"/>
  <c r="M90" i="15"/>
  <c r="Y57" i="15"/>
  <c r="X130" i="15"/>
  <c r="Z110" i="15"/>
  <c r="Y112" i="15"/>
  <c r="N89" i="15"/>
  <c r="Z56" i="15"/>
  <c r="N90" i="15"/>
  <c r="Z57" i="15"/>
  <c r="Y130" i="15"/>
  <c r="P114" i="15"/>
  <c r="R113" i="15"/>
  <c r="F91" i="15"/>
  <c r="R58" i="15"/>
  <c r="G91" i="15"/>
  <c r="S58" i="15"/>
  <c r="R131" i="15"/>
  <c r="S113" i="15"/>
  <c r="H91" i="15"/>
  <c r="T58" i="15"/>
  <c r="S131" i="15"/>
  <c r="T113" i="15"/>
  <c r="I91" i="15"/>
  <c r="U58" i="15"/>
  <c r="T131" i="15"/>
  <c r="U113" i="15"/>
  <c r="J91" i="15"/>
  <c r="V58" i="15"/>
  <c r="U131" i="15"/>
  <c r="V113" i="15"/>
  <c r="K91" i="15"/>
  <c r="W58" i="15"/>
  <c r="V131" i="15"/>
  <c r="W113" i="15"/>
  <c r="L91" i="15"/>
  <c r="X58" i="15"/>
  <c r="W131" i="15"/>
  <c r="X113" i="15"/>
  <c r="M91" i="15"/>
  <c r="Y58" i="15"/>
  <c r="X131" i="15"/>
  <c r="Y113" i="15"/>
  <c r="N91" i="15"/>
  <c r="Z58" i="15"/>
  <c r="Y131" i="15"/>
  <c r="P115" i="15"/>
  <c r="R114" i="15"/>
  <c r="F92" i="15"/>
  <c r="R59" i="15"/>
  <c r="G92" i="15"/>
  <c r="S59" i="15"/>
  <c r="R132" i="15"/>
  <c r="S114" i="15"/>
  <c r="H92" i="15"/>
  <c r="T59" i="15"/>
  <c r="S132" i="15"/>
  <c r="T114" i="15"/>
  <c r="I92" i="15"/>
  <c r="U59" i="15"/>
  <c r="T132" i="15"/>
  <c r="U114" i="15"/>
  <c r="J92" i="15"/>
  <c r="V59" i="15"/>
  <c r="U132" i="15"/>
  <c r="V114" i="15"/>
  <c r="K92" i="15"/>
  <c r="W59" i="15"/>
  <c r="V132" i="15"/>
  <c r="W114" i="15"/>
  <c r="L92" i="15"/>
  <c r="X59" i="15"/>
  <c r="W132" i="15"/>
  <c r="X114" i="15"/>
  <c r="M92" i="15"/>
  <c r="Y59" i="15"/>
  <c r="X132" i="15"/>
  <c r="Y114" i="15"/>
  <c r="N92" i="15"/>
  <c r="Z59" i="15"/>
  <c r="Y132" i="15"/>
  <c r="P116" i="15"/>
  <c r="R115" i="15"/>
  <c r="F93" i="15"/>
  <c r="R60" i="15"/>
  <c r="G93" i="15"/>
  <c r="S60" i="15"/>
  <c r="R133" i="15"/>
  <c r="S115" i="15"/>
  <c r="H93" i="15"/>
  <c r="T60" i="15"/>
  <c r="S133" i="15"/>
  <c r="T115" i="15"/>
  <c r="I93" i="15"/>
  <c r="U60" i="15"/>
  <c r="T133" i="15"/>
  <c r="U115" i="15"/>
  <c r="J93" i="15"/>
  <c r="V60" i="15"/>
  <c r="U133" i="15"/>
  <c r="V115" i="15"/>
  <c r="K93" i="15"/>
  <c r="W60" i="15"/>
  <c r="V133" i="15"/>
  <c r="W115" i="15"/>
  <c r="L93" i="15"/>
  <c r="X60" i="15"/>
  <c r="W133" i="15"/>
  <c r="X115" i="15"/>
  <c r="M93" i="15"/>
  <c r="Y60" i="15"/>
  <c r="X133" i="15"/>
  <c r="Y115" i="15"/>
  <c r="N93" i="15"/>
  <c r="Z60" i="15"/>
  <c r="Y133" i="15"/>
  <c r="Z135" i="15"/>
  <c r="Z117" i="15"/>
  <c r="S138" i="15"/>
  <c r="E89" i="15"/>
  <c r="F88" i="15"/>
  <c r="R47" i="15"/>
  <c r="G88" i="15"/>
  <c r="S47" i="15"/>
  <c r="E90" i="15"/>
  <c r="R48" i="15"/>
  <c r="S48" i="15"/>
  <c r="R121" i="15"/>
  <c r="H88" i="15"/>
  <c r="T47" i="15"/>
  <c r="T48" i="15"/>
  <c r="S121" i="15"/>
  <c r="I88" i="15"/>
  <c r="U47" i="15"/>
  <c r="U48" i="15"/>
  <c r="T121" i="15"/>
  <c r="J88" i="15"/>
  <c r="V47" i="15"/>
  <c r="V48" i="15"/>
  <c r="U121" i="15"/>
  <c r="K88" i="15"/>
  <c r="W47" i="15"/>
  <c r="W48" i="15"/>
  <c r="V121" i="15"/>
  <c r="L88" i="15"/>
  <c r="X47" i="15"/>
  <c r="X48" i="15"/>
  <c r="W121" i="15"/>
  <c r="M88" i="15"/>
  <c r="Y47" i="15"/>
  <c r="Y48" i="15"/>
  <c r="X121" i="15"/>
  <c r="N88" i="15"/>
  <c r="Z47" i="15"/>
  <c r="Z48" i="15"/>
  <c r="Y121" i="15"/>
  <c r="E91" i="15"/>
  <c r="R49" i="15"/>
  <c r="S49" i="15"/>
  <c r="R122" i="15"/>
  <c r="T49" i="15"/>
  <c r="S122" i="15"/>
  <c r="U49" i="15"/>
  <c r="T122" i="15"/>
  <c r="V49" i="15"/>
  <c r="U122" i="15"/>
  <c r="W49" i="15"/>
  <c r="V122" i="15"/>
  <c r="X49" i="15"/>
  <c r="W122" i="15"/>
  <c r="Y49" i="15"/>
  <c r="X122" i="15"/>
  <c r="Z49" i="15"/>
  <c r="Y122" i="15"/>
  <c r="E92" i="15"/>
  <c r="R50" i="15"/>
  <c r="S50" i="15"/>
  <c r="R123" i="15"/>
  <c r="T50" i="15"/>
  <c r="S123" i="15"/>
  <c r="U50" i="15"/>
  <c r="T123" i="15"/>
  <c r="V50" i="15"/>
  <c r="U123" i="15"/>
  <c r="W50" i="15"/>
  <c r="V123" i="15"/>
  <c r="X50" i="15"/>
  <c r="W123" i="15"/>
  <c r="Y50" i="15"/>
  <c r="X123" i="15"/>
  <c r="Z50" i="15"/>
  <c r="Y123" i="15"/>
  <c r="E93" i="15"/>
  <c r="R51" i="15"/>
  <c r="S51" i="15"/>
  <c r="R124" i="15"/>
  <c r="T51" i="15"/>
  <c r="S124" i="15"/>
  <c r="U51" i="15"/>
  <c r="T124" i="15"/>
  <c r="V51" i="15"/>
  <c r="U124" i="15"/>
  <c r="W51" i="15"/>
  <c r="V124" i="15"/>
  <c r="X51" i="15"/>
  <c r="W124" i="15"/>
  <c r="Y51" i="15"/>
  <c r="X124" i="15"/>
  <c r="Z51" i="15"/>
  <c r="Y124" i="15"/>
  <c r="Z126" i="15"/>
  <c r="S137" i="15"/>
  <c r="S139" i="15"/>
  <c r="B17" i="15"/>
  <c r="B16" i="15"/>
  <c r="B15" i="15"/>
  <c r="S74" i="15"/>
  <c r="R74" i="15"/>
  <c r="P77" i="15"/>
  <c r="P76" i="15"/>
  <c r="R76" i="15"/>
  <c r="R27" i="15"/>
  <c r="S27" i="15"/>
  <c r="R28" i="15"/>
  <c r="S28" i="15"/>
  <c r="R94" i="15"/>
  <c r="T74" i="15"/>
  <c r="S76" i="15"/>
  <c r="T27" i="15"/>
  <c r="T28" i="15"/>
  <c r="S94" i="15"/>
  <c r="U74" i="15"/>
  <c r="T76" i="15"/>
  <c r="U27" i="15"/>
  <c r="U28" i="15"/>
  <c r="T94" i="15"/>
  <c r="V74" i="15"/>
  <c r="U76" i="15"/>
  <c r="V27" i="15"/>
  <c r="V28" i="15"/>
  <c r="U94" i="15"/>
  <c r="W74" i="15"/>
  <c r="V76" i="15"/>
  <c r="W27" i="15"/>
  <c r="W28" i="15"/>
  <c r="V94" i="15"/>
  <c r="X74" i="15"/>
  <c r="W76" i="15"/>
  <c r="X27" i="15"/>
  <c r="X28" i="15"/>
  <c r="W94" i="15"/>
  <c r="Y74" i="15"/>
  <c r="X76" i="15"/>
  <c r="Y27" i="15"/>
  <c r="Y28" i="15"/>
  <c r="X94" i="15"/>
  <c r="Z74" i="15"/>
  <c r="Y76" i="15"/>
  <c r="Z27" i="15"/>
  <c r="Z28" i="15"/>
  <c r="Y94" i="15"/>
  <c r="P78" i="15"/>
  <c r="R77" i="15"/>
  <c r="R29" i="15"/>
  <c r="S29" i="15"/>
  <c r="R95" i="15"/>
  <c r="S77" i="15"/>
  <c r="T29" i="15"/>
  <c r="S95" i="15"/>
  <c r="T77" i="15"/>
  <c r="U29" i="15"/>
  <c r="T95" i="15"/>
  <c r="U77" i="15"/>
  <c r="V29" i="15"/>
  <c r="U95" i="15"/>
  <c r="V77" i="15"/>
  <c r="W29" i="15"/>
  <c r="V95" i="15"/>
  <c r="W77" i="15"/>
  <c r="X29" i="15"/>
  <c r="W95" i="15"/>
  <c r="X77" i="15"/>
  <c r="Y29" i="15"/>
  <c r="X95" i="15"/>
  <c r="Y77" i="15"/>
  <c r="Z29" i="15"/>
  <c r="Y95" i="15"/>
  <c r="P79" i="15"/>
  <c r="R78" i="15"/>
  <c r="R30" i="15"/>
  <c r="S30" i="15"/>
  <c r="R96" i="15"/>
  <c r="S78" i="15"/>
  <c r="T30" i="15"/>
  <c r="S96" i="15"/>
  <c r="T78" i="15"/>
  <c r="U30" i="15"/>
  <c r="T96" i="15"/>
  <c r="U78" i="15"/>
  <c r="V30" i="15"/>
  <c r="U96" i="15"/>
  <c r="V78" i="15"/>
  <c r="W30" i="15"/>
  <c r="V96" i="15"/>
  <c r="W78" i="15"/>
  <c r="X30" i="15"/>
  <c r="W96" i="15"/>
  <c r="X78" i="15"/>
  <c r="Y30" i="15"/>
  <c r="X96" i="15"/>
  <c r="Y78" i="15"/>
  <c r="Z30" i="15"/>
  <c r="Y96" i="15"/>
  <c r="P80" i="15"/>
  <c r="R79" i="15"/>
  <c r="R31" i="15"/>
  <c r="S31" i="15"/>
  <c r="R97" i="15"/>
  <c r="S79" i="15"/>
  <c r="T31" i="15"/>
  <c r="S97" i="15"/>
  <c r="T79" i="15"/>
  <c r="U31" i="15"/>
  <c r="T97" i="15"/>
  <c r="U79" i="15"/>
  <c r="V31" i="15"/>
  <c r="U97" i="15"/>
  <c r="V79" i="15"/>
  <c r="W31" i="15"/>
  <c r="V97" i="15"/>
  <c r="W79" i="15"/>
  <c r="X31" i="15"/>
  <c r="W97" i="15"/>
  <c r="X79" i="15"/>
  <c r="Y31" i="15"/>
  <c r="X97" i="15"/>
  <c r="Y79" i="15"/>
  <c r="Z31" i="15"/>
  <c r="Y97" i="15"/>
  <c r="Z99" i="15"/>
  <c r="Z81" i="15"/>
  <c r="S102" i="15"/>
  <c r="R18" i="15"/>
  <c r="S18" i="15"/>
  <c r="R19" i="15"/>
  <c r="S19" i="15"/>
  <c r="R85" i="15"/>
  <c r="T18" i="15"/>
  <c r="T19" i="15"/>
  <c r="S85" i="15"/>
  <c r="U18" i="15"/>
  <c r="U19" i="15"/>
  <c r="T85" i="15"/>
  <c r="V18" i="15"/>
  <c r="V19" i="15"/>
  <c r="U85" i="15"/>
  <c r="W18" i="15"/>
  <c r="W19" i="15"/>
  <c r="V85" i="15"/>
  <c r="X18" i="15"/>
  <c r="X19" i="15"/>
  <c r="W85" i="15"/>
  <c r="Y18" i="15"/>
  <c r="Y19" i="15"/>
  <c r="X85" i="15"/>
  <c r="Z18" i="15"/>
  <c r="Z19" i="15"/>
  <c r="Y85" i="15"/>
  <c r="R20" i="15"/>
  <c r="S20" i="15"/>
  <c r="R86" i="15"/>
  <c r="T20" i="15"/>
  <c r="S86" i="15"/>
  <c r="U20" i="15"/>
  <c r="T86" i="15"/>
  <c r="V20" i="15"/>
  <c r="U86" i="15"/>
  <c r="W20" i="15"/>
  <c r="V86" i="15"/>
  <c r="X20" i="15"/>
  <c r="W86" i="15"/>
  <c r="Y20" i="15"/>
  <c r="X86" i="15"/>
  <c r="Z20" i="15"/>
  <c r="Y86" i="15"/>
  <c r="R21" i="15"/>
  <c r="S21" i="15"/>
  <c r="R87" i="15"/>
  <c r="T21" i="15"/>
  <c r="S87" i="15"/>
  <c r="U21" i="15"/>
  <c r="T87" i="15"/>
  <c r="V21" i="15"/>
  <c r="U87" i="15"/>
  <c r="W21" i="15"/>
  <c r="V87" i="15"/>
  <c r="X21" i="15"/>
  <c r="W87" i="15"/>
  <c r="Y21" i="15"/>
  <c r="X87" i="15"/>
  <c r="Z21" i="15"/>
  <c r="Y87" i="15"/>
  <c r="R22" i="15"/>
  <c r="S22" i="15"/>
  <c r="R88" i="15"/>
  <c r="T22" i="15"/>
  <c r="S88" i="15"/>
  <c r="U22" i="15"/>
  <c r="T88" i="15"/>
  <c r="V22" i="15"/>
  <c r="U88" i="15"/>
  <c r="W22" i="15"/>
  <c r="V88" i="15"/>
  <c r="X22" i="15"/>
  <c r="W88" i="15"/>
  <c r="Y22" i="15"/>
  <c r="X88" i="15"/>
  <c r="Z22" i="15"/>
  <c r="Y88" i="15"/>
  <c r="Z90" i="15"/>
  <c r="S101" i="15"/>
  <c r="S103" i="15"/>
  <c r="B12" i="15"/>
  <c r="B11" i="15"/>
  <c r="B10" i="15"/>
  <c r="B7" i="15"/>
  <c r="B6" i="15"/>
  <c r="S8" i="15"/>
  <c r="R8" i="15"/>
  <c r="R9" i="15"/>
  <c r="R10" i="15"/>
  <c r="T8" i="15"/>
  <c r="S9" i="15"/>
  <c r="S10" i="15"/>
  <c r="U8" i="15"/>
  <c r="T9" i="15"/>
  <c r="T10" i="15"/>
  <c r="V8" i="15"/>
  <c r="U9" i="15"/>
  <c r="U10" i="15"/>
  <c r="W8" i="15"/>
  <c r="V9" i="15"/>
  <c r="V10" i="15"/>
  <c r="X8" i="15"/>
  <c r="W9" i="15"/>
  <c r="W10" i="15"/>
  <c r="Y8" i="15"/>
  <c r="X9" i="15"/>
  <c r="X10" i="15"/>
  <c r="Z8" i="15"/>
  <c r="Y9" i="15"/>
  <c r="Y10" i="15"/>
  <c r="Q11" i="15"/>
  <c r="S11" i="15"/>
  <c r="U11" i="15"/>
  <c r="B5" i="15"/>
  <c r="R3" i="15"/>
  <c r="R4" i="15"/>
  <c r="S3" i="15"/>
  <c r="S4" i="15"/>
  <c r="T3" i="15"/>
  <c r="T4" i="15"/>
  <c r="U3" i="15"/>
  <c r="U4" i="15"/>
  <c r="Q5" i="15"/>
  <c r="S5" i="15"/>
  <c r="U5" i="15"/>
  <c r="B4" i="15"/>
  <c r="S110" i="14"/>
  <c r="R110" i="14"/>
  <c r="P113" i="14"/>
  <c r="P112" i="14"/>
  <c r="R112" i="14"/>
  <c r="F35" i="14"/>
  <c r="F43" i="14"/>
  <c r="F51" i="14"/>
  <c r="F62" i="14"/>
  <c r="E34" i="14"/>
  <c r="E42" i="14"/>
  <c r="E50" i="14"/>
  <c r="E61" i="14"/>
  <c r="F34" i="14"/>
  <c r="F42" i="14"/>
  <c r="F50" i="14"/>
  <c r="F61" i="14"/>
  <c r="G34" i="14"/>
  <c r="G42" i="14"/>
  <c r="G50" i="14"/>
  <c r="G61" i="14"/>
  <c r="H34" i="14"/>
  <c r="H42" i="14"/>
  <c r="H50" i="14"/>
  <c r="H61" i="14"/>
  <c r="I34" i="14"/>
  <c r="I42" i="14"/>
  <c r="I50" i="14"/>
  <c r="I61" i="14"/>
  <c r="J34" i="14"/>
  <c r="J42" i="14"/>
  <c r="J50" i="14"/>
  <c r="J61" i="14"/>
  <c r="K34" i="14"/>
  <c r="K42" i="14"/>
  <c r="K50" i="14"/>
  <c r="K61" i="14"/>
  <c r="L34" i="14"/>
  <c r="L42" i="14"/>
  <c r="L50" i="14"/>
  <c r="L61" i="14"/>
  <c r="M34" i="14"/>
  <c r="M42" i="14"/>
  <c r="M50" i="14"/>
  <c r="M61" i="14"/>
  <c r="N34" i="14"/>
  <c r="N42" i="14"/>
  <c r="N50" i="14"/>
  <c r="N61" i="14"/>
  <c r="E35" i="14"/>
  <c r="E43" i="14"/>
  <c r="E51" i="14"/>
  <c r="E62" i="14"/>
  <c r="G35" i="14"/>
  <c r="G43" i="14"/>
  <c r="G51" i="14"/>
  <c r="G62" i="14"/>
  <c r="H35" i="14"/>
  <c r="H43" i="14"/>
  <c r="H51" i="14"/>
  <c r="H62" i="14"/>
  <c r="I35" i="14"/>
  <c r="I43" i="14"/>
  <c r="I51" i="14"/>
  <c r="I62" i="14"/>
  <c r="J35" i="14"/>
  <c r="J43" i="14"/>
  <c r="J51" i="14"/>
  <c r="J62" i="14"/>
  <c r="K35" i="14"/>
  <c r="K43" i="14"/>
  <c r="K51" i="14"/>
  <c r="K62" i="14"/>
  <c r="L35" i="14"/>
  <c r="L43" i="14"/>
  <c r="L51" i="14"/>
  <c r="L62" i="14"/>
  <c r="M35" i="14"/>
  <c r="M43" i="14"/>
  <c r="M51" i="14"/>
  <c r="M62" i="14"/>
  <c r="N35" i="14"/>
  <c r="N43" i="14"/>
  <c r="N51" i="14"/>
  <c r="N62" i="14"/>
  <c r="E36" i="14"/>
  <c r="E44" i="14"/>
  <c r="E52" i="14"/>
  <c r="E63" i="14"/>
  <c r="F36" i="14"/>
  <c r="F44" i="14"/>
  <c r="F52" i="14"/>
  <c r="F63" i="14"/>
  <c r="G36" i="14"/>
  <c r="G44" i="14"/>
  <c r="G52" i="14"/>
  <c r="G63" i="14"/>
  <c r="H36" i="14"/>
  <c r="H44" i="14"/>
  <c r="H52" i="14"/>
  <c r="H63" i="14"/>
  <c r="I36" i="14"/>
  <c r="I44" i="14"/>
  <c r="I52" i="14"/>
  <c r="I63" i="14"/>
  <c r="J36" i="14"/>
  <c r="J44" i="14"/>
  <c r="J52" i="14"/>
  <c r="J63" i="14"/>
  <c r="K36" i="14"/>
  <c r="K44" i="14"/>
  <c r="K52" i="14"/>
  <c r="K63" i="14"/>
  <c r="L36" i="14"/>
  <c r="L44" i="14"/>
  <c r="L52" i="14"/>
  <c r="L63" i="14"/>
  <c r="M36" i="14"/>
  <c r="M44" i="14"/>
  <c r="M52" i="14"/>
  <c r="M63" i="14"/>
  <c r="N36" i="14"/>
  <c r="N44" i="14"/>
  <c r="N52" i="14"/>
  <c r="N63" i="14"/>
  <c r="E37" i="14"/>
  <c r="E45" i="14"/>
  <c r="E53" i="14"/>
  <c r="E64" i="14"/>
  <c r="F37" i="14"/>
  <c r="F45" i="14"/>
  <c r="F53" i="14"/>
  <c r="F64" i="14"/>
  <c r="G37" i="14"/>
  <c r="G45" i="14"/>
  <c r="G53" i="14"/>
  <c r="G64" i="14"/>
  <c r="H37" i="14"/>
  <c r="H45" i="14"/>
  <c r="H53" i="14"/>
  <c r="H64" i="14"/>
  <c r="I37" i="14"/>
  <c r="I45" i="14"/>
  <c r="I53" i="14"/>
  <c r="I64" i="14"/>
  <c r="J37" i="14"/>
  <c r="J45" i="14"/>
  <c r="J53" i="14"/>
  <c r="J64" i="14"/>
  <c r="K37" i="14"/>
  <c r="K45" i="14"/>
  <c r="K53" i="14"/>
  <c r="K64" i="14"/>
  <c r="L37" i="14"/>
  <c r="L45" i="14"/>
  <c r="L53" i="14"/>
  <c r="L64" i="14"/>
  <c r="M37" i="14"/>
  <c r="M45" i="14"/>
  <c r="M53" i="14"/>
  <c r="M64" i="14"/>
  <c r="N37" i="14"/>
  <c r="N45" i="14"/>
  <c r="N53" i="14"/>
  <c r="N64" i="14"/>
  <c r="E38" i="14"/>
  <c r="E46" i="14"/>
  <c r="E54" i="14"/>
  <c r="E65" i="14"/>
  <c r="F38" i="14"/>
  <c r="F46" i="14"/>
  <c r="F54" i="14"/>
  <c r="F65" i="14"/>
  <c r="G38" i="14"/>
  <c r="G46" i="14"/>
  <c r="G54" i="14"/>
  <c r="G65" i="14"/>
  <c r="H38" i="14"/>
  <c r="H46" i="14"/>
  <c r="H54" i="14"/>
  <c r="H65" i="14"/>
  <c r="I38" i="14"/>
  <c r="I46" i="14"/>
  <c r="I54" i="14"/>
  <c r="I65" i="14"/>
  <c r="J38" i="14"/>
  <c r="J46" i="14"/>
  <c r="J54" i="14"/>
  <c r="J65" i="14"/>
  <c r="K38" i="14"/>
  <c r="K46" i="14"/>
  <c r="K54" i="14"/>
  <c r="K65" i="14"/>
  <c r="L38" i="14"/>
  <c r="L46" i="14"/>
  <c r="L54" i="14"/>
  <c r="L65" i="14"/>
  <c r="M38" i="14"/>
  <c r="M46" i="14"/>
  <c r="M54" i="14"/>
  <c r="M65" i="14"/>
  <c r="N38" i="14"/>
  <c r="N46" i="14"/>
  <c r="N54" i="14"/>
  <c r="N65" i="14"/>
  <c r="E39" i="14"/>
  <c r="E47" i="14"/>
  <c r="E55" i="14"/>
  <c r="E66" i="14"/>
  <c r="F39" i="14"/>
  <c r="F47" i="14"/>
  <c r="F55" i="14"/>
  <c r="F66" i="14"/>
  <c r="G39" i="14"/>
  <c r="G47" i="14"/>
  <c r="G55" i="14"/>
  <c r="G66" i="14"/>
  <c r="H39" i="14"/>
  <c r="H47" i="14"/>
  <c r="H55" i="14"/>
  <c r="H66" i="14"/>
  <c r="I39" i="14"/>
  <c r="I47" i="14"/>
  <c r="I55" i="14"/>
  <c r="I66" i="14"/>
  <c r="J39" i="14"/>
  <c r="J47" i="14"/>
  <c r="J55" i="14"/>
  <c r="J66" i="14"/>
  <c r="K39" i="14"/>
  <c r="K47" i="14"/>
  <c r="K55" i="14"/>
  <c r="K66" i="14"/>
  <c r="L39" i="14"/>
  <c r="L47" i="14"/>
  <c r="L55" i="14"/>
  <c r="L66" i="14"/>
  <c r="M39" i="14"/>
  <c r="M47" i="14"/>
  <c r="M55" i="14"/>
  <c r="M66" i="14"/>
  <c r="N39" i="14"/>
  <c r="N47" i="14"/>
  <c r="N55" i="14"/>
  <c r="N66" i="14"/>
  <c r="E85" i="14"/>
  <c r="H85" i="14"/>
  <c r="H86" i="14"/>
  <c r="F89" i="14"/>
  <c r="R56" i="14"/>
  <c r="G89" i="14"/>
  <c r="S56" i="14"/>
  <c r="F90" i="14"/>
  <c r="R57" i="14"/>
  <c r="G90" i="14"/>
  <c r="S57" i="14"/>
  <c r="R130" i="14"/>
  <c r="T110" i="14"/>
  <c r="S112" i="14"/>
  <c r="H89" i="14"/>
  <c r="T56" i="14"/>
  <c r="H90" i="14"/>
  <c r="T57" i="14"/>
  <c r="S130" i="14"/>
  <c r="U110" i="14"/>
  <c r="T112" i="14"/>
  <c r="I89" i="14"/>
  <c r="U56" i="14"/>
  <c r="I90" i="14"/>
  <c r="U57" i="14"/>
  <c r="T130" i="14"/>
  <c r="V110" i="14"/>
  <c r="U112" i="14"/>
  <c r="J89" i="14"/>
  <c r="V56" i="14"/>
  <c r="J90" i="14"/>
  <c r="V57" i="14"/>
  <c r="U130" i="14"/>
  <c r="W110" i="14"/>
  <c r="V112" i="14"/>
  <c r="K89" i="14"/>
  <c r="W56" i="14"/>
  <c r="K90" i="14"/>
  <c r="W57" i="14"/>
  <c r="V130" i="14"/>
  <c r="X110" i="14"/>
  <c r="W112" i="14"/>
  <c r="L89" i="14"/>
  <c r="X56" i="14"/>
  <c r="L90" i="14"/>
  <c r="X57" i="14"/>
  <c r="W130" i="14"/>
  <c r="Y110" i="14"/>
  <c r="X112" i="14"/>
  <c r="M89" i="14"/>
  <c r="Y56" i="14"/>
  <c r="M90" i="14"/>
  <c r="Y57" i="14"/>
  <c r="X130" i="14"/>
  <c r="Z110" i="14"/>
  <c r="Y112" i="14"/>
  <c r="N89" i="14"/>
  <c r="Z56" i="14"/>
  <c r="N90" i="14"/>
  <c r="Z57" i="14"/>
  <c r="Y130" i="14"/>
  <c r="P114" i="14"/>
  <c r="R113" i="14"/>
  <c r="F91" i="14"/>
  <c r="R58" i="14"/>
  <c r="G91" i="14"/>
  <c r="S58" i="14"/>
  <c r="R131" i="14"/>
  <c r="S113" i="14"/>
  <c r="H91" i="14"/>
  <c r="T58" i="14"/>
  <c r="S131" i="14"/>
  <c r="T113" i="14"/>
  <c r="I91" i="14"/>
  <c r="U58" i="14"/>
  <c r="T131" i="14"/>
  <c r="U113" i="14"/>
  <c r="J91" i="14"/>
  <c r="V58" i="14"/>
  <c r="U131" i="14"/>
  <c r="V113" i="14"/>
  <c r="K91" i="14"/>
  <c r="W58" i="14"/>
  <c r="V131" i="14"/>
  <c r="W113" i="14"/>
  <c r="L91" i="14"/>
  <c r="X58" i="14"/>
  <c r="W131" i="14"/>
  <c r="X113" i="14"/>
  <c r="M91" i="14"/>
  <c r="Y58" i="14"/>
  <c r="X131" i="14"/>
  <c r="Y113" i="14"/>
  <c r="N91" i="14"/>
  <c r="Z58" i="14"/>
  <c r="Y131" i="14"/>
  <c r="P115" i="14"/>
  <c r="R114" i="14"/>
  <c r="F92" i="14"/>
  <c r="R59" i="14"/>
  <c r="G92" i="14"/>
  <c r="S59" i="14"/>
  <c r="R132" i="14"/>
  <c r="S114" i="14"/>
  <c r="H92" i="14"/>
  <c r="T59" i="14"/>
  <c r="S132" i="14"/>
  <c r="T114" i="14"/>
  <c r="I92" i="14"/>
  <c r="U59" i="14"/>
  <c r="T132" i="14"/>
  <c r="U114" i="14"/>
  <c r="J92" i="14"/>
  <c r="V59" i="14"/>
  <c r="U132" i="14"/>
  <c r="V114" i="14"/>
  <c r="K92" i="14"/>
  <c r="W59" i="14"/>
  <c r="V132" i="14"/>
  <c r="W114" i="14"/>
  <c r="L92" i="14"/>
  <c r="X59" i="14"/>
  <c r="W132" i="14"/>
  <c r="X114" i="14"/>
  <c r="M92" i="14"/>
  <c r="Y59" i="14"/>
  <c r="X132" i="14"/>
  <c r="Y114" i="14"/>
  <c r="N92" i="14"/>
  <c r="Z59" i="14"/>
  <c r="Y132" i="14"/>
  <c r="P116" i="14"/>
  <c r="R115" i="14"/>
  <c r="F93" i="14"/>
  <c r="R60" i="14"/>
  <c r="G93" i="14"/>
  <c r="S60" i="14"/>
  <c r="R133" i="14"/>
  <c r="S115" i="14"/>
  <c r="H93" i="14"/>
  <c r="T60" i="14"/>
  <c r="S133" i="14"/>
  <c r="T115" i="14"/>
  <c r="I93" i="14"/>
  <c r="U60" i="14"/>
  <c r="T133" i="14"/>
  <c r="U115" i="14"/>
  <c r="J93" i="14"/>
  <c r="V60" i="14"/>
  <c r="U133" i="14"/>
  <c r="V115" i="14"/>
  <c r="K93" i="14"/>
  <c r="W60" i="14"/>
  <c r="V133" i="14"/>
  <c r="W115" i="14"/>
  <c r="L93" i="14"/>
  <c r="X60" i="14"/>
  <c r="W133" i="14"/>
  <c r="X115" i="14"/>
  <c r="M93" i="14"/>
  <c r="Y60" i="14"/>
  <c r="X133" i="14"/>
  <c r="Y115" i="14"/>
  <c r="N93" i="14"/>
  <c r="Z60" i="14"/>
  <c r="Y133" i="14"/>
  <c r="Z135" i="14"/>
  <c r="Z117" i="14"/>
  <c r="S138" i="14"/>
  <c r="E89" i="14"/>
  <c r="F88" i="14"/>
  <c r="R47" i="14"/>
  <c r="G88" i="14"/>
  <c r="S47" i="14"/>
  <c r="E90" i="14"/>
  <c r="R48" i="14"/>
  <c r="S48" i="14"/>
  <c r="R121" i="14"/>
  <c r="H88" i="14"/>
  <c r="T47" i="14"/>
  <c r="T48" i="14"/>
  <c r="S121" i="14"/>
  <c r="I88" i="14"/>
  <c r="U47" i="14"/>
  <c r="U48" i="14"/>
  <c r="T121" i="14"/>
  <c r="J88" i="14"/>
  <c r="V47" i="14"/>
  <c r="V48" i="14"/>
  <c r="U121" i="14"/>
  <c r="K88" i="14"/>
  <c r="W47" i="14"/>
  <c r="W48" i="14"/>
  <c r="V121" i="14"/>
  <c r="L88" i="14"/>
  <c r="X47" i="14"/>
  <c r="X48" i="14"/>
  <c r="W121" i="14"/>
  <c r="M88" i="14"/>
  <c r="Y47" i="14"/>
  <c r="Y48" i="14"/>
  <c r="X121" i="14"/>
  <c r="N88" i="14"/>
  <c r="Z47" i="14"/>
  <c r="Z48" i="14"/>
  <c r="Y121" i="14"/>
  <c r="E91" i="14"/>
  <c r="R49" i="14"/>
  <c r="S49" i="14"/>
  <c r="R122" i="14"/>
  <c r="T49" i="14"/>
  <c r="S122" i="14"/>
  <c r="U49" i="14"/>
  <c r="T122" i="14"/>
  <c r="V49" i="14"/>
  <c r="U122" i="14"/>
  <c r="W49" i="14"/>
  <c r="V122" i="14"/>
  <c r="X49" i="14"/>
  <c r="W122" i="14"/>
  <c r="Y49" i="14"/>
  <c r="X122" i="14"/>
  <c r="Z49" i="14"/>
  <c r="Y122" i="14"/>
  <c r="E92" i="14"/>
  <c r="R50" i="14"/>
  <c r="S50" i="14"/>
  <c r="R123" i="14"/>
  <c r="T50" i="14"/>
  <c r="S123" i="14"/>
  <c r="U50" i="14"/>
  <c r="T123" i="14"/>
  <c r="V50" i="14"/>
  <c r="U123" i="14"/>
  <c r="W50" i="14"/>
  <c r="V123" i="14"/>
  <c r="X50" i="14"/>
  <c r="W123" i="14"/>
  <c r="Y50" i="14"/>
  <c r="X123" i="14"/>
  <c r="Z50" i="14"/>
  <c r="Y123" i="14"/>
  <c r="E93" i="14"/>
  <c r="R51" i="14"/>
  <c r="S51" i="14"/>
  <c r="R124" i="14"/>
  <c r="T51" i="14"/>
  <c r="S124" i="14"/>
  <c r="U51" i="14"/>
  <c r="T124" i="14"/>
  <c r="V51" i="14"/>
  <c r="U124" i="14"/>
  <c r="W51" i="14"/>
  <c r="V124" i="14"/>
  <c r="X51" i="14"/>
  <c r="W124" i="14"/>
  <c r="Y51" i="14"/>
  <c r="X124" i="14"/>
  <c r="Z51" i="14"/>
  <c r="Y124" i="14"/>
  <c r="Z126" i="14"/>
  <c r="S137" i="14"/>
  <c r="S139" i="14"/>
  <c r="B17" i="14"/>
  <c r="B16" i="14"/>
  <c r="B15" i="14"/>
  <c r="S74" i="14"/>
  <c r="R74" i="14"/>
  <c r="P77" i="14"/>
  <c r="P76" i="14"/>
  <c r="R76" i="14"/>
  <c r="R27" i="14"/>
  <c r="S27" i="14"/>
  <c r="R28" i="14"/>
  <c r="S28" i="14"/>
  <c r="R94" i="14"/>
  <c r="T74" i="14"/>
  <c r="S76" i="14"/>
  <c r="T27" i="14"/>
  <c r="T28" i="14"/>
  <c r="S94" i="14"/>
  <c r="U74" i="14"/>
  <c r="T76" i="14"/>
  <c r="U27" i="14"/>
  <c r="U28" i="14"/>
  <c r="T94" i="14"/>
  <c r="V74" i="14"/>
  <c r="U76" i="14"/>
  <c r="V27" i="14"/>
  <c r="V28" i="14"/>
  <c r="U94" i="14"/>
  <c r="W74" i="14"/>
  <c r="V76" i="14"/>
  <c r="W27" i="14"/>
  <c r="W28" i="14"/>
  <c r="V94" i="14"/>
  <c r="X74" i="14"/>
  <c r="W76" i="14"/>
  <c r="X27" i="14"/>
  <c r="X28" i="14"/>
  <c r="W94" i="14"/>
  <c r="Y74" i="14"/>
  <c r="X76" i="14"/>
  <c r="Y27" i="14"/>
  <c r="Y28" i="14"/>
  <c r="X94" i="14"/>
  <c r="Z74" i="14"/>
  <c r="Y76" i="14"/>
  <c r="Z27" i="14"/>
  <c r="Z28" i="14"/>
  <c r="Y94" i="14"/>
  <c r="P78" i="14"/>
  <c r="R77" i="14"/>
  <c r="R29" i="14"/>
  <c r="S29" i="14"/>
  <c r="R95" i="14"/>
  <c r="S77" i="14"/>
  <c r="T29" i="14"/>
  <c r="S95" i="14"/>
  <c r="T77" i="14"/>
  <c r="U29" i="14"/>
  <c r="T95" i="14"/>
  <c r="U77" i="14"/>
  <c r="V29" i="14"/>
  <c r="U95" i="14"/>
  <c r="V77" i="14"/>
  <c r="W29" i="14"/>
  <c r="V95" i="14"/>
  <c r="W77" i="14"/>
  <c r="X29" i="14"/>
  <c r="W95" i="14"/>
  <c r="X77" i="14"/>
  <c r="Y29" i="14"/>
  <c r="X95" i="14"/>
  <c r="Y77" i="14"/>
  <c r="Z29" i="14"/>
  <c r="Y95" i="14"/>
  <c r="P79" i="14"/>
  <c r="R78" i="14"/>
  <c r="R30" i="14"/>
  <c r="S30" i="14"/>
  <c r="R96" i="14"/>
  <c r="S78" i="14"/>
  <c r="T30" i="14"/>
  <c r="S96" i="14"/>
  <c r="T78" i="14"/>
  <c r="U30" i="14"/>
  <c r="T96" i="14"/>
  <c r="U78" i="14"/>
  <c r="V30" i="14"/>
  <c r="U96" i="14"/>
  <c r="V78" i="14"/>
  <c r="W30" i="14"/>
  <c r="V96" i="14"/>
  <c r="W78" i="14"/>
  <c r="X30" i="14"/>
  <c r="W96" i="14"/>
  <c r="X78" i="14"/>
  <c r="Y30" i="14"/>
  <c r="X96" i="14"/>
  <c r="Y78" i="14"/>
  <c r="Z30" i="14"/>
  <c r="Y96" i="14"/>
  <c r="P80" i="14"/>
  <c r="R79" i="14"/>
  <c r="R31" i="14"/>
  <c r="S31" i="14"/>
  <c r="R97" i="14"/>
  <c r="S79" i="14"/>
  <c r="T31" i="14"/>
  <c r="S97" i="14"/>
  <c r="T79" i="14"/>
  <c r="U31" i="14"/>
  <c r="T97" i="14"/>
  <c r="U79" i="14"/>
  <c r="V31" i="14"/>
  <c r="U97" i="14"/>
  <c r="V79" i="14"/>
  <c r="W31" i="14"/>
  <c r="V97" i="14"/>
  <c r="W79" i="14"/>
  <c r="X31" i="14"/>
  <c r="W97" i="14"/>
  <c r="X79" i="14"/>
  <c r="Y31" i="14"/>
  <c r="X97" i="14"/>
  <c r="Y79" i="14"/>
  <c r="Z31" i="14"/>
  <c r="Y97" i="14"/>
  <c r="Z99" i="14"/>
  <c r="Z81" i="14"/>
  <c r="S102" i="14"/>
  <c r="R18" i="14"/>
  <c r="S18" i="14"/>
  <c r="R19" i="14"/>
  <c r="S19" i="14"/>
  <c r="R85" i="14"/>
  <c r="T18" i="14"/>
  <c r="T19" i="14"/>
  <c r="S85" i="14"/>
  <c r="U18" i="14"/>
  <c r="U19" i="14"/>
  <c r="T85" i="14"/>
  <c r="V18" i="14"/>
  <c r="V19" i="14"/>
  <c r="U85" i="14"/>
  <c r="W18" i="14"/>
  <c r="W19" i="14"/>
  <c r="V85" i="14"/>
  <c r="X18" i="14"/>
  <c r="X19" i="14"/>
  <c r="W85" i="14"/>
  <c r="Y18" i="14"/>
  <c r="Y19" i="14"/>
  <c r="X85" i="14"/>
  <c r="Z18" i="14"/>
  <c r="Z19" i="14"/>
  <c r="Y85" i="14"/>
  <c r="R20" i="14"/>
  <c r="S20" i="14"/>
  <c r="R86" i="14"/>
  <c r="T20" i="14"/>
  <c r="S86" i="14"/>
  <c r="U20" i="14"/>
  <c r="T86" i="14"/>
  <c r="V20" i="14"/>
  <c r="U86" i="14"/>
  <c r="W20" i="14"/>
  <c r="V86" i="14"/>
  <c r="X20" i="14"/>
  <c r="W86" i="14"/>
  <c r="Y20" i="14"/>
  <c r="X86" i="14"/>
  <c r="Z20" i="14"/>
  <c r="Y86" i="14"/>
  <c r="R21" i="14"/>
  <c r="S21" i="14"/>
  <c r="R87" i="14"/>
  <c r="T21" i="14"/>
  <c r="S87" i="14"/>
  <c r="U21" i="14"/>
  <c r="T87" i="14"/>
  <c r="V21" i="14"/>
  <c r="U87" i="14"/>
  <c r="W21" i="14"/>
  <c r="V87" i="14"/>
  <c r="X21" i="14"/>
  <c r="W87" i="14"/>
  <c r="Y21" i="14"/>
  <c r="X87" i="14"/>
  <c r="Z21" i="14"/>
  <c r="Y87" i="14"/>
  <c r="R22" i="14"/>
  <c r="S22" i="14"/>
  <c r="R88" i="14"/>
  <c r="T22" i="14"/>
  <c r="S88" i="14"/>
  <c r="U22" i="14"/>
  <c r="T88" i="14"/>
  <c r="V22" i="14"/>
  <c r="U88" i="14"/>
  <c r="W22" i="14"/>
  <c r="V88" i="14"/>
  <c r="X22" i="14"/>
  <c r="W88" i="14"/>
  <c r="Y22" i="14"/>
  <c r="X88" i="14"/>
  <c r="Z22" i="14"/>
  <c r="Y88" i="14"/>
  <c r="Z90" i="14"/>
  <c r="S101" i="14"/>
  <c r="S103" i="14"/>
  <c r="B12" i="14"/>
  <c r="B11" i="14"/>
  <c r="B10" i="14"/>
  <c r="B7" i="14"/>
  <c r="B6" i="14"/>
  <c r="S8" i="14"/>
  <c r="R8" i="14"/>
  <c r="R9" i="14"/>
  <c r="R10" i="14"/>
  <c r="T8" i="14"/>
  <c r="S9" i="14"/>
  <c r="S10" i="14"/>
  <c r="U8" i="14"/>
  <c r="T9" i="14"/>
  <c r="T10" i="14"/>
  <c r="V8" i="14"/>
  <c r="U9" i="14"/>
  <c r="U10" i="14"/>
  <c r="W8" i="14"/>
  <c r="V9" i="14"/>
  <c r="V10" i="14"/>
  <c r="X8" i="14"/>
  <c r="W9" i="14"/>
  <c r="W10" i="14"/>
  <c r="Y8" i="14"/>
  <c r="X9" i="14"/>
  <c r="X10" i="14"/>
  <c r="Z8" i="14"/>
  <c r="Y9" i="14"/>
  <c r="Y10" i="14"/>
  <c r="Q11" i="14"/>
  <c r="S11" i="14"/>
  <c r="U11" i="14"/>
  <c r="B5" i="14"/>
  <c r="R3" i="14"/>
  <c r="R4" i="14"/>
  <c r="S3" i="14"/>
  <c r="S4" i="14"/>
  <c r="T3" i="14"/>
  <c r="T4" i="14"/>
  <c r="U3" i="14"/>
  <c r="U4" i="14"/>
  <c r="Q5" i="14"/>
  <c r="S5" i="14"/>
  <c r="U5" i="14"/>
  <c r="B4" i="14"/>
  <c r="S110" i="13"/>
  <c r="R110" i="13"/>
  <c r="P113" i="13"/>
  <c r="P112" i="13"/>
  <c r="R112" i="13"/>
  <c r="F35" i="13"/>
  <c r="F43" i="13"/>
  <c r="F51" i="13"/>
  <c r="F62" i="13"/>
  <c r="E34" i="13"/>
  <c r="E42" i="13"/>
  <c r="E50" i="13"/>
  <c r="E61" i="13"/>
  <c r="F34" i="13"/>
  <c r="F42" i="13"/>
  <c r="F50" i="13"/>
  <c r="F61" i="13"/>
  <c r="G34" i="13"/>
  <c r="G42" i="13"/>
  <c r="G50" i="13"/>
  <c r="G61" i="13"/>
  <c r="H34" i="13"/>
  <c r="H42" i="13"/>
  <c r="H50" i="13"/>
  <c r="H61" i="13"/>
  <c r="I34" i="13"/>
  <c r="I42" i="13"/>
  <c r="I50" i="13"/>
  <c r="I61" i="13"/>
  <c r="J34" i="13"/>
  <c r="J42" i="13"/>
  <c r="J50" i="13"/>
  <c r="J61" i="13"/>
  <c r="K34" i="13"/>
  <c r="K42" i="13"/>
  <c r="K50" i="13"/>
  <c r="K61" i="13"/>
  <c r="L34" i="13"/>
  <c r="L42" i="13"/>
  <c r="L50" i="13"/>
  <c r="L61" i="13"/>
  <c r="M34" i="13"/>
  <c r="M42" i="13"/>
  <c r="M50" i="13"/>
  <c r="M61" i="13"/>
  <c r="N34" i="13"/>
  <c r="N42" i="13"/>
  <c r="N50" i="13"/>
  <c r="N61" i="13"/>
  <c r="E35" i="13"/>
  <c r="E43" i="13"/>
  <c r="E51" i="13"/>
  <c r="E62" i="13"/>
  <c r="G35" i="13"/>
  <c r="G43" i="13"/>
  <c r="G51" i="13"/>
  <c r="G62" i="13"/>
  <c r="H35" i="13"/>
  <c r="H43" i="13"/>
  <c r="H51" i="13"/>
  <c r="H62" i="13"/>
  <c r="I35" i="13"/>
  <c r="I43" i="13"/>
  <c r="I51" i="13"/>
  <c r="I62" i="13"/>
  <c r="J35" i="13"/>
  <c r="J43" i="13"/>
  <c r="J51" i="13"/>
  <c r="J62" i="13"/>
  <c r="K35" i="13"/>
  <c r="K43" i="13"/>
  <c r="K51" i="13"/>
  <c r="K62" i="13"/>
  <c r="L35" i="13"/>
  <c r="L43" i="13"/>
  <c r="L51" i="13"/>
  <c r="L62" i="13"/>
  <c r="M35" i="13"/>
  <c r="M43" i="13"/>
  <c r="M51" i="13"/>
  <c r="M62" i="13"/>
  <c r="N35" i="13"/>
  <c r="N43" i="13"/>
  <c r="N51" i="13"/>
  <c r="N62" i="13"/>
  <c r="E36" i="13"/>
  <c r="E44" i="13"/>
  <c r="E52" i="13"/>
  <c r="E63" i="13"/>
  <c r="F36" i="13"/>
  <c r="F44" i="13"/>
  <c r="F52" i="13"/>
  <c r="F63" i="13"/>
  <c r="G36" i="13"/>
  <c r="G44" i="13"/>
  <c r="G52" i="13"/>
  <c r="G63" i="13"/>
  <c r="H36" i="13"/>
  <c r="H44" i="13"/>
  <c r="H52" i="13"/>
  <c r="H63" i="13"/>
  <c r="I36" i="13"/>
  <c r="I44" i="13"/>
  <c r="I52" i="13"/>
  <c r="I63" i="13"/>
  <c r="J36" i="13"/>
  <c r="J44" i="13"/>
  <c r="J52" i="13"/>
  <c r="J63" i="13"/>
  <c r="K36" i="13"/>
  <c r="K44" i="13"/>
  <c r="K52" i="13"/>
  <c r="K63" i="13"/>
  <c r="L36" i="13"/>
  <c r="L44" i="13"/>
  <c r="L52" i="13"/>
  <c r="L63" i="13"/>
  <c r="M36" i="13"/>
  <c r="M44" i="13"/>
  <c r="M52" i="13"/>
  <c r="M63" i="13"/>
  <c r="N36" i="13"/>
  <c r="N44" i="13"/>
  <c r="N52" i="13"/>
  <c r="N63" i="13"/>
  <c r="E37" i="13"/>
  <c r="E45" i="13"/>
  <c r="E53" i="13"/>
  <c r="E64" i="13"/>
  <c r="F37" i="13"/>
  <c r="F45" i="13"/>
  <c r="F53" i="13"/>
  <c r="F64" i="13"/>
  <c r="G37" i="13"/>
  <c r="G45" i="13"/>
  <c r="G53" i="13"/>
  <c r="G64" i="13"/>
  <c r="H37" i="13"/>
  <c r="H45" i="13"/>
  <c r="H53" i="13"/>
  <c r="H64" i="13"/>
  <c r="I37" i="13"/>
  <c r="I45" i="13"/>
  <c r="I53" i="13"/>
  <c r="I64" i="13"/>
  <c r="J37" i="13"/>
  <c r="J45" i="13"/>
  <c r="J53" i="13"/>
  <c r="J64" i="13"/>
  <c r="K37" i="13"/>
  <c r="K45" i="13"/>
  <c r="K53" i="13"/>
  <c r="K64" i="13"/>
  <c r="L37" i="13"/>
  <c r="L45" i="13"/>
  <c r="L53" i="13"/>
  <c r="L64" i="13"/>
  <c r="M37" i="13"/>
  <c r="M45" i="13"/>
  <c r="M53" i="13"/>
  <c r="M64" i="13"/>
  <c r="N37" i="13"/>
  <c r="N45" i="13"/>
  <c r="N53" i="13"/>
  <c r="N64" i="13"/>
  <c r="E38" i="13"/>
  <c r="E46" i="13"/>
  <c r="E54" i="13"/>
  <c r="E65" i="13"/>
  <c r="F38" i="13"/>
  <c r="F46" i="13"/>
  <c r="F54" i="13"/>
  <c r="F65" i="13"/>
  <c r="G38" i="13"/>
  <c r="G46" i="13"/>
  <c r="G54" i="13"/>
  <c r="G65" i="13"/>
  <c r="H38" i="13"/>
  <c r="H46" i="13"/>
  <c r="H54" i="13"/>
  <c r="H65" i="13"/>
  <c r="I38" i="13"/>
  <c r="I46" i="13"/>
  <c r="I54" i="13"/>
  <c r="I65" i="13"/>
  <c r="J38" i="13"/>
  <c r="J46" i="13"/>
  <c r="J54" i="13"/>
  <c r="J65" i="13"/>
  <c r="K38" i="13"/>
  <c r="K46" i="13"/>
  <c r="K54" i="13"/>
  <c r="K65" i="13"/>
  <c r="L38" i="13"/>
  <c r="L46" i="13"/>
  <c r="L54" i="13"/>
  <c r="L65" i="13"/>
  <c r="M38" i="13"/>
  <c r="M46" i="13"/>
  <c r="M54" i="13"/>
  <c r="M65" i="13"/>
  <c r="N38" i="13"/>
  <c r="N46" i="13"/>
  <c r="N54" i="13"/>
  <c r="N65" i="13"/>
  <c r="E39" i="13"/>
  <c r="E47" i="13"/>
  <c r="E55" i="13"/>
  <c r="E66" i="13"/>
  <c r="F39" i="13"/>
  <c r="F47" i="13"/>
  <c r="F55" i="13"/>
  <c r="F66" i="13"/>
  <c r="G39" i="13"/>
  <c r="G47" i="13"/>
  <c r="G55" i="13"/>
  <c r="G66" i="13"/>
  <c r="H39" i="13"/>
  <c r="H47" i="13"/>
  <c r="H55" i="13"/>
  <c r="H66" i="13"/>
  <c r="I39" i="13"/>
  <c r="I47" i="13"/>
  <c r="I55" i="13"/>
  <c r="I66" i="13"/>
  <c r="J39" i="13"/>
  <c r="J47" i="13"/>
  <c r="J55" i="13"/>
  <c r="J66" i="13"/>
  <c r="K39" i="13"/>
  <c r="K47" i="13"/>
  <c r="K55" i="13"/>
  <c r="K66" i="13"/>
  <c r="L39" i="13"/>
  <c r="L47" i="13"/>
  <c r="L55" i="13"/>
  <c r="L66" i="13"/>
  <c r="M39" i="13"/>
  <c r="M47" i="13"/>
  <c r="M55" i="13"/>
  <c r="M66" i="13"/>
  <c r="N39" i="13"/>
  <c r="N47" i="13"/>
  <c r="N55" i="13"/>
  <c r="N66" i="13"/>
  <c r="E85" i="13"/>
  <c r="H85" i="13"/>
  <c r="H86" i="13"/>
  <c r="F89" i="13"/>
  <c r="R56" i="13"/>
  <c r="G89" i="13"/>
  <c r="S56" i="13"/>
  <c r="F90" i="13"/>
  <c r="R57" i="13"/>
  <c r="G90" i="13"/>
  <c r="S57" i="13"/>
  <c r="R130" i="13"/>
  <c r="T110" i="13"/>
  <c r="S112" i="13"/>
  <c r="H89" i="13"/>
  <c r="T56" i="13"/>
  <c r="H90" i="13"/>
  <c r="T57" i="13"/>
  <c r="S130" i="13"/>
  <c r="U110" i="13"/>
  <c r="T112" i="13"/>
  <c r="I89" i="13"/>
  <c r="U56" i="13"/>
  <c r="I90" i="13"/>
  <c r="U57" i="13"/>
  <c r="T130" i="13"/>
  <c r="V110" i="13"/>
  <c r="U112" i="13"/>
  <c r="J89" i="13"/>
  <c r="V56" i="13"/>
  <c r="J90" i="13"/>
  <c r="V57" i="13"/>
  <c r="U130" i="13"/>
  <c r="W110" i="13"/>
  <c r="V112" i="13"/>
  <c r="K89" i="13"/>
  <c r="W56" i="13"/>
  <c r="K90" i="13"/>
  <c r="W57" i="13"/>
  <c r="V130" i="13"/>
  <c r="X110" i="13"/>
  <c r="W112" i="13"/>
  <c r="L89" i="13"/>
  <c r="X56" i="13"/>
  <c r="L90" i="13"/>
  <c r="X57" i="13"/>
  <c r="W130" i="13"/>
  <c r="Y110" i="13"/>
  <c r="X112" i="13"/>
  <c r="M89" i="13"/>
  <c r="Y56" i="13"/>
  <c r="M90" i="13"/>
  <c r="Y57" i="13"/>
  <c r="X130" i="13"/>
  <c r="Z110" i="13"/>
  <c r="Y112" i="13"/>
  <c r="N89" i="13"/>
  <c r="Z56" i="13"/>
  <c r="N90" i="13"/>
  <c r="Z57" i="13"/>
  <c r="Y130" i="13"/>
  <c r="P114" i="13"/>
  <c r="R113" i="13"/>
  <c r="F91" i="13"/>
  <c r="R58" i="13"/>
  <c r="G91" i="13"/>
  <c r="S58" i="13"/>
  <c r="R131" i="13"/>
  <c r="S113" i="13"/>
  <c r="H91" i="13"/>
  <c r="T58" i="13"/>
  <c r="S131" i="13"/>
  <c r="T113" i="13"/>
  <c r="I91" i="13"/>
  <c r="U58" i="13"/>
  <c r="T131" i="13"/>
  <c r="U113" i="13"/>
  <c r="J91" i="13"/>
  <c r="V58" i="13"/>
  <c r="U131" i="13"/>
  <c r="V113" i="13"/>
  <c r="K91" i="13"/>
  <c r="W58" i="13"/>
  <c r="V131" i="13"/>
  <c r="W113" i="13"/>
  <c r="L91" i="13"/>
  <c r="X58" i="13"/>
  <c r="W131" i="13"/>
  <c r="X113" i="13"/>
  <c r="M91" i="13"/>
  <c r="Y58" i="13"/>
  <c r="X131" i="13"/>
  <c r="Y113" i="13"/>
  <c r="N91" i="13"/>
  <c r="Z58" i="13"/>
  <c r="Y131" i="13"/>
  <c r="P115" i="13"/>
  <c r="R114" i="13"/>
  <c r="F92" i="13"/>
  <c r="R59" i="13"/>
  <c r="G92" i="13"/>
  <c r="S59" i="13"/>
  <c r="R132" i="13"/>
  <c r="S114" i="13"/>
  <c r="H92" i="13"/>
  <c r="T59" i="13"/>
  <c r="S132" i="13"/>
  <c r="T114" i="13"/>
  <c r="I92" i="13"/>
  <c r="U59" i="13"/>
  <c r="T132" i="13"/>
  <c r="U114" i="13"/>
  <c r="J92" i="13"/>
  <c r="V59" i="13"/>
  <c r="U132" i="13"/>
  <c r="V114" i="13"/>
  <c r="K92" i="13"/>
  <c r="W59" i="13"/>
  <c r="V132" i="13"/>
  <c r="W114" i="13"/>
  <c r="L92" i="13"/>
  <c r="X59" i="13"/>
  <c r="W132" i="13"/>
  <c r="X114" i="13"/>
  <c r="M92" i="13"/>
  <c r="Y59" i="13"/>
  <c r="X132" i="13"/>
  <c r="Y114" i="13"/>
  <c r="N92" i="13"/>
  <c r="Z59" i="13"/>
  <c r="Y132" i="13"/>
  <c r="P116" i="13"/>
  <c r="R115" i="13"/>
  <c r="F93" i="13"/>
  <c r="R60" i="13"/>
  <c r="G93" i="13"/>
  <c r="S60" i="13"/>
  <c r="R133" i="13"/>
  <c r="S115" i="13"/>
  <c r="H93" i="13"/>
  <c r="T60" i="13"/>
  <c r="S133" i="13"/>
  <c r="T115" i="13"/>
  <c r="I93" i="13"/>
  <c r="U60" i="13"/>
  <c r="T133" i="13"/>
  <c r="U115" i="13"/>
  <c r="J93" i="13"/>
  <c r="V60" i="13"/>
  <c r="U133" i="13"/>
  <c r="V115" i="13"/>
  <c r="K93" i="13"/>
  <c r="W60" i="13"/>
  <c r="V133" i="13"/>
  <c r="W115" i="13"/>
  <c r="L93" i="13"/>
  <c r="X60" i="13"/>
  <c r="W133" i="13"/>
  <c r="X115" i="13"/>
  <c r="M93" i="13"/>
  <c r="Y60" i="13"/>
  <c r="X133" i="13"/>
  <c r="Y115" i="13"/>
  <c r="N93" i="13"/>
  <c r="Z60" i="13"/>
  <c r="Y133" i="13"/>
  <c r="Z135" i="13"/>
  <c r="Z117" i="13"/>
  <c r="S138" i="13"/>
  <c r="E89" i="13"/>
  <c r="F88" i="13"/>
  <c r="R47" i="13"/>
  <c r="G88" i="13"/>
  <c r="S47" i="13"/>
  <c r="E90" i="13"/>
  <c r="R48" i="13"/>
  <c r="S48" i="13"/>
  <c r="R121" i="13"/>
  <c r="H88" i="13"/>
  <c r="T47" i="13"/>
  <c r="T48" i="13"/>
  <c r="S121" i="13"/>
  <c r="I88" i="13"/>
  <c r="U47" i="13"/>
  <c r="U48" i="13"/>
  <c r="T121" i="13"/>
  <c r="J88" i="13"/>
  <c r="V47" i="13"/>
  <c r="V48" i="13"/>
  <c r="U121" i="13"/>
  <c r="K88" i="13"/>
  <c r="W47" i="13"/>
  <c r="W48" i="13"/>
  <c r="V121" i="13"/>
  <c r="L88" i="13"/>
  <c r="X47" i="13"/>
  <c r="X48" i="13"/>
  <c r="W121" i="13"/>
  <c r="M88" i="13"/>
  <c r="Y47" i="13"/>
  <c r="Y48" i="13"/>
  <c r="X121" i="13"/>
  <c r="N88" i="13"/>
  <c r="Z47" i="13"/>
  <c r="Z48" i="13"/>
  <c r="Y121" i="13"/>
  <c r="E91" i="13"/>
  <c r="R49" i="13"/>
  <c r="S49" i="13"/>
  <c r="R122" i="13"/>
  <c r="T49" i="13"/>
  <c r="S122" i="13"/>
  <c r="U49" i="13"/>
  <c r="T122" i="13"/>
  <c r="V49" i="13"/>
  <c r="U122" i="13"/>
  <c r="W49" i="13"/>
  <c r="V122" i="13"/>
  <c r="X49" i="13"/>
  <c r="W122" i="13"/>
  <c r="Y49" i="13"/>
  <c r="X122" i="13"/>
  <c r="Z49" i="13"/>
  <c r="Y122" i="13"/>
  <c r="E92" i="13"/>
  <c r="R50" i="13"/>
  <c r="S50" i="13"/>
  <c r="R123" i="13"/>
  <c r="T50" i="13"/>
  <c r="S123" i="13"/>
  <c r="U50" i="13"/>
  <c r="T123" i="13"/>
  <c r="V50" i="13"/>
  <c r="U123" i="13"/>
  <c r="W50" i="13"/>
  <c r="V123" i="13"/>
  <c r="X50" i="13"/>
  <c r="W123" i="13"/>
  <c r="Y50" i="13"/>
  <c r="X123" i="13"/>
  <c r="Z50" i="13"/>
  <c r="Y123" i="13"/>
  <c r="E93" i="13"/>
  <c r="R51" i="13"/>
  <c r="S51" i="13"/>
  <c r="R124" i="13"/>
  <c r="T51" i="13"/>
  <c r="S124" i="13"/>
  <c r="U51" i="13"/>
  <c r="T124" i="13"/>
  <c r="V51" i="13"/>
  <c r="U124" i="13"/>
  <c r="W51" i="13"/>
  <c r="V124" i="13"/>
  <c r="X51" i="13"/>
  <c r="W124" i="13"/>
  <c r="Y51" i="13"/>
  <c r="X124" i="13"/>
  <c r="Z51" i="13"/>
  <c r="Y124" i="13"/>
  <c r="Z126" i="13"/>
  <c r="S137" i="13"/>
  <c r="S139" i="13"/>
  <c r="B17" i="13"/>
  <c r="B16" i="13"/>
  <c r="B15" i="13"/>
  <c r="S74" i="13"/>
  <c r="R74" i="13"/>
  <c r="P77" i="13"/>
  <c r="P76" i="13"/>
  <c r="R76" i="13"/>
  <c r="R27" i="13"/>
  <c r="S27" i="13"/>
  <c r="R28" i="13"/>
  <c r="S28" i="13"/>
  <c r="R94" i="13"/>
  <c r="T74" i="13"/>
  <c r="S76" i="13"/>
  <c r="T27" i="13"/>
  <c r="T28" i="13"/>
  <c r="S94" i="13"/>
  <c r="U74" i="13"/>
  <c r="T76" i="13"/>
  <c r="U27" i="13"/>
  <c r="U28" i="13"/>
  <c r="T94" i="13"/>
  <c r="V74" i="13"/>
  <c r="U76" i="13"/>
  <c r="V27" i="13"/>
  <c r="V28" i="13"/>
  <c r="U94" i="13"/>
  <c r="W74" i="13"/>
  <c r="V76" i="13"/>
  <c r="W27" i="13"/>
  <c r="W28" i="13"/>
  <c r="V94" i="13"/>
  <c r="X74" i="13"/>
  <c r="W76" i="13"/>
  <c r="X27" i="13"/>
  <c r="X28" i="13"/>
  <c r="W94" i="13"/>
  <c r="Y74" i="13"/>
  <c r="X76" i="13"/>
  <c r="Y27" i="13"/>
  <c r="Y28" i="13"/>
  <c r="X94" i="13"/>
  <c r="Z74" i="13"/>
  <c r="Y76" i="13"/>
  <c r="Z27" i="13"/>
  <c r="Z28" i="13"/>
  <c r="Y94" i="13"/>
  <c r="P78" i="13"/>
  <c r="R77" i="13"/>
  <c r="R29" i="13"/>
  <c r="S29" i="13"/>
  <c r="R95" i="13"/>
  <c r="S77" i="13"/>
  <c r="T29" i="13"/>
  <c r="S95" i="13"/>
  <c r="T77" i="13"/>
  <c r="U29" i="13"/>
  <c r="T95" i="13"/>
  <c r="U77" i="13"/>
  <c r="V29" i="13"/>
  <c r="U95" i="13"/>
  <c r="V77" i="13"/>
  <c r="W29" i="13"/>
  <c r="V95" i="13"/>
  <c r="W77" i="13"/>
  <c r="X29" i="13"/>
  <c r="W95" i="13"/>
  <c r="X77" i="13"/>
  <c r="Y29" i="13"/>
  <c r="X95" i="13"/>
  <c r="Y77" i="13"/>
  <c r="Z29" i="13"/>
  <c r="Y95" i="13"/>
  <c r="P79" i="13"/>
  <c r="R78" i="13"/>
  <c r="R30" i="13"/>
  <c r="S30" i="13"/>
  <c r="R96" i="13"/>
  <c r="S78" i="13"/>
  <c r="T30" i="13"/>
  <c r="S96" i="13"/>
  <c r="T78" i="13"/>
  <c r="U30" i="13"/>
  <c r="T96" i="13"/>
  <c r="U78" i="13"/>
  <c r="V30" i="13"/>
  <c r="U96" i="13"/>
  <c r="V78" i="13"/>
  <c r="W30" i="13"/>
  <c r="V96" i="13"/>
  <c r="W78" i="13"/>
  <c r="X30" i="13"/>
  <c r="W96" i="13"/>
  <c r="X78" i="13"/>
  <c r="Y30" i="13"/>
  <c r="X96" i="13"/>
  <c r="Y78" i="13"/>
  <c r="Z30" i="13"/>
  <c r="Y96" i="13"/>
  <c r="P80" i="13"/>
  <c r="R79" i="13"/>
  <c r="R31" i="13"/>
  <c r="S31" i="13"/>
  <c r="R97" i="13"/>
  <c r="S79" i="13"/>
  <c r="T31" i="13"/>
  <c r="S97" i="13"/>
  <c r="T79" i="13"/>
  <c r="U31" i="13"/>
  <c r="T97" i="13"/>
  <c r="U79" i="13"/>
  <c r="V31" i="13"/>
  <c r="U97" i="13"/>
  <c r="V79" i="13"/>
  <c r="W31" i="13"/>
  <c r="V97" i="13"/>
  <c r="W79" i="13"/>
  <c r="X31" i="13"/>
  <c r="W97" i="13"/>
  <c r="X79" i="13"/>
  <c r="Y31" i="13"/>
  <c r="X97" i="13"/>
  <c r="Y79" i="13"/>
  <c r="Z31" i="13"/>
  <c r="Y97" i="13"/>
  <c r="Z99" i="13"/>
  <c r="Z81" i="13"/>
  <c r="S102" i="13"/>
  <c r="R18" i="13"/>
  <c r="S18" i="13"/>
  <c r="R19" i="13"/>
  <c r="S19" i="13"/>
  <c r="R85" i="13"/>
  <c r="T18" i="13"/>
  <c r="T19" i="13"/>
  <c r="S85" i="13"/>
  <c r="U18" i="13"/>
  <c r="U19" i="13"/>
  <c r="T85" i="13"/>
  <c r="V18" i="13"/>
  <c r="V19" i="13"/>
  <c r="U85" i="13"/>
  <c r="W18" i="13"/>
  <c r="W19" i="13"/>
  <c r="V85" i="13"/>
  <c r="X18" i="13"/>
  <c r="X19" i="13"/>
  <c r="W85" i="13"/>
  <c r="Y18" i="13"/>
  <c r="Y19" i="13"/>
  <c r="X85" i="13"/>
  <c r="Z18" i="13"/>
  <c r="Z19" i="13"/>
  <c r="Y85" i="13"/>
  <c r="R20" i="13"/>
  <c r="S20" i="13"/>
  <c r="R86" i="13"/>
  <c r="T20" i="13"/>
  <c r="S86" i="13"/>
  <c r="U20" i="13"/>
  <c r="T86" i="13"/>
  <c r="V20" i="13"/>
  <c r="U86" i="13"/>
  <c r="W20" i="13"/>
  <c r="V86" i="13"/>
  <c r="X20" i="13"/>
  <c r="W86" i="13"/>
  <c r="Y20" i="13"/>
  <c r="X86" i="13"/>
  <c r="Z20" i="13"/>
  <c r="Y86" i="13"/>
  <c r="R21" i="13"/>
  <c r="S21" i="13"/>
  <c r="R87" i="13"/>
  <c r="T21" i="13"/>
  <c r="S87" i="13"/>
  <c r="U21" i="13"/>
  <c r="T87" i="13"/>
  <c r="V21" i="13"/>
  <c r="U87" i="13"/>
  <c r="W21" i="13"/>
  <c r="V87" i="13"/>
  <c r="X21" i="13"/>
  <c r="W87" i="13"/>
  <c r="Y21" i="13"/>
  <c r="X87" i="13"/>
  <c r="Z21" i="13"/>
  <c r="Y87" i="13"/>
  <c r="R22" i="13"/>
  <c r="S22" i="13"/>
  <c r="R88" i="13"/>
  <c r="T22" i="13"/>
  <c r="S88" i="13"/>
  <c r="U22" i="13"/>
  <c r="T88" i="13"/>
  <c r="V22" i="13"/>
  <c r="U88" i="13"/>
  <c r="W22" i="13"/>
  <c r="V88" i="13"/>
  <c r="X22" i="13"/>
  <c r="W88" i="13"/>
  <c r="Y22" i="13"/>
  <c r="X88" i="13"/>
  <c r="Z22" i="13"/>
  <c r="Y88" i="13"/>
  <c r="Z90" i="13"/>
  <c r="S101" i="13"/>
  <c r="S103" i="13"/>
  <c r="B12" i="13"/>
  <c r="B11" i="13"/>
  <c r="B10" i="13"/>
  <c r="B7" i="13"/>
  <c r="B6" i="13"/>
  <c r="S8" i="13"/>
  <c r="R8" i="13"/>
  <c r="R9" i="13"/>
  <c r="R10" i="13"/>
  <c r="T8" i="13"/>
  <c r="S9" i="13"/>
  <c r="S10" i="13"/>
  <c r="U8" i="13"/>
  <c r="T9" i="13"/>
  <c r="T10" i="13"/>
  <c r="V8" i="13"/>
  <c r="U9" i="13"/>
  <c r="U10" i="13"/>
  <c r="W8" i="13"/>
  <c r="V9" i="13"/>
  <c r="V10" i="13"/>
  <c r="X8" i="13"/>
  <c r="W9" i="13"/>
  <c r="W10" i="13"/>
  <c r="Y8" i="13"/>
  <c r="X9" i="13"/>
  <c r="X10" i="13"/>
  <c r="Z8" i="13"/>
  <c r="Y9" i="13"/>
  <c r="Y10" i="13"/>
  <c r="Q11" i="13"/>
  <c r="S11" i="13"/>
  <c r="U11" i="13"/>
  <c r="B5" i="13"/>
  <c r="R3" i="13"/>
  <c r="R4" i="13"/>
  <c r="S3" i="13"/>
  <c r="S4" i="13"/>
  <c r="T3" i="13"/>
  <c r="T4" i="13"/>
  <c r="U3" i="13"/>
  <c r="U4" i="13"/>
  <c r="Q5" i="13"/>
  <c r="S5" i="13"/>
  <c r="U5" i="13"/>
  <c r="B4" i="13"/>
  <c r="S110" i="12"/>
  <c r="R110" i="12"/>
  <c r="P113" i="12"/>
  <c r="P112" i="12"/>
  <c r="R112" i="12"/>
  <c r="F35" i="12"/>
  <c r="F43" i="12"/>
  <c r="F51" i="12"/>
  <c r="F62" i="12"/>
  <c r="E34" i="12"/>
  <c r="E42" i="12"/>
  <c r="E50" i="12"/>
  <c r="E61" i="12"/>
  <c r="F34" i="12"/>
  <c r="F42" i="12"/>
  <c r="F50" i="12"/>
  <c r="F61" i="12"/>
  <c r="G34" i="12"/>
  <c r="G42" i="12"/>
  <c r="G50" i="12"/>
  <c r="G61" i="12"/>
  <c r="H34" i="12"/>
  <c r="H42" i="12"/>
  <c r="H50" i="12"/>
  <c r="H61" i="12"/>
  <c r="I34" i="12"/>
  <c r="I42" i="12"/>
  <c r="I50" i="12"/>
  <c r="I61" i="12"/>
  <c r="J34" i="12"/>
  <c r="J42" i="12"/>
  <c r="J50" i="12"/>
  <c r="J61" i="12"/>
  <c r="K34" i="12"/>
  <c r="K42" i="12"/>
  <c r="K50" i="12"/>
  <c r="K61" i="12"/>
  <c r="L34" i="12"/>
  <c r="L42" i="12"/>
  <c r="L50" i="12"/>
  <c r="L61" i="12"/>
  <c r="M34" i="12"/>
  <c r="M42" i="12"/>
  <c r="M50" i="12"/>
  <c r="M61" i="12"/>
  <c r="N34" i="12"/>
  <c r="N42" i="12"/>
  <c r="N50" i="12"/>
  <c r="N61" i="12"/>
  <c r="E35" i="12"/>
  <c r="E43" i="12"/>
  <c r="E51" i="12"/>
  <c r="E62" i="12"/>
  <c r="G35" i="12"/>
  <c r="G43" i="12"/>
  <c r="G51" i="12"/>
  <c r="G62" i="12"/>
  <c r="H35" i="12"/>
  <c r="H43" i="12"/>
  <c r="H51" i="12"/>
  <c r="H62" i="12"/>
  <c r="I35" i="12"/>
  <c r="I43" i="12"/>
  <c r="I51" i="12"/>
  <c r="I62" i="12"/>
  <c r="J35" i="12"/>
  <c r="J43" i="12"/>
  <c r="J51" i="12"/>
  <c r="J62" i="12"/>
  <c r="K35" i="12"/>
  <c r="K43" i="12"/>
  <c r="K51" i="12"/>
  <c r="K62" i="12"/>
  <c r="L35" i="12"/>
  <c r="L43" i="12"/>
  <c r="L51" i="12"/>
  <c r="L62" i="12"/>
  <c r="M35" i="12"/>
  <c r="M43" i="12"/>
  <c r="M51" i="12"/>
  <c r="M62" i="12"/>
  <c r="N35" i="12"/>
  <c r="N43" i="12"/>
  <c r="N51" i="12"/>
  <c r="N62" i="12"/>
  <c r="E36" i="12"/>
  <c r="E44" i="12"/>
  <c r="E52" i="12"/>
  <c r="E63" i="12"/>
  <c r="F36" i="12"/>
  <c r="F44" i="12"/>
  <c r="F52" i="12"/>
  <c r="F63" i="12"/>
  <c r="G36" i="12"/>
  <c r="G44" i="12"/>
  <c r="G52" i="12"/>
  <c r="G63" i="12"/>
  <c r="H36" i="12"/>
  <c r="H44" i="12"/>
  <c r="H52" i="12"/>
  <c r="H63" i="12"/>
  <c r="I36" i="12"/>
  <c r="I44" i="12"/>
  <c r="I52" i="12"/>
  <c r="I63" i="12"/>
  <c r="J36" i="12"/>
  <c r="J44" i="12"/>
  <c r="J52" i="12"/>
  <c r="J63" i="12"/>
  <c r="K36" i="12"/>
  <c r="K44" i="12"/>
  <c r="K52" i="12"/>
  <c r="K63" i="12"/>
  <c r="L36" i="12"/>
  <c r="L44" i="12"/>
  <c r="L52" i="12"/>
  <c r="L63" i="12"/>
  <c r="M36" i="12"/>
  <c r="M44" i="12"/>
  <c r="M52" i="12"/>
  <c r="M63" i="12"/>
  <c r="N36" i="12"/>
  <c r="N44" i="12"/>
  <c r="N52" i="12"/>
  <c r="N63" i="12"/>
  <c r="E37" i="12"/>
  <c r="E45" i="12"/>
  <c r="E53" i="12"/>
  <c r="E64" i="12"/>
  <c r="F37" i="12"/>
  <c r="F45" i="12"/>
  <c r="F53" i="12"/>
  <c r="F64" i="12"/>
  <c r="G37" i="12"/>
  <c r="G45" i="12"/>
  <c r="G53" i="12"/>
  <c r="G64" i="12"/>
  <c r="H37" i="12"/>
  <c r="H45" i="12"/>
  <c r="H53" i="12"/>
  <c r="H64" i="12"/>
  <c r="I37" i="12"/>
  <c r="I45" i="12"/>
  <c r="I53" i="12"/>
  <c r="I64" i="12"/>
  <c r="J37" i="12"/>
  <c r="J45" i="12"/>
  <c r="J53" i="12"/>
  <c r="J64" i="12"/>
  <c r="K37" i="12"/>
  <c r="K45" i="12"/>
  <c r="K53" i="12"/>
  <c r="K64" i="12"/>
  <c r="L37" i="12"/>
  <c r="L45" i="12"/>
  <c r="L53" i="12"/>
  <c r="L64" i="12"/>
  <c r="M37" i="12"/>
  <c r="M45" i="12"/>
  <c r="M53" i="12"/>
  <c r="M64" i="12"/>
  <c r="N37" i="12"/>
  <c r="N45" i="12"/>
  <c r="N53" i="12"/>
  <c r="N64" i="12"/>
  <c r="E38" i="12"/>
  <c r="E46" i="12"/>
  <c r="E54" i="12"/>
  <c r="E65" i="12"/>
  <c r="F38" i="12"/>
  <c r="F46" i="12"/>
  <c r="F54" i="12"/>
  <c r="F65" i="12"/>
  <c r="G38" i="12"/>
  <c r="G46" i="12"/>
  <c r="G54" i="12"/>
  <c r="G65" i="12"/>
  <c r="H38" i="12"/>
  <c r="H46" i="12"/>
  <c r="H54" i="12"/>
  <c r="H65" i="12"/>
  <c r="I38" i="12"/>
  <c r="I46" i="12"/>
  <c r="I54" i="12"/>
  <c r="I65" i="12"/>
  <c r="J38" i="12"/>
  <c r="J46" i="12"/>
  <c r="J54" i="12"/>
  <c r="J65" i="12"/>
  <c r="K38" i="12"/>
  <c r="K46" i="12"/>
  <c r="K54" i="12"/>
  <c r="K65" i="12"/>
  <c r="L38" i="12"/>
  <c r="L46" i="12"/>
  <c r="L54" i="12"/>
  <c r="L65" i="12"/>
  <c r="M38" i="12"/>
  <c r="M46" i="12"/>
  <c r="M54" i="12"/>
  <c r="M65" i="12"/>
  <c r="N38" i="12"/>
  <c r="N46" i="12"/>
  <c r="N54" i="12"/>
  <c r="N65" i="12"/>
  <c r="E39" i="12"/>
  <c r="E47" i="12"/>
  <c r="E55" i="12"/>
  <c r="E66" i="12"/>
  <c r="F39" i="12"/>
  <c r="F47" i="12"/>
  <c r="F55" i="12"/>
  <c r="F66" i="12"/>
  <c r="G39" i="12"/>
  <c r="G47" i="12"/>
  <c r="G55" i="12"/>
  <c r="G66" i="12"/>
  <c r="H39" i="12"/>
  <c r="H47" i="12"/>
  <c r="H55" i="12"/>
  <c r="H66" i="12"/>
  <c r="I39" i="12"/>
  <c r="I47" i="12"/>
  <c r="I55" i="12"/>
  <c r="I66" i="12"/>
  <c r="J39" i="12"/>
  <c r="J47" i="12"/>
  <c r="J55" i="12"/>
  <c r="J66" i="12"/>
  <c r="K39" i="12"/>
  <c r="K47" i="12"/>
  <c r="K55" i="12"/>
  <c r="K66" i="12"/>
  <c r="L39" i="12"/>
  <c r="L47" i="12"/>
  <c r="L55" i="12"/>
  <c r="L66" i="12"/>
  <c r="M39" i="12"/>
  <c r="M47" i="12"/>
  <c r="M55" i="12"/>
  <c r="M66" i="12"/>
  <c r="N39" i="12"/>
  <c r="N47" i="12"/>
  <c r="N55" i="12"/>
  <c r="N66" i="12"/>
  <c r="E85" i="12"/>
  <c r="H85" i="12"/>
  <c r="H86" i="12"/>
  <c r="F89" i="12"/>
  <c r="R56" i="12"/>
  <c r="G89" i="12"/>
  <c r="S56" i="12"/>
  <c r="F90" i="12"/>
  <c r="R57" i="12"/>
  <c r="G90" i="12"/>
  <c r="S57" i="12"/>
  <c r="R130" i="12"/>
  <c r="T110" i="12"/>
  <c r="S112" i="12"/>
  <c r="H89" i="12"/>
  <c r="T56" i="12"/>
  <c r="H90" i="12"/>
  <c r="T57" i="12"/>
  <c r="S130" i="12"/>
  <c r="U110" i="12"/>
  <c r="T112" i="12"/>
  <c r="I89" i="12"/>
  <c r="U56" i="12"/>
  <c r="I90" i="12"/>
  <c r="U57" i="12"/>
  <c r="T130" i="12"/>
  <c r="V110" i="12"/>
  <c r="U112" i="12"/>
  <c r="J89" i="12"/>
  <c r="V56" i="12"/>
  <c r="J90" i="12"/>
  <c r="V57" i="12"/>
  <c r="U130" i="12"/>
  <c r="W110" i="12"/>
  <c r="V112" i="12"/>
  <c r="K89" i="12"/>
  <c r="W56" i="12"/>
  <c r="K90" i="12"/>
  <c r="W57" i="12"/>
  <c r="V130" i="12"/>
  <c r="X110" i="12"/>
  <c r="W112" i="12"/>
  <c r="L89" i="12"/>
  <c r="X56" i="12"/>
  <c r="L90" i="12"/>
  <c r="X57" i="12"/>
  <c r="W130" i="12"/>
  <c r="Y110" i="12"/>
  <c r="X112" i="12"/>
  <c r="M89" i="12"/>
  <c r="Y56" i="12"/>
  <c r="M90" i="12"/>
  <c r="Y57" i="12"/>
  <c r="X130" i="12"/>
  <c r="Z110" i="12"/>
  <c r="Y112" i="12"/>
  <c r="N89" i="12"/>
  <c r="Z56" i="12"/>
  <c r="N90" i="12"/>
  <c r="Z57" i="12"/>
  <c r="Y130" i="12"/>
  <c r="P114" i="12"/>
  <c r="R113" i="12"/>
  <c r="F91" i="12"/>
  <c r="R58" i="12"/>
  <c r="G91" i="12"/>
  <c r="S58" i="12"/>
  <c r="R131" i="12"/>
  <c r="S113" i="12"/>
  <c r="H91" i="12"/>
  <c r="T58" i="12"/>
  <c r="S131" i="12"/>
  <c r="T113" i="12"/>
  <c r="I91" i="12"/>
  <c r="U58" i="12"/>
  <c r="T131" i="12"/>
  <c r="U113" i="12"/>
  <c r="J91" i="12"/>
  <c r="V58" i="12"/>
  <c r="U131" i="12"/>
  <c r="V113" i="12"/>
  <c r="K91" i="12"/>
  <c r="W58" i="12"/>
  <c r="V131" i="12"/>
  <c r="W113" i="12"/>
  <c r="L91" i="12"/>
  <c r="X58" i="12"/>
  <c r="W131" i="12"/>
  <c r="X113" i="12"/>
  <c r="M91" i="12"/>
  <c r="Y58" i="12"/>
  <c r="X131" i="12"/>
  <c r="Y113" i="12"/>
  <c r="N91" i="12"/>
  <c r="Z58" i="12"/>
  <c r="Y131" i="12"/>
  <c r="P115" i="12"/>
  <c r="R114" i="12"/>
  <c r="F92" i="12"/>
  <c r="R59" i="12"/>
  <c r="G92" i="12"/>
  <c r="S59" i="12"/>
  <c r="R132" i="12"/>
  <c r="S114" i="12"/>
  <c r="H92" i="12"/>
  <c r="T59" i="12"/>
  <c r="S132" i="12"/>
  <c r="T114" i="12"/>
  <c r="I92" i="12"/>
  <c r="U59" i="12"/>
  <c r="T132" i="12"/>
  <c r="U114" i="12"/>
  <c r="J92" i="12"/>
  <c r="V59" i="12"/>
  <c r="U132" i="12"/>
  <c r="V114" i="12"/>
  <c r="K92" i="12"/>
  <c r="W59" i="12"/>
  <c r="V132" i="12"/>
  <c r="W114" i="12"/>
  <c r="L92" i="12"/>
  <c r="X59" i="12"/>
  <c r="W132" i="12"/>
  <c r="X114" i="12"/>
  <c r="M92" i="12"/>
  <c r="Y59" i="12"/>
  <c r="X132" i="12"/>
  <c r="Y114" i="12"/>
  <c r="N92" i="12"/>
  <c r="Z59" i="12"/>
  <c r="Y132" i="12"/>
  <c r="P116" i="12"/>
  <c r="R115" i="12"/>
  <c r="F93" i="12"/>
  <c r="R60" i="12"/>
  <c r="G93" i="12"/>
  <c r="S60" i="12"/>
  <c r="R133" i="12"/>
  <c r="S115" i="12"/>
  <c r="H93" i="12"/>
  <c r="T60" i="12"/>
  <c r="S133" i="12"/>
  <c r="T115" i="12"/>
  <c r="I93" i="12"/>
  <c r="U60" i="12"/>
  <c r="T133" i="12"/>
  <c r="U115" i="12"/>
  <c r="J93" i="12"/>
  <c r="V60" i="12"/>
  <c r="U133" i="12"/>
  <c r="V115" i="12"/>
  <c r="K93" i="12"/>
  <c r="W60" i="12"/>
  <c r="V133" i="12"/>
  <c r="W115" i="12"/>
  <c r="L93" i="12"/>
  <c r="X60" i="12"/>
  <c r="W133" i="12"/>
  <c r="X115" i="12"/>
  <c r="M93" i="12"/>
  <c r="Y60" i="12"/>
  <c r="X133" i="12"/>
  <c r="Y115" i="12"/>
  <c r="N93" i="12"/>
  <c r="Z60" i="12"/>
  <c r="Y133" i="12"/>
  <c r="Z135" i="12"/>
  <c r="Z117" i="12"/>
  <c r="S138" i="12"/>
  <c r="E89" i="12"/>
  <c r="F88" i="12"/>
  <c r="R47" i="12"/>
  <c r="G88" i="12"/>
  <c r="S47" i="12"/>
  <c r="E90" i="12"/>
  <c r="R48" i="12"/>
  <c r="S48" i="12"/>
  <c r="R121" i="12"/>
  <c r="H88" i="12"/>
  <c r="T47" i="12"/>
  <c r="T48" i="12"/>
  <c r="S121" i="12"/>
  <c r="I88" i="12"/>
  <c r="U47" i="12"/>
  <c r="U48" i="12"/>
  <c r="T121" i="12"/>
  <c r="J88" i="12"/>
  <c r="V47" i="12"/>
  <c r="V48" i="12"/>
  <c r="U121" i="12"/>
  <c r="K88" i="12"/>
  <c r="W47" i="12"/>
  <c r="W48" i="12"/>
  <c r="V121" i="12"/>
  <c r="L88" i="12"/>
  <c r="X47" i="12"/>
  <c r="X48" i="12"/>
  <c r="W121" i="12"/>
  <c r="M88" i="12"/>
  <c r="Y47" i="12"/>
  <c r="Y48" i="12"/>
  <c r="X121" i="12"/>
  <c r="N88" i="12"/>
  <c r="Z47" i="12"/>
  <c r="Z48" i="12"/>
  <c r="Y121" i="12"/>
  <c r="E91" i="12"/>
  <c r="R49" i="12"/>
  <c r="S49" i="12"/>
  <c r="R122" i="12"/>
  <c r="T49" i="12"/>
  <c r="S122" i="12"/>
  <c r="U49" i="12"/>
  <c r="T122" i="12"/>
  <c r="V49" i="12"/>
  <c r="U122" i="12"/>
  <c r="W49" i="12"/>
  <c r="V122" i="12"/>
  <c r="X49" i="12"/>
  <c r="W122" i="12"/>
  <c r="Y49" i="12"/>
  <c r="X122" i="12"/>
  <c r="Z49" i="12"/>
  <c r="Y122" i="12"/>
  <c r="E92" i="12"/>
  <c r="R50" i="12"/>
  <c r="S50" i="12"/>
  <c r="R123" i="12"/>
  <c r="T50" i="12"/>
  <c r="S123" i="12"/>
  <c r="U50" i="12"/>
  <c r="T123" i="12"/>
  <c r="V50" i="12"/>
  <c r="U123" i="12"/>
  <c r="W50" i="12"/>
  <c r="V123" i="12"/>
  <c r="X50" i="12"/>
  <c r="W123" i="12"/>
  <c r="Y50" i="12"/>
  <c r="X123" i="12"/>
  <c r="Z50" i="12"/>
  <c r="Y123" i="12"/>
  <c r="E93" i="12"/>
  <c r="R51" i="12"/>
  <c r="S51" i="12"/>
  <c r="R124" i="12"/>
  <c r="T51" i="12"/>
  <c r="S124" i="12"/>
  <c r="U51" i="12"/>
  <c r="T124" i="12"/>
  <c r="V51" i="12"/>
  <c r="U124" i="12"/>
  <c r="W51" i="12"/>
  <c r="V124" i="12"/>
  <c r="X51" i="12"/>
  <c r="W124" i="12"/>
  <c r="Y51" i="12"/>
  <c r="X124" i="12"/>
  <c r="Z51" i="12"/>
  <c r="Y124" i="12"/>
  <c r="Z126" i="12"/>
  <c r="S137" i="12"/>
  <c r="S139" i="12"/>
  <c r="B17" i="12"/>
  <c r="B16" i="12"/>
  <c r="B15" i="12"/>
  <c r="S74" i="12"/>
  <c r="R74" i="12"/>
  <c r="P77" i="12"/>
  <c r="P76" i="12"/>
  <c r="R76" i="12"/>
  <c r="R27" i="12"/>
  <c r="S27" i="12"/>
  <c r="R28" i="12"/>
  <c r="S28" i="12"/>
  <c r="R94" i="12"/>
  <c r="T74" i="12"/>
  <c r="S76" i="12"/>
  <c r="T27" i="12"/>
  <c r="T28" i="12"/>
  <c r="S94" i="12"/>
  <c r="U74" i="12"/>
  <c r="T76" i="12"/>
  <c r="U27" i="12"/>
  <c r="U28" i="12"/>
  <c r="T94" i="12"/>
  <c r="V74" i="12"/>
  <c r="U76" i="12"/>
  <c r="V27" i="12"/>
  <c r="V28" i="12"/>
  <c r="U94" i="12"/>
  <c r="W74" i="12"/>
  <c r="V76" i="12"/>
  <c r="W27" i="12"/>
  <c r="W28" i="12"/>
  <c r="V94" i="12"/>
  <c r="X74" i="12"/>
  <c r="W76" i="12"/>
  <c r="X27" i="12"/>
  <c r="X28" i="12"/>
  <c r="W94" i="12"/>
  <c r="Y74" i="12"/>
  <c r="X76" i="12"/>
  <c r="Y27" i="12"/>
  <c r="Y28" i="12"/>
  <c r="X94" i="12"/>
  <c r="Z74" i="12"/>
  <c r="Y76" i="12"/>
  <c r="Z27" i="12"/>
  <c r="Z28" i="12"/>
  <c r="Y94" i="12"/>
  <c r="P78" i="12"/>
  <c r="R77" i="12"/>
  <c r="R29" i="12"/>
  <c r="S29" i="12"/>
  <c r="R95" i="12"/>
  <c r="S77" i="12"/>
  <c r="T29" i="12"/>
  <c r="S95" i="12"/>
  <c r="T77" i="12"/>
  <c r="U29" i="12"/>
  <c r="T95" i="12"/>
  <c r="U77" i="12"/>
  <c r="V29" i="12"/>
  <c r="U95" i="12"/>
  <c r="V77" i="12"/>
  <c r="W29" i="12"/>
  <c r="V95" i="12"/>
  <c r="W77" i="12"/>
  <c r="X29" i="12"/>
  <c r="W95" i="12"/>
  <c r="X77" i="12"/>
  <c r="Y29" i="12"/>
  <c r="X95" i="12"/>
  <c r="Y77" i="12"/>
  <c r="Z29" i="12"/>
  <c r="Y95" i="12"/>
  <c r="P79" i="12"/>
  <c r="R78" i="12"/>
  <c r="R30" i="12"/>
  <c r="S30" i="12"/>
  <c r="R96" i="12"/>
  <c r="S78" i="12"/>
  <c r="T30" i="12"/>
  <c r="S96" i="12"/>
  <c r="T78" i="12"/>
  <c r="U30" i="12"/>
  <c r="T96" i="12"/>
  <c r="U78" i="12"/>
  <c r="V30" i="12"/>
  <c r="U96" i="12"/>
  <c r="V78" i="12"/>
  <c r="W30" i="12"/>
  <c r="V96" i="12"/>
  <c r="W78" i="12"/>
  <c r="X30" i="12"/>
  <c r="W96" i="12"/>
  <c r="X78" i="12"/>
  <c r="Y30" i="12"/>
  <c r="X96" i="12"/>
  <c r="Y78" i="12"/>
  <c r="Z30" i="12"/>
  <c r="Y96" i="12"/>
  <c r="P80" i="12"/>
  <c r="R79" i="12"/>
  <c r="R31" i="12"/>
  <c r="S31" i="12"/>
  <c r="R97" i="12"/>
  <c r="S79" i="12"/>
  <c r="T31" i="12"/>
  <c r="S97" i="12"/>
  <c r="T79" i="12"/>
  <c r="U31" i="12"/>
  <c r="T97" i="12"/>
  <c r="U79" i="12"/>
  <c r="V31" i="12"/>
  <c r="U97" i="12"/>
  <c r="V79" i="12"/>
  <c r="W31" i="12"/>
  <c r="V97" i="12"/>
  <c r="W79" i="12"/>
  <c r="X31" i="12"/>
  <c r="W97" i="12"/>
  <c r="X79" i="12"/>
  <c r="Y31" i="12"/>
  <c r="X97" i="12"/>
  <c r="Y79" i="12"/>
  <c r="Z31" i="12"/>
  <c r="Y97" i="12"/>
  <c r="Z99" i="12"/>
  <c r="Z81" i="12"/>
  <c r="S102" i="12"/>
  <c r="R18" i="12"/>
  <c r="S18" i="12"/>
  <c r="R19" i="12"/>
  <c r="S19" i="12"/>
  <c r="R85" i="12"/>
  <c r="T18" i="12"/>
  <c r="T19" i="12"/>
  <c r="S85" i="12"/>
  <c r="U18" i="12"/>
  <c r="U19" i="12"/>
  <c r="T85" i="12"/>
  <c r="V18" i="12"/>
  <c r="V19" i="12"/>
  <c r="U85" i="12"/>
  <c r="W18" i="12"/>
  <c r="W19" i="12"/>
  <c r="V85" i="12"/>
  <c r="X18" i="12"/>
  <c r="X19" i="12"/>
  <c r="W85" i="12"/>
  <c r="Y18" i="12"/>
  <c r="Y19" i="12"/>
  <c r="X85" i="12"/>
  <c r="Z18" i="12"/>
  <c r="Z19" i="12"/>
  <c r="Y85" i="12"/>
  <c r="R20" i="12"/>
  <c r="S20" i="12"/>
  <c r="R86" i="12"/>
  <c r="T20" i="12"/>
  <c r="S86" i="12"/>
  <c r="U20" i="12"/>
  <c r="T86" i="12"/>
  <c r="V20" i="12"/>
  <c r="U86" i="12"/>
  <c r="W20" i="12"/>
  <c r="V86" i="12"/>
  <c r="X20" i="12"/>
  <c r="W86" i="12"/>
  <c r="Y20" i="12"/>
  <c r="X86" i="12"/>
  <c r="Z20" i="12"/>
  <c r="Y86" i="12"/>
  <c r="R21" i="12"/>
  <c r="S21" i="12"/>
  <c r="R87" i="12"/>
  <c r="T21" i="12"/>
  <c r="S87" i="12"/>
  <c r="U21" i="12"/>
  <c r="T87" i="12"/>
  <c r="V21" i="12"/>
  <c r="U87" i="12"/>
  <c r="W21" i="12"/>
  <c r="V87" i="12"/>
  <c r="X21" i="12"/>
  <c r="W87" i="12"/>
  <c r="Y21" i="12"/>
  <c r="X87" i="12"/>
  <c r="Z21" i="12"/>
  <c r="Y87" i="12"/>
  <c r="R22" i="12"/>
  <c r="S22" i="12"/>
  <c r="R88" i="12"/>
  <c r="T22" i="12"/>
  <c r="S88" i="12"/>
  <c r="U22" i="12"/>
  <c r="T88" i="12"/>
  <c r="V22" i="12"/>
  <c r="U88" i="12"/>
  <c r="W22" i="12"/>
  <c r="V88" i="12"/>
  <c r="X22" i="12"/>
  <c r="W88" i="12"/>
  <c r="Y22" i="12"/>
  <c r="X88" i="12"/>
  <c r="Z22" i="12"/>
  <c r="Y88" i="12"/>
  <c r="Z90" i="12"/>
  <c r="S101" i="12"/>
  <c r="S103" i="12"/>
  <c r="B12" i="12"/>
  <c r="B11" i="12"/>
  <c r="B10" i="12"/>
  <c r="B7" i="12"/>
  <c r="B6" i="12"/>
  <c r="S8" i="12"/>
  <c r="R8" i="12"/>
  <c r="R9" i="12"/>
  <c r="R10" i="12"/>
  <c r="T8" i="12"/>
  <c r="S9" i="12"/>
  <c r="S10" i="12"/>
  <c r="U8" i="12"/>
  <c r="T9" i="12"/>
  <c r="T10" i="12"/>
  <c r="V8" i="12"/>
  <c r="U9" i="12"/>
  <c r="U10" i="12"/>
  <c r="W8" i="12"/>
  <c r="V9" i="12"/>
  <c r="V10" i="12"/>
  <c r="X8" i="12"/>
  <c r="W9" i="12"/>
  <c r="W10" i="12"/>
  <c r="Y8" i="12"/>
  <c r="X9" i="12"/>
  <c r="X10" i="12"/>
  <c r="Z8" i="12"/>
  <c r="Y9" i="12"/>
  <c r="Y10" i="12"/>
  <c r="Q11" i="12"/>
  <c r="S11" i="12"/>
  <c r="U11" i="12"/>
  <c r="B5" i="12"/>
  <c r="R3" i="12"/>
  <c r="R4" i="12"/>
  <c r="S3" i="12"/>
  <c r="S4" i="12"/>
  <c r="T3" i="12"/>
  <c r="T4" i="12"/>
  <c r="U3" i="12"/>
  <c r="U4" i="12"/>
  <c r="Q5" i="12"/>
  <c r="S5" i="12"/>
  <c r="U5" i="12"/>
  <c r="B4" i="12"/>
  <c r="S110" i="11"/>
  <c r="R110" i="11"/>
  <c r="P113" i="11"/>
  <c r="P112" i="11"/>
  <c r="R112" i="11"/>
  <c r="F35" i="11"/>
  <c r="F43" i="11"/>
  <c r="F51" i="11"/>
  <c r="F62" i="11"/>
  <c r="E34" i="11"/>
  <c r="E42" i="11"/>
  <c r="E50" i="11"/>
  <c r="E61" i="11"/>
  <c r="F34" i="11"/>
  <c r="F42" i="11"/>
  <c r="F50" i="11"/>
  <c r="F61" i="11"/>
  <c r="G34" i="11"/>
  <c r="G42" i="11"/>
  <c r="G50" i="11"/>
  <c r="G61" i="11"/>
  <c r="H34" i="11"/>
  <c r="H42" i="11"/>
  <c r="H50" i="11"/>
  <c r="H61" i="11"/>
  <c r="I34" i="11"/>
  <c r="I42" i="11"/>
  <c r="I50" i="11"/>
  <c r="I61" i="11"/>
  <c r="J34" i="11"/>
  <c r="J42" i="11"/>
  <c r="J50" i="11"/>
  <c r="J61" i="11"/>
  <c r="K34" i="11"/>
  <c r="K42" i="11"/>
  <c r="K50" i="11"/>
  <c r="K61" i="11"/>
  <c r="L34" i="11"/>
  <c r="L42" i="11"/>
  <c r="L50" i="11"/>
  <c r="L61" i="11"/>
  <c r="M34" i="11"/>
  <c r="M42" i="11"/>
  <c r="M50" i="11"/>
  <c r="M61" i="11"/>
  <c r="N34" i="11"/>
  <c r="N42" i="11"/>
  <c r="N50" i="11"/>
  <c r="N61" i="11"/>
  <c r="E35" i="11"/>
  <c r="E43" i="11"/>
  <c r="E51" i="11"/>
  <c r="E62" i="11"/>
  <c r="G35" i="11"/>
  <c r="G43" i="11"/>
  <c r="G51" i="11"/>
  <c r="G62" i="11"/>
  <c r="H35" i="11"/>
  <c r="H43" i="11"/>
  <c r="H51" i="11"/>
  <c r="H62" i="11"/>
  <c r="I35" i="11"/>
  <c r="I43" i="11"/>
  <c r="I51" i="11"/>
  <c r="I62" i="11"/>
  <c r="J35" i="11"/>
  <c r="J43" i="11"/>
  <c r="J51" i="11"/>
  <c r="J62" i="11"/>
  <c r="K35" i="11"/>
  <c r="K43" i="11"/>
  <c r="K51" i="11"/>
  <c r="K62" i="11"/>
  <c r="L35" i="11"/>
  <c r="L43" i="11"/>
  <c r="L51" i="11"/>
  <c r="L62" i="11"/>
  <c r="M35" i="11"/>
  <c r="M43" i="11"/>
  <c r="M51" i="11"/>
  <c r="M62" i="11"/>
  <c r="N35" i="11"/>
  <c r="N43" i="11"/>
  <c r="N51" i="11"/>
  <c r="N62" i="11"/>
  <c r="E36" i="11"/>
  <c r="E44" i="11"/>
  <c r="E52" i="11"/>
  <c r="E63" i="11"/>
  <c r="F36" i="11"/>
  <c r="F44" i="11"/>
  <c r="F52" i="11"/>
  <c r="F63" i="11"/>
  <c r="G36" i="11"/>
  <c r="G44" i="11"/>
  <c r="G52" i="11"/>
  <c r="G63" i="11"/>
  <c r="H36" i="11"/>
  <c r="H44" i="11"/>
  <c r="H52" i="11"/>
  <c r="H63" i="11"/>
  <c r="I36" i="11"/>
  <c r="I44" i="11"/>
  <c r="I52" i="11"/>
  <c r="I63" i="11"/>
  <c r="J36" i="11"/>
  <c r="J44" i="11"/>
  <c r="J52" i="11"/>
  <c r="J63" i="11"/>
  <c r="K36" i="11"/>
  <c r="K44" i="11"/>
  <c r="K52" i="11"/>
  <c r="K63" i="11"/>
  <c r="L36" i="11"/>
  <c r="L44" i="11"/>
  <c r="L52" i="11"/>
  <c r="L63" i="11"/>
  <c r="M36" i="11"/>
  <c r="M44" i="11"/>
  <c r="M52" i="11"/>
  <c r="M63" i="11"/>
  <c r="N36" i="11"/>
  <c r="N44" i="11"/>
  <c r="N52" i="11"/>
  <c r="N63" i="11"/>
  <c r="E37" i="11"/>
  <c r="E45" i="11"/>
  <c r="E53" i="11"/>
  <c r="E64" i="11"/>
  <c r="F37" i="11"/>
  <c r="F45" i="11"/>
  <c r="F53" i="11"/>
  <c r="F64" i="11"/>
  <c r="G37" i="11"/>
  <c r="G45" i="11"/>
  <c r="G53" i="11"/>
  <c r="G64" i="11"/>
  <c r="H37" i="11"/>
  <c r="H45" i="11"/>
  <c r="H53" i="11"/>
  <c r="H64" i="11"/>
  <c r="I37" i="11"/>
  <c r="I45" i="11"/>
  <c r="I53" i="11"/>
  <c r="I64" i="11"/>
  <c r="J37" i="11"/>
  <c r="J45" i="11"/>
  <c r="J53" i="11"/>
  <c r="J64" i="11"/>
  <c r="K37" i="11"/>
  <c r="K45" i="11"/>
  <c r="K53" i="11"/>
  <c r="K64" i="11"/>
  <c r="L37" i="11"/>
  <c r="L45" i="11"/>
  <c r="L53" i="11"/>
  <c r="L64" i="11"/>
  <c r="M37" i="11"/>
  <c r="M45" i="11"/>
  <c r="M53" i="11"/>
  <c r="M64" i="11"/>
  <c r="N37" i="11"/>
  <c r="N45" i="11"/>
  <c r="N53" i="11"/>
  <c r="N64" i="11"/>
  <c r="E38" i="11"/>
  <c r="E46" i="11"/>
  <c r="E54" i="11"/>
  <c r="E65" i="11"/>
  <c r="F38" i="11"/>
  <c r="F46" i="11"/>
  <c r="F54" i="11"/>
  <c r="F65" i="11"/>
  <c r="G38" i="11"/>
  <c r="G46" i="11"/>
  <c r="G54" i="11"/>
  <c r="G65" i="11"/>
  <c r="H38" i="11"/>
  <c r="H46" i="11"/>
  <c r="H54" i="11"/>
  <c r="H65" i="11"/>
  <c r="I38" i="11"/>
  <c r="I46" i="11"/>
  <c r="I54" i="11"/>
  <c r="I65" i="11"/>
  <c r="J38" i="11"/>
  <c r="J46" i="11"/>
  <c r="J54" i="11"/>
  <c r="J65" i="11"/>
  <c r="K38" i="11"/>
  <c r="K46" i="11"/>
  <c r="K54" i="11"/>
  <c r="K65" i="11"/>
  <c r="L38" i="11"/>
  <c r="L46" i="11"/>
  <c r="L54" i="11"/>
  <c r="L65" i="11"/>
  <c r="M38" i="11"/>
  <c r="M46" i="11"/>
  <c r="M54" i="11"/>
  <c r="M65" i="11"/>
  <c r="N38" i="11"/>
  <c r="N46" i="11"/>
  <c r="N54" i="11"/>
  <c r="N65" i="11"/>
  <c r="E39" i="11"/>
  <c r="E47" i="11"/>
  <c r="E55" i="11"/>
  <c r="E66" i="11"/>
  <c r="F39" i="11"/>
  <c r="F47" i="11"/>
  <c r="F55" i="11"/>
  <c r="F66" i="11"/>
  <c r="G39" i="11"/>
  <c r="G47" i="11"/>
  <c r="G55" i="11"/>
  <c r="G66" i="11"/>
  <c r="H39" i="11"/>
  <c r="H47" i="11"/>
  <c r="H55" i="11"/>
  <c r="H66" i="11"/>
  <c r="I39" i="11"/>
  <c r="I47" i="11"/>
  <c r="I55" i="11"/>
  <c r="I66" i="11"/>
  <c r="J39" i="11"/>
  <c r="J47" i="11"/>
  <c r="J55" i="11"/>
  <c r="J66" i="11"/>
  <c r="K39" i="11"/>
  <c r="K47" i="11"/>
  <c r="K55" i="11"/>
  <c r="K66" i="11"/>
  <c r="L39" i="11"/>
  <c r="L47" i="11"/>
  <c r="L55" i="11"/>
  <c r="L66" i="11"/>
  <c r="M39" i="11"/>
  <c r="M47" i="11"/>
  <c r="M55" i="11"/>
  <c r="M66" i="11"/>
  <c r="N39" i="11"/>
  <c r="N47" i="11"/>
  <c r="N55" i="11"/>
  <c r="N66" i="11"/>
  <c r="E85" i="11"/>
  <c r="H85" i="11"/>
  <c r="H86" i="11"/>
  <c r="F89" i="11"/>
  <c r="R56" i="11"/>
  <c r="G89" i="11"/>
  <c r="S56" i="11"/>
  <c r="F90" i="11"/>
  <c r="R57" i="11"/>
  <c r="G90" i="11"/>
  <c r="S57" i="11"/>
  <c r="R130" i="11"/>
  <c r="T110" i="11"/>
  <c r="S112" i="11"/>
  <c r="H89" i="11"/>
  <c r="T56" i="11"/>
  <c r="H90" i="11"/>
  <c r="T57" i="11"/>
  <c r="S130" i="11"/>
  <c r="U110" i="11"/>
  <c r="T112" i="11"/>
  <c r="I89" i="11"/>
  <c r="U56" i="11"/>
  <c r="I90" i="11"/>
  <c r="U57" i="11"/>
  <c r="T130" i="11"/>
  <c r="V110" i="11"/>
  <c r="U112" i="11"/>
  <c r="J89" i="11"/>
  <c r="V56" i="11"/>
  <c r="J90" i="11"/>
  <c r="V57" i="11"/>
  <c r="U130" i="11"/>
  <c r="W110" i="11"/>
  <c r="V112" i="11"/>
  <c r="K89" i="11"/>
  <c r="W56" i="11"/>
  <c r="K90" i="11"/>
  <c r="W57" i="11"/>
  <c r="V130" i="11"/>
  <c r="X110" i="11"/>
  <c r="W112" i="11"/>
  <c r="L89" i="11"/>
  <c r="X56" i="11"/>
  <c r="L90" i="11"/>
  <c r="X57" i="11"/>
  <c r="W130" i="11"/>
  <c r="Y110" i="11"/>
  <c r="X112" i="11"/>
  <c r="M89" i="11"/>
  <c r="Y56" i="11"/>
  <c r="M90" i="11"/>
  <c r="Y57" i="11"/>
  <c r="X130" i="11"/>
  <c r="Z110" i="11"/>
  <c r="Y112" i="11"/>
  <c r="N89" i="11"/>
  <c r="Z56" i="11"/>
  <c r="N90" i="11"/>
  <c r="Z57" i="11"/>
  <c r="Y130" i="11"/>
  <c r="P114" i="11"/>
  <c r="R113" i="11"/>
  <c r="F91" i="11"/>
  <c r="R58" i="11"/>
  <c r="G91" i="11"/>
  <c r="S58" i="11"/>
  <c r="R131" i="11"/>
  <c r="S113" i="11"/>
  <c r="H91" i="11"/>
  <c r="T58" i="11"/>
  <c r="S131" i="11"/>
  <c r="T113" i="11"/>
  <c r="I91" i="11"/>
  <c r="U58" i="11"/>
  <c r="T131" i="11"/>
  <c r="U113" i="11"/>
  <c r="J91" i="11"/>
  <c r="V58" i="11"/>
  <c r="U131" i="11"/>
  <c r="V113" i="11"/>
  <c r="K91" i="11"/>
  <c r="W58" i="11"/>
  <c r="V131" i="11"/>
  <c r="W113" i="11"/>
  <c r="L91" i="11"/>
  <c r="X58" i="11"/>
  <c r="W131" i="11"/>
  <c r="X113" i="11"/>
  <c r="M91" i="11"/>
  <c r="Y58" i="11"/>
  <c r="X131" i="11"/>
  <c r="Y113" i="11"/>
  <c r="N91" i="11"/>
  <c r="Z58" i="11"/>
  <c r="Y131" i="11"/>
  <c r="P115" i="11"/>
  <c r="R114" i="11"/>
  <c r="F92" i="11"/>
  <c r="R59" i="11"/>
  <c r="G92" i="11"/>
  <c r="S59" i="11"/>
  <c r="R132" i="11"/>
  <c r="S114" i="11"/>
  <c r="H92" i="11"/>
  <c r="T59" i="11"/>
  <c r="S132" i="11"/>
  <c r="T114" i="11"/>
  <c r="I92" i="11"/>
  <c r="U59" i="11"/>
  <c r="T132" i="11"/>
  <c r="U114" i="11"/>
  <c r="J92" i="11"/>
  <c r="V59" i="11"/>
  <c r="U132" i="11"/>
  <c r="V114" i="11"/>
  <c r="K92" i="11"/>
  <c r="W59" i="11"/>
  <c r="V132" i="11"/>
  <c r="W114" i="11"/>
  <c r="L92" i="11"/>
  <c r="X59" i="11"/>
  <c r="W132" i="11"/>
  <c r="X114" i="11"/>
  <c r="M92" i="11"/>
  <c r="Y59" i="11"/>
  <c r="X132" i="11"/>
  <c r="Y114" i="11"/>
  <c r="N92" i="11"/>
  <c r="Z59" i="11"/>
  <c r="Y132" i="11"/>
  <c r="P116" i="11"/>
  <c r="R115" i="11"/>
  <c r="F93" i="11"/>
  <c r="R60" i="11"/>
  <c r="G93" i="11"/>
  <c r="S60" i="11"/>
  <c r="R133" i="11"/>
  <c r="S115" i="11"/>
  <c r="H93" i="11"/>
  <c r="T60" i="11"/>
  <c r="S133" i="11"/>
  <c r="T115" i="11"/>
  <c r="I93" i="11"/>
  <c r="U60" i="11"/>
  <c r="T133" i="11"/>
  <c r="U115" i="11"/>
  <c r="J93" i="11"/>
  <c r="V60" i="11"/>
  <c r="U133" i="11"/>
  <c r="V115" i="11"/>
  <c r="K93" i="11"/>
  <c r="W60" i="11"/>
  <c r="V133" i="11"/>
  <c r="W115" i="11"/>
  <c r="L93" i="11"/>
  <c r="X60" i="11"/>
  <c r="W133" i="11"/>
  <c r="X115" i="11"/>
  <c r="M93" i="11"/>
  <c r="Y60" i="11"/>
  <c r="X133" i="11"/>
  <c r="Y115" i="11"/>
  <c r="N93" i="11"/>
  <c r="Z60" i="11"/>
  <c r="Y133" i="11"/>
  <c r="Z135" i="11"/>
  <c r="Z117" i="11"/>
  <c r="S138" i="11"/>
  <c r="E89" i="11"/>
  <c r="F88" i="11"/>
  <c r="R47" i="11"/>
  <c r="G88" i="11"/>
  <c r="S47" i="11"/>
  <c r="E90" i="11"/>
  <c r="R48" i="11"/>
  <c r="S48" i="11"/>
  <c r="R121" i="11"/>
  <c r="H88" i="11"/>
  <c r="T47" i="11"/>
  <c r="T48" i="11"/>
  <c r="S121" i="11"/>
  <c r="I88" i="11"/>
  <c r="U47" i="11"/>
  <c r="U48" i="11"/>
  <c r="T121" i="11"/>
  <c r="J88" i="11"/>
  <c r="V47" i="11"/>
  <c r="V48" i="11"/>
  <c r="U121" i="11"/>
  <c r="K88" i="11"/>
  <c r="W47" i="11"/>
  <c r="W48" i="11"/>
  <c r="V121" i="11"/>
  <c r="L88" i="11"/>
  <c r="X47" i="11"/>
  <c r="X48" i="11"/>
  <c r="W121" i="11"/>
  <c r="M88" i="11"/>
  <c r="Y47" i="11"/>
  <c r="Y48" i="11"/>
  <c r="X121" i="11"/>
  <c r="N88" i="11"/>
  <c r="Z47" i="11"/>
  <c r="Z48" i="11"/>
  <c r="Y121" i="11"/>
  <c r="E91" i="11"/>
  <c r="R49" i="11"/>
  <c r="S49" i="11"/>
  <c r="R122" i="11"/>
  <c r="T49" i="11"/>
  <c r="S122" i="11"/>
  <c r="U49" i="11"/>
  <c r="T122" i="11"/>
  <c r="V49" i="11"/>
  <c r="U122" i="11"/>
  <c r="W49" i="11"/>
  <c r="V122" i="11"/>
  <c r="X49" i="11"/>
  <c r="W122" i="11"/>
  <c r="Y49" i="11"/>
  <c r="X122" i="11"/>
  <c r="Z49" i="11"/>
  <c r="Y122" i="11"/>
  <c r="E92" i="11"/>
  <c r="R50" i="11"/>
  <c r="S50" i="11"/>
  <c r="R123" i="11"/>
  <c r="T50" i="11"/>
  <c r="S123" i="11"/>
  <c r="U50" i="11"/>
  <c r="T123" i="11"/>
  <c r="V50" i="11"/>
  <c r="U123" i="11"/>
  <c r="W50" i="11"/>
  <c r="V123" i="11"/>
  <c r="X50" i="11"/>
  <c r="W123" i="11"/>
  <c r="Y50" i="11"/>
  <c r="X123" i="11"/>
  <c r="Z50" i="11"/>
  <c r="Y123" i="11"/>
  <c r="E93" i="11"/>
  <c r="R51" i="11"/>
  <c r="S51" i="11"/>
  <c r="R124" i="11"/>
  <c r="T51" i="11"/>
  <c r="S124" i="11"/>
  <c r="U51" i="11"/>
  <c r="T124" i="11"/>
  <c r="V51" i="11"/>
  <c r="U124" i="11"/>
  <c r="W51" i="11"/>
  <c r="V124" i="11"/>
  <c r="X51" i="11"/>
  <c r="W124" i="11"/>
  <c r="Y51" i="11"/>
  <c r="X124" i="11"/>
  <c r="Z51" i="11"/>
  <c r="Y124" i="11"/>
  <c r="Z126" i="11"/>
  <c r="S137" i="11"/>
  <c r="S139" i="11"/>
  <c r="B17" i="11"/>
  <c r="B16" i="11"/>
  <c r="B15" i="11"/>
  <c r="S74" i="11"/>
  <c r="R74" i="11"/>
  <c r="P77" i="11"/>
  <c r="P76" i="11"/>
  <c r="R76" i="11"/>
  <c r="R27" i="11"/>
  <c r="S27" i="11"/>
  <c r="R28" i="11"/>
  <c r="S28" i="11"/>
  <c r="R94" i="11"/>
  <c r="T74" i="11"/>
  <c r="S76" i="11"/>
  <c r="T27" i="11"/>
  <c r="T28" i="11"/>
  <c r="S94" i="11"/>
  <c r="U74" i="11"/>
  <c r="T76" i="11"/>
  <c r="U27" i="11"/>
  <c r="U28" i="11"/>
  <c r="T94" i="11"/>
  <c r="V74" i="11"/>
  <c r="U76" i="11"/>
  <c r="V27" i="11"/>
  <c r="V28" i="11"/>
  <c r="U94" i="11"/>
  <c r="W74" i="11"/>
  <c r="V76" i="11"/>
  <c r="W27" i="11"/>
  <c r="W28" i="11"/>
  <c r="V94" i="11"/>
  <c r="X74" i="11"/>
  <c r="W76" i="11"/>
  <c r="X27" i="11"/>
  <c r="X28" i="11"/>
  <c r="W94" i="11"/>
  <c r="Y74" i="11"/>
  <c r="X76" i="11"/>
  <c r="Y27" i="11"/>
  <c r="Y28" i="11"/>
  <c r="X94" i="11"/>
  <c r="Z74" i="11"/>
  <c r="Y76" i="11"/>
  <c r="Z27" i="11"/>
  <c r="Z28" i="11"/>
  <c r="Y94" i="11"/>
  <c r="P78" i="11"/>
  <c r="R77" i="11"/>
  <c r="R29" i="11"/>
  <c r="S29" i="11"/>
  <c r="R95" i="11"/>
  <c r="S77" i="11"/>
  <c r="T29" i="11"/>
  <c r="S95" i="11"/>
  <c r="T77" i="11"/>
  <c r="U29" i="11"/>
  <c r="T95" i="11"/>
  <c r="U77" i="11"/>
  <c r="V29" i="11"/>
  <c r="U95" i="11"/>
  <c r="V77" i="11"/>
  <c r="W29" i="11"/>
  <c r="V95" i="11"/>
  <c r="W77" i="11"/>
  <c r="X29" i="11"/>
  <c r="W95" i="11"/>
  <c r="X77" i="11"/>
  <c r="Y29" i="11"/>
  <c r="X95" i="11"/>
  <c r="Y77" i="11"/>
  <c r="Z29" i="11"/>
  <c r="Y95" i="11"/>
  <c r="P79" i="11"/>
  <c r="R78" i="11"/>
  <c r="R30" i="11"/>
  <c r="S30" i="11"/>
  <c r="R96" i="11"/>
  <c r="S78" i="11"/>
  <c r="T30" i="11"/>
  <c r="S96" i="11"/>
  <c r="T78" i="11"/>
  <c r="U30" i="11"/>
  <c r="T96" i="11"/>
  <c r="U78" i="11"/>
  <c r="V30" i="11"/>
  <c r="U96" i="11"/>
  <c r="V78" i="11"/>
  <c r="W30" i="11"/>
  <c r="V96" i="11"/>
  <c r="W78" i="11"/>
  <c r="X30" i="11"/>
  <c r="W96" i="11"/>
  <c r="X78" i="11"/>
  <c r="Y30" i="11"/>
  <c r="X96" i="11"/>
  <c r="Y78" i="11"/>
  <c r="Z30" i="11"/>
  <c r="Y96" i="11"/>
  <c r="P80" i="11"/>
  <c r="R79" i="11"/>
  <c r="R31" i="11"/>
  <c r="S31" i="11"/>
  <c r="R97" i="11"/>
  <c r="S79" i="11"/>
  <c r="T31" i="11"/>
  <c r="S97" i="11"/>
  <c r="T79" i="11"/>
  <c r="U31" i="11"/>
  <c r="T97" i="11"/>
  <c r="U79" i="11"/>
  <c r="V31" i="11"/>
  <c r="U97" i="11"/>
  <c r="V79" i="11"/>
  <c r="W31" i="11"/>
  <c r="V97" i="11"/>
  <c r="W79" i="11"/>
  <c r="X31" i="11"/>
  <c r="W97" i="11"/>
  <c r="X79" i="11"/>
  <c r="Y31" i="11"/>
  <c r="X97" i="11"/>
  <c r="Y79" i="11"/>
  <c r="Z31" i="11"/>
  <c r="Y97" i="11"/>
  <c r="Z99" i="11"/>
  <c r="Z81" i="11"/>
  <c r="S102" i="11"/>
  <c r="R18" i="11"/>
  <c r="S18" i="11"/>
  <c r="R19" i="11"/>
  <c r="S19" i="11"/>
  <c r="R85" i="11"/>
  <c r="T18" i="11"/>
  <c r="T19" i="11"/>
  <c r="S85" i="11"/>
  <c r="U18" i="11"/>
  <c r="U19" i="11"/>
  <c r="T85" i="11"/>
  <c r="V18" i="11"/>
  <c r="V19" i="11"/>
  <c r="U85" i="11"/>
  <c r="W18" i="11"/>
  <c r="W19" i="11"/>
  <c r="V85" i="11"/>
  <c r="X18" i="11"/>
  <c r="X19" i="11"/>
  <c r="W85" i="11"/>
  <c r="Y18" i="11"/>
  <c r="Y19" i="11"/>
  <c r="X85" i="11"/>
  <c r="Z18" i="11"/>
  <c r="Z19" i="11"/>
  <c r="Y85" i="11"/>
  <c r="R20" i="11"/>
  <c r="S20" i="11"/>
  <c r="R86" i="11"/>
  <c r="T20" i="11"/>
  <c r="S86" i="11"/>
  <c r="U20" i="11"/>
  <c r="T86" i="11"/>
  <c r="V20" i="11"/>
  <c r="U86" i="11"/>
  <c r="W20" i="11"/>
  <c r="V86" i="11"/>
  <c r="X20" i="11"/>
  <c r="W86" i="11"/>
  <c r="Y20" i="11"/>
  <c r="X86" i="11"/>
  <c r="Z20" i="11"/>
  <c r="Y86" i="11"/>
  <c r="R21" i="11"/>
  <c r="S21" i="11"/>
  <c r="R87" i="11"/>
  <c r="T21" i="11"/>
  <c r="S87" i="11"/>
  <c r="U21" i="11"/>
  <c r="T87" i="11"/>
  <c r="V21" i="11"/>
  <c r="U87" i="11"/>
  <c r="W21" i="11"/>
  <c r="V87" i="11"/>
  <c r="X21" i="11"/>
  <c r="W87" i="11"/>
  <c r="Y21" i="11"/>
  <c r="X87" i="11"/>
  <c r="Z21" i="11"/>
  <c r="Y87" i="11"/>
  <c r="R22" i="11"/>
  <c r="S22" i="11"/>
  <c r="R88" i="11"/>
  <c r="T22" i="11"/>
  <c r="S88" i="11"/>
  <c r="U22" i="11"/>
  <c r="T88" i="11"/>
  <c r="V22" i="11"/>
  <c r="U88" i="11"/>
  <c r="W22" i="11"/>
  <c r="V88" i="11"/>
  <c r="X22" i="11"/>
  <c r="W88" i="11"/>
  <c r="Y22" i="11"/>
  <c r="X88" i="11"/>
  <c r="Z22" i="11"/>
  <c r="Y88" i="11"/>
  <c r="Z90" i="11"/>
  <c r="S101" i="11"/>
  <c r="S103" i="11"/>
  <c r="B12" i="11"/>
  <c r="B11" i="11"/>
  <c r="B10" i="11"/>
  <c r="B7" i="11"/>
  <c r="B6" i="11"/>
  <c r="S8" i="11"/>
  <c r="R8" i="11"/>
  <c r="R9" i="11"/>
  <c r="R10" i="11"/>
  <c r="T8" i="11"/>
  <c r="S9" i="11"/>
  <c r="S10" i="11"/>
  <c r="U8" i="11"/>
  <c r="T9" i="11"/>
  <c r="T10" i="11"/>
  <c r="V8" i="11"/>
  <c r="U9" i="11"/>
  <c r="U10" i="11"/>
  <c r="W8" i="11"/>
  <c r="V9" i="11"/>
  <c r="V10" i="11"/>
  <c r="X8" i="11"/>
  <c r="W9" i="11"/>
  <c r="W10" i="11"/>
  <c r="Y8" i="11"/>
  <c r="X9" i="11"/>
  <c r="X10" i="11"/>
  <c r="Z8" i="11"/>
  <c r="Y9" i="11"/>
  <c r="Y10" i="11"/>
  <c r="Q11" i="11"/>
  <c r="S11" i="11"/>
  <c r="U11" i="11"/>
  <c r="B5" i="11"/>
  <c r="R3" i="11"/>
  <c r="R4" i="11"/>
  <c r="S3" i="11"/>
  <c r="S4" i="11"/>
  <c r="T3" i="11"/>
  <c r="T4" i="11"/>
  <c r="U3" i="11"/>
  <c r="U4" i="11"/>
  <c r="Q5" i="11"/>
  <c r="S5" i="11"/>
  <c r="U5" i="11"/>
  <c r="B4" i="11"/>
  <c r="S110" i="10"/>
  <c r="R110" i="10"/>
  <c r="P113" i="10"/>
  <c r="P112" i="10"/>
  <c r="R112" i="10"/>
  <c r="F35" i="10"/>
  <c r="F43" i="10"/>
  <c r="F51" i="10"/>
  <c r="F62" i="10"/>
  <c r="E34" i="10"/>
  <c r="E42" i="10"/>
  <c r="E50" i="10"/>
  <c r="E61" i="10"/>
  <c r="F34" i="10"/>
  <c r="F42" i="10"/>
  <c r="F50" i="10"/>
  <c r="F61" i="10"/>
  <c r="G34" i="10"/>
  <c r="G42" i="10"/>
  <c r="G50" i="10"/>
  <c r="G61" i="10"/>
  <c r="H34" i="10"/>
  <c r="H42" i="10"/>
  <c r="H50" i="10"/>
  <c r="H61" i="10"/>
  <c r="I34" i="10"/>
  <c r="I42" i="10"/>
  <c r="I50" i="10"/>
  <c r="I61" i="10"/>
  <c r="J34" i="10"/>
  <c r="J42" i="10"/>
  <c r="J50" i="10"/>
  <c r="J61" i="10"/>
  <c r="K34" i="10"/>
  <c r="K42" i="10"/>
  <c r="K50" i="10"/>
  <c r="K61" i="10"/>
  <c r="L34" i="10"/>
  <c r="L42" i="10"/>
  <c r="L50" i="10"/>
  <c r="L61" i="10"/>
  <c r="M34" i="10"/>
  <c r="M42" i="10"/>
  <c r="M50" i="10"/>
  <c r="M61" i="10"/>
  <c r="N34" i="10"/>
  <c r="N42" i="10"/>
  <c r="N50" i="10"/>
  <c r="N61" i="10"/>
  <c r="E35" i="10"/>
  <c r="E43" i="10"/>
  <c r="E51" i="10"/>
  <c r="E62" i="10"/>
  <c r="G35" i="10"/>
  <c r="G43" i="10"/>
  <c r="G51" i="10"/>
  <c r="G62" i="10"/>
  <c r="H35" i="10"/>
  <c r="H43" i="10"/>
  <c r="H51" i="10"/>
  <c r="H62" i="10"/>
  <c r="I35" i="10"/>
  <c r="I43" i="10"/>
  <c r="I51" i="10"/>
  <c r="I62" i="10"/>
  <c r="J35" i="10"/>
  <c r="J43" i="10"/>
  <c r="J51" i="10"/>
  <c r="J62" i="10"/>
  <c r="K35" i="10"/>
  <c r="K43" i="10"/>
  <c r="K51" i="10"/>
  <c r="K62" i="10"/>
  <c r="L35" i="10"/>
  <c r="L43" i="10"/>
  <c r="L51" i="10"/>
  <c r="L62" i="10"/>
  <c r="M35" i="10"/>
  <c r="M43" i="10"/>
  <c r="M51" i="10"/>
  <c r="M62" i="10"/>
  <c r="N35" i="10"/>
  <c r="N43" i="10"/>
  <c r="N51" i="10"/>
  <c r="N62" i="10"/>
  <c r="E36" i="10"/>
  <c r="E44" i="10"/>
  <c r="E52" i="10"/>
  <c r="E63" i="10"/>
  <c r="F36" i="10"/>
  <c r="F44" i="10"/>
  <c r="F52" i="10"/>
  <c r="F63" i="10"/>
  <c r="G36" i="10"/>
  <c r="G44" i="10"/>
  <c r="G52" i="10"/>
  <c r="G63" i="10"/>
  <c r="H36" i="10"/>
  <c r="H44" i="10"/>
  <c r="H52" i="10"/>
  <c r="H63" i="10"/>
  <c r="I36" i="10"/>
  <c r="I44" i="10"/>
  <c r="I52" i="10"/>
  <c r="I63" i="10"/>
  <c r="J36" i="10"/>
  <c r="J44" i="10"/>
  <c r="J52" i="10"/>
  <c r="J63" i="10"/>
  <c r="K36" i="10"/>
  <c r="K44" i="10"/>
  <c r="K52" i="10"/>
  <c r="K63" i="10"/>
  <c r="L36" i="10"/>
  <c r="L44" i="10"/>
  <c r="L52" i="10"/>
  <c r="L63" i="10"/>
  <c r="M36" i="10"/>
  <c r="M44" i="10"/>
  <c r="M52" i="10"/>
  <c r="M63" i="10"/>
  <c r="N36" i="10"/>
  <c r="N44" i="10"/>
  <c r="N52" i="10"/>
  <c r="N63" i="10"/>
  <c r="E37" i="10"/>
  <c r="E45" i="10"/>
  <c r="E53" i="10"/>
  <c r="E64" i="10"/>
  <c r="F37" i="10"/>
  <c r="F45" i="10"/>
  <c r="F53" i="10"/>
  <c r="F64" i="10"/>
  <c r="G37" i="10"/>
  <c r="G45" i="10"/>
  <c r="G53" i="10"/>
  <c r="G64" i="10"/>
  <c r="H37" i="10"/>
  <c r="H45" i="10"/>
  <c r="H53" i="10"/>
  <c r="H64" i="10"/>
  <c r="I37" i="10"/>
  <c r="I45" i="10"/>
  <c r="I53" i="10"/>
  <c r="I64" i="10"/>
  <c r="J37" i="10"/>
  <c r="J45" i="10"/>
  <c r="J53" i="10"/>
  <c r="J64" i="10"/>
  <c r="K37" i="10"/>
  <c r="K45" i="10"/>
  <c r="K53" i="10"/>
  <c r="K64" i="10"/>
  <c r="L37" i="10"/>
  <c r="L45" i="10"/>
  <c r="L53" i="10"/>
  <c r="L64" i="10"/>
  <c r="M37" i="10"/>
  <c r="M45" i="10"/>
  <c r="M53" i="10"/>
  <c r="M64" i="10"/>
  <c r="N37" i="10"/>
  <c r="N45" i="10"/>
  <c r="N53" i="10"/>
  <c r="N64" i="10"/>
  <c r="E38" i="10"/>
  <c r="E46" i="10"/>
  <c r="E54" i="10"/>
  <c r="E65" i="10"/>
  <c r="F38" i="10"/>
  <c r="F46" i="10"/>
  <c r="F54" i="10"/>
  <c r="F65" i="10"/>
  <c r="G38" i="10"/>
  <c r="G46" i="10"/>
  <c r="G54" i="10"/>
  <c r="G65" i="10"/>
  <c r="H38" i="10"/>
  <c r="H46" i="10"/>
  <c r="H54" i="10"/>
  <c r="H65" i="10"/>
  <c r="I38" i="10"/>
  <c r="I46" i="10"/>
  <c r="I54" i="10"/>
  <c r="I65" i="10"/>
  <c r="J38" i="10"/>
  <c r="J46" i="10"/>
  <c r="J54" i="10"/>
  <c r="J65" i="10"/>
  <c r="K38" i="10"/>
  <c r="K46" i="10"/>
  <c r="K54" i="10"/>
  <c r="K65" i="10"/>
  <c r="L38" i="10"/>
  <c r="L46" i="10"/>
  <c r="L54" i="10"/>
  <c r="L65" i="10"/>
  <c r="M38" i="10"/>
  <c r="M46" i="10"/>
  <c r="M54" i="10"/>
  <c r="M65" i="10"/>
  <c r="N38" i="10"/>
  <c r="N46" i="10"/>
  <c r="N54" i="10"/>
  <c r="N65" i="10"/>
  <c r="E39" i="10"/>
  <c r="E47" i="10"/>
  <c r="E55" i="10"/>
  <c r="E66" i="10"/>
  <c r="F39" i="10"/>
  <c r="F47" i="10"/>
  <c r="F55" i="10"/>
  <c r="F66" i="10"/>
  <c r="G39" i="10"/>
  <c r="G47" i="10"/>
  <c r="G55" i="10"/>
  <c r="G66" i="10"/>
  <c r="H39" i="10"/>
  <c r="H47" i="10"/>
  <c r="H55" i="10"/>
  <c r="H66" i="10"/>
  <c r="I39" i="10"/>
  <c r="I47" i="10"/>
  <c r="I55" i="10"/>
  <c r="I66" i="10"/>
  <c r="J39" i="10"/>
  <c r="J47" i="10"/>
  <c r="J55" i="10"/>
  <c r="J66" i="10"/>
  <c r="K39" i="10"/>
  <c r="K47" i="10"/>
  <c r="K55" i="10"/>
  <c r="K66" i="10"/>
  <c r="L39" i="10"/>
  <c r="L47" i="10"/>
  <c r="L55" i="10"/>
  <c r="L66" i="10"/>
  <c r="M39" i="10"/>
  <c r="M47" i="10"/>
  <c r="M55" i="10"/>
  <c r="M66" i="10"/>
  <c r="N39" i="10"/>
  <c r="N47" i="10"/>
  <c r="N55" i="10"/>
  <c r="N66" i="10"/>
  <c r="E85" i="10"/>
  <c r="H85" i="10"/>
  <c r="H86" i="10"/>
  <c r="F89" i="10"/>
  <c r="R56" i="10"/>
  <c r="G89" i="10"/>
  <c r="S56" i="10"/>
  <c r="F90" i="10"/>
  <c r="R57" i="10"/>
  <c r="G90" i="10"/>
  <c r="S57" i="10"/>
  <c r="R130" i="10"/>
  <c r="T110" i="10"/>
  <c r="S112" i="10"/>
  <c r="H89" i="10"/>
  <c r="T56" i="10"/>
  <c r="H90" i="10"/>
  <c r="T57" i="10"/>
  <c r="S130" i="10"/>
  <c r="U110" i="10"/>
  <c r="T112" i="10"/>
  <c r="I89" i="10"/>
  <c r="U56" i="10"/>
  <c r="I90" i="10"/>
  <c r="U57" i="10"/>
  <c r="T130" i="10"/>
  <c r="V110" i="10"/>
  <c r="U112" i="10"/>
  <c r="J89" i="10"/>
  <c r="V56" i="10"/>
  <c r="J90" i="10"/>
  <c r="V57" i="10"/>
  <c r="U130" i="10"/>
  <c r="W110" i="10"/>
  <c r="V112" i="10"/>
  <c r="K89" i="10"/>
  <c r="W56" i="10"/>
  <c r="K90" i="10"/>
  <c r="W57" i="10"/>
  <c r="V130" i="10"/>
  <c r="X110" i="10"/>
  <c r="W112" i="10"/>
  <c r="L89" i="10"/>
  <c r="X56" i="10"/>
  <c r="L90" i="10"/>
  <c r="X57" i="10"/>
  <c r="W130" i="10"/>
  <c r="Y110" i="10"/>
  <c r="X112" i="10"/>
  <c r="M89" i="10"/>
  <c r="Y56" i="10"/>
  <c r="M90" i="10"/>
  <c r="Y57" i="10"/>
  <c r="X130" i="10"/>
  <c r="Z110" i="10"/>
  <c r="Y112" i="10"/>
  <c r="N89" i="10"/>
  <c r="Z56" i="10"/>
  <c r="N90" i="10"/>
  <c r="Z57" i="10"/>
  <c r="Y130" i="10"/>
  <c r="P114" i="10"/>
  <c r="R113" i="10"/>
  <c r="F91" i="10"/>
  <c r="R58" i="10"/>
  <c r="G91" i="10"/>
  <c r="S58" i="10"/>
  <c r="R131" i="10"/>
  <c r="S113" i="10"/>
  <c r="H91" i="10"/>
  <c r="T58" i="10"/>
  <c r="S131" i="10"/>
  <c r="T113" i="10"/>
  <c r="I91" i="10"/>
  <c r="U58" i="10"/>
  <c r="T131" i="10"/>
  <c r="U113" i="10"/>
  <c r="J91" i="10"/>
  <c r="V58" i="10"/>
  <c r="U131" i="10"/>
  <c r="V113" i="10"/>
  <c r="K91" i="10"/>
  <c r="W58" i="10"/>
  <c r="V131" i="10"/>
  <c r="W113" i="10"/>
  <c r="L91" i="10"/>
  <c r="X58" i="10"/>
  <c r="W131" i="10"/>
  <c r="X113" i="10"/>
  <c r="M91" i="10"/>
  <c r="Y58" i="10"/>
  <c r="X131" i="10"/>
  <c r="Y113" i="10"/>
  <c r="N91" i="10"/>
  <c r="Z58" i="10"/>
  <c r="Y131" i="10"/>
  <c r="P115" i="10"/>
  <c r="R114" i="10"/>
  <c r="F92" i="10"/>
  <c r="R59" i="10"/>
  <c r="G92" i="10"/>
  <c r="S59" i="10"/>
  <c r="R132" i="10"/>
  <c r="S114" i="10"/>
  <c r="H92" i="10"/>
  <c r="T59" i="10"/>
  <c r="S132" i="10"/>
  <c r="T114" i="10"/>
  <c r="I92" i="10"/>
  <c r="U59" i="10"/>
  <c r="T132" i="10"/>
  <c r="U114" i="10"/>
  <c r="J92" i="10"/>
  <c r="V59" i="10"/>
  <c r="U132" i="10"/>
  <c r="V114" i="10"/>
  <c r="K92" i="10"/>
  <c r="W59" i="10"/>
  <c r="V132" i="10"/>
  <c r="W114" i="10"/>
  <c r="L92" i="10"/>
  <c r="X59" i="10"/>
  <c r="W132" i="10"/>
  <c r="X114" i="10"/>
  <c r="M92" i="10"/>
  <c r="Y59" i="10"/>
  <c r="X132" i="10"/>
  <c r="Y114" i="10"/>
  <c r="N92" i="10"/>
  <c r="Z59" i="10"/>
  <c r="Y132" i="10"/>
  <c r="P116" i="10"/>
  <c r="R115" i="10"/>
  <c r="F93" i="10"/>
  <c r="R60" i="10"/>
  <c r="G93" i="10"/>
  <c r="S60" i="10"/>
  <c r="R133" i="10"/>
  <c r="S115" i="10"/>
  <c r="H93" i="10"/>
  <c r="T60" i="10"/>
  <c r="S133" i="10"/>
  <c r="T115" i="10"/>
  <c r="I93" i="10"/>
  <c r="U60" i="10"/>
  <c r="T133" i="10"/>
  <c r="U115" i="10"/>
  <c r="J93" i="10"/>
  <c r="V60" i="10"/>
  <c r="U133" i="10"/>
  <c r="V115" i="10"/>
  <c r="K93" i="10"/>
  <c r="W60" i="10"/>
  <c r="V133" i="10"/>
  <c r="W115" i="10"/>
  <c r="L93" i="10"/>
  <c r="X60" i="10"/>
  <c r="W133" i="10"/>
  <c r="X115" i="10"/>
  <c r="M93" i="10"/>
  <c r="Y60" i="10"/>
  <c r="X133" i="10"/>
  <c r="Y115" i="10"/>
  <c r="N93" i="10"/>
  <c r="Z60" i="10"/>
  <c r="Y133" i="10"/>
  <c r="Z135" i="10"/>
  <c r="Z117" i="10"/>
  <c r="S138" i="10"/>
  <c r="E89" i="10"/>
  <c r="F88" i="10"/>
  <c r="R47" i="10"/>
  <c r="G88" i="10"/>
  <c r="S47" i="10"/>
  <c r="E90" i="10"/>
  <c r="R48" i="10"/>
  <c r="S48" i="10"/>
  <c r="R121" i="10"/>
  <c r="H88" i="10"/>
  <c r="T47" i="10"/>
  <c r="T48" i="10"/>
  <c r="S121" i="10"/>
  <c r="I88" i="10"/>
  <c r="U47" i="10"/>
  <c r="U48" i="10"/>
  <c r="T121" i="10"/>
  <c r="J88" i="10"/>
  <c r="V47" i="10"/>
  <c r="V48" i="10"/>
  <c r="U121" i="10"/>
  <c r="K88" i="10"/>
  <c r="W47" i="10"/>
  <c r="W48" i="10"/>
  <c r="V121" i="10"/>
  <c r="L88" i="10"/>
  <c r="X47" i="10"/>
  <c r="X48" i="10"/>
  <c r="W121" i="10"/>
  <c r="M88" i="10"/>
  <c r="Y47" i="10"/>
  <c r="Y48" i="10"/>
  <c r="X121" i="10"/>
  <c r="N88" i="10"/>
  <c r="Z47" i="10"/>
  <c r="Z48" i="10"/>
  <c r="Y121" i="10"/>
  <c r="E91" i="10"/>
  <c r="R49" i="10"/>
  <c r="S49" i="10"/>
  <c r="R122" i="10"/>
  <c r="T49" i="10"/>
  <c r="S122" i="10"/>
  <c r="U49" i="10"/>
  <c r="T122" i="10"/>
  <c r="V49" i="10"/>
  <c r="U122" i="10"/>
  <c r="W49" i="10"/>
  <c r="V122" i="10"/>
  <c r="X49" i="10"/>
  <c r="W122" i="10"/>
  <c r="Y49" i="10"/>
  <c r="X122" i="10"/>
  <c r="Z49" i="10"/>
  <c r="Y122" i="10"/>
  <c r="E92" i="10"/>
  <c r="R50" i="10"/>
  <c r="S50" i="10"/>
  <c r="R123" i="10"/>
  <c r="T50" i="10"/>
  <c r="S123" i="10"/>
  <c r="U50" i="10"/>
  <c r="T123" i="10"/>
  <c r="V50" i="10"/>
  <c r="U123" i="10"/>
  <c r="W50" i="10"/>
  <c r="V123" i="10"/>
  <c r="X50" i="10"/>
  <c r="W123" i="10"/>
  <c r="Y50" i="10"/>
  <c r="X123" i="10"/>
  <c r="Z50" i="10"/>
  <c r="Y123" i="10"/>
  <c r="E93" i="10"/>
  <c r="R51" i="10"/>
  <c r="S51" i="10"/>
  <c r="R124" i="10"/>
  <c r="T51" i="10"/>
  <c r="S124" i="10"/>
  <c r="U51" i="10"/>
  <c r="T124" i="10"/>
  <c r="V51" i="10"/>
  <c r="U124" i="10"/>
  <c r="W51" i="10"/>
  <c r="V124" i="10"/>
  <c r="X51" i="10"/>
  <c r="W124" i="10"/>
  <c r="Y51" i="10"/>
  <c r="X124" i="10"/>
  <c r="Z51" i="10"/>
  <c r="Y124" i="10"/>
  <c r="Z126" i="10"/>
  <c r="S137" i="10"/>
  <c r="S139" i="10"/>
  <c r="B17" i="10"/>
  <c r="B16" i="10"/>
  <c r="B15" i="10"/>
  <c r="S74" i="10"/>
  <c r="R74" i="10"/>
  <c r="P77" i="10"/>
  <c r="P76" i="10"/>
  <c r="R76" i="10"/>
  <c r="R27" i="10"/>
  <c r="S27" i="10"/>
  <c r="R28" i="10"/>
  <c r="S28" i="10"/>
  <c r="R94" i="10"/>
  <c r="T74" i="10"/>
  <c r="S76" i="10"/>
  <c r="T27" i="10"/>
  <c r="T28" i="10"/>
  <c r="S94" i="10"/>
  <c r="U74" i="10"/>
  <c r="T76" i="10"/>
  <c r="U27" i="10"/>
  <c r="U28" i="10"/>
  <c r="T94" i="10"/>
  <c r="V74" i="10"/>
  <c r="U76" i="10"/>
  <c r="V27" i="10"/>
  <c r="V28" i="10"/>
  <c r="U94" i="10"/>
  <c r="W74" i="10"/>
  <c r="V76" i="10"/>
  <c r="W27" i="10"/>
  <c r="W28" i="10"/>
  <c r="V94" i="10"/>
  <c r="X74" i="10"/>
  <c r="W76" i="10"/>
  <c r="X27" i="10"/>
  <c r="X28" i="10"/>
  <c r="W94" i="10"/>
  <c r="Y74" i="10"/>
  <c r="X76" i="10"/>
  <c r="Y27" i="10"/>
  <c r="Y28" i="10"/>
  <c r="X94" i="10"/>
  <c r="Z74" i="10"/>
  <c r="Y76" i="10"/>
  <c r="Z27" i="10"/>
  <c r="Z28" i="10"/>
  <c r="Y94" i="10"/>
  <c r="P78" i="10"/>
  <c r="R77" i="10"/>
  <c r="R29" i="10"/>
  <c r="S29" i="10"/>
  <c r="R95" i="10"/>
  <c r="S77" i="10"/>
  <c r="T29" i="10"/>
  <c r="S95" i="10"/>
  <c r="T77" i="10"/>
  <c r="U29" i="10"/>
  <c r="T95" i="10"/>
  <c r="U77" i="10"/>
  <c r="V29" i="10"/>
  <c r="U95" i="10"/>
  <c r="V77" i="10"/>
  <c r="W29" i="10"/>
  <c r="V95" i="10"/>
  <c r="W77" i="10"/>
  <c r="X29" i="10"/>
  <c r="W95" i="10"/>
  <c r="X77" i="10"/>
  <c r="Y29" i="10"/>
  <c r="X95" i="10"/>
  <c r="Y77" i="10"/>
  <c r="Z29" i="10"/>
  <c r="Y95" i="10"/>
  <c r="P79" i="10"/>
  <c r="R78" i="10"/>
  <c r="R30" i="10"/>
  <c r="S30" i="10"/>
  <c r="R96" i="10"/>
  <c r="S78" i="10"/>
  <c r="T30" i="10"/>
  <c r="S96" i="10"/>
  <c r="T78" i="10"/>
  <c r="U30" i="10"/>
  <c r="T96" i="10"/>
  <c r="U78" i="10"/>
  <c r="V30" i="10"/>
  <c r="U96" i="10"/>
  <c r="V78" i="10"/>
  <c r="W30" i="10"/>
  <c r="V96" i="10"/>
  <c r="W78" i="10"/>
  <c r="X30" i="10"/>
  <c r="W96" i="10"/>
  <c r="X78" i="10"/>
  <c r="Y30" i="10"/>
  <c r="X96" i="10"/>
  <c r="Y78" i="10"/>
  <c r="Z30" i="10"/>
  <c r="Y96" i="10"/>
  <c r="P80" i="10"/>
  <c r="R79" i="10"/>
  <c r="R31" i="10"/>
  <c r="S31" i="10"/>
  <c r="R97" i="10"/>
  <c r="S79" i="10"/>
  <c r="T31" i="10"/>
  <c r="S97" i="10"/>
  <c r="T79" i="10"/>
  <c r="U31" i="10"/>
  <c r="T97" i="10"/>
  <c r="U79" i="10"/>
  <c r="V31" i="10"/>
  <c r="U97" i="10"/>
  <c r="V79" i="10"/>
  <c r="W31" i="10"/>
  <c r="V97" i="10"/>
  <c r="W79" i="10"/>
  <c r="X31" i="10"/>
  <c r="W97" i="10"/>
  <c r="X79" i="10"/>
  <c r="Y31" i="10"/>
  <c r="X97" i="10"/>
  <c r="Y79" i="10"/>
  <c r="Z31" i="10"/>
  <c r="Y97" i="10"/>
  <c r="Z99" i="10"/>
  <c r="Z81" i="10"/>
  <c r="S102" i="10"/>
  <c r="R18" i="10"/>
  <c r="S18" i="10"/>
  <c r="R19" i="10"/>
  <c r="S19" i="10"/>
  <c r="R85" i="10"/>
  <c r="T18" i="10"/>
  <c r="T19" i="10"/>
  <c r="S85" i="10"/>
  <c r="U18" i="10"/>
  <c r="U19" i="10"/>
  <c r="T85" i="10"/>
  <c r="V18" i="10"/>
  <c r="V19" i="10"/>
  <c r="U85" i="10"/>
  <c r="W18" i="10"/>
  <c r="W19" i="10"/>
  <c r="V85" i="10"/>
  <c r="X18" i="10"/>
  <c r="X19" i="10"/>
  <c r="W85" i="10"/>
  <c r="Y18" i="10"/>
  <c r="Y19" i="10"/>
  <c r="X85" i="10"/>
  <c r="Z18" i="10"/>
  <c r="Z19" i="10"/>
  <c r="Y85" i="10"/>
  <c r="R20" i="10"/>
  <c r="S20" i="10"/>
  <c r="R86" i="10"/>
  <c r="T20" i="10"/>
  <c r="S86" i="10"/>
  <c r="U20" i="10"/>
  <c r="T86" i="10"/>
  <c r="V20" i="10"/>
  <c r="U86" i="10"/>
  <c r="W20" i="10"/>
  <c r="V86" i="10"/>
  <c r="X20" i="10"/>
  <c r="W86" i="10"/>
  <c r="Y20" i="10"/>
  <c r="X86" i="10"/>
  <c r="Z20" i="10"/>
  <c r="Y86" i="10"/>
  <c r="R21" i="10"/>
  <c r="S21" i="10"/>
  <c r="R87" i="10"/>
  <c r="T21" i="10"/>
  <c r="S87" i="10"/>
  <c r="U21" i="10"/>
  <c r="T87" i="10"/>
  <c r="V21" i="10"/>
  <c r="U87" i="10"/>
  <c r="W21" i="10"/>
  <c r="V87" i="10"/>
  <c r="X21" i="10"/>
  <c r="W87" i="10"/>
  <c r="Y21" i="10"/>
  <c r="X87" i="10"/>
  <c r="Z21" i="10"/>
  <c r="Y87" i="10"/>
  <c r="R22" i="10"/>
  <c r="S22" i="10"/>
  <c r="R88" i="10"/>
  <c r="T22" i="10"/>
  <c r="S88" i="10"/>
  <c r="U22" i="10"/>
  <c r="T88" i="10"/>
  <c r="V22" i="10"/>
  <c r="U88" i="10"/>
  <c r="W22" i="10"/>
  <c r="V88" i="10"/>
  <c r="X22" i="10"/>
  <c r="W88" i="10"/>
  <c r="Y22" i="10"/>
  <c r="X88" i="10"/>
  <c r="Z22" i="10"/>
  <c r="Y88" i="10"/>
  <c r="Z90" i="10"/>
  <c r="S101" i="10"/>
  <c r="S103" i="10"/>
  <c r="B12" i="10"/>
  <c r="B11" i="10"/>
  <c r="B10" i="10"/>
  <c r="B7" i="10"/>
  <c r="B6" i="10"/>
  <c r="S8" i="10"/>
  <c r="R8" i="10"/>
  <c r="R9" i="10"/>
  <c r="R10" i="10"/>
  <c r="T8" i="10"/>
  <c r="S9" i="10"/>
  <c r="S10" i="10"/>
  <c r="U8" i="10"/>
  <c r="T9" i="10"/>
  <c r="T10" i="10"/>
  <c r="V8" i="10"/>
  <c r="U9" i="10"/>
  <c r="U10" i="10"/>
  <c r="W8" i="10"/>
  <c r="V9" i="10"/>
  <c r="V10" i="10"/>
  <c r="X8" i="10"/>
  <c r="W9" i="10"/>
  <c r="W10" i="10"/>
  <c r="Y8" i="10"/>
  <c r="X9" i="10"/>
  <c r="X10" i="10"/>
  <c r="Z8" i="10"/>
  <c r="Y9" i="10"/>
  <c r="Y10" i="10"/>
  <c r="Q11" i="10"/>
  <c r="S11" i="10"/>
  <c r="U11" i="10"/>
  <c r="B5" i="10"/>
  <c r="R3" i="10"/>
  <c r="R4" i="10"/>
  <c r="S3" i="10"/>
  <c r="S4" i="10"/>
  <c r="T3" i="10"/>
  <c r="T4" i="10"/>
  <c r="U3" i="10"/>
  <c r="U4" i="10"/>
  <c r="Q5" i="10"/>
  <c r="S5" i="10"/>
  <c r="U5" i="10"/>
  <c r="B4" i="10"/>
  <c r="S110" i="9"/>
  <c r="R110" i="9"/>
  <c r="P113" i="9"/>
  <c r="P112" i="9"/>
  <c r="R112" i="9"/>
  <c r="F35" i="9"/>
  <c r="F43" i="9"/>
  <c r="F51" i="9"/>
  <c r="F62" i="9"/>
  <c r="E34" i="9"/>
  <c r="E42" i="9"/>
  <c r="E50" i="9"/>
  <c r="E61" i="9"/>
  <c r="F34" i="9"/>
  <c r="F42" i="9"/>
  <c r="F50" i="9"/>
  <c r="F61" i="9"/>
  <c r="G34" i="9"/>
  <c r="G42" i="9"/>
  <c r="G50" i="9"/>
  <c r="G61" i="9"/>
  <c r="H34" i="9"/>
  <c r="H42" i="9"/>
  <c r="H50" i="9"/>
  <c r="H61" i="9"/>
  <c r="I34" i="9"/>
  <c r="I42" i="9"/>
  <c r="I50" i="9"/>
  <c r="I61" i="9"/>
  <c r="J34" i="9"/>
  <c r="J42" i="9"/>
  <c r="J50" i="9"/>
  <c r="J61" i="9"/>
  <c r="K34" i="9"/>
  <c r="K42" i="9"/>
  <c r="K50" i="9"/>
  <c r="K61" i="9"/>
  <c r="L34" i="9"/>
  <c r="L42" i="9"/>
  <c r="L50" i="9"/>
  <c r="L61" i="9"/>
  <c r="M34" i="9"/>
  <c r="M42" i="9"/>
  <c r="M50" i="9"/>
  <c r="M61" i="9"/>
  <c r="N34" i="9"/>
  <c r="N42" i="9"/>
  <c r="N50" i="9"/>
  <c r="N61" i="9"/>
  <c r="E35" i="9"/>
  <c r="E43" i="9"/>
  <c r="E51" i="9"/>
  <c r="E62" i="9"/>
  <c r="G35" i="9"/>
  <c r="G43" i="9"/>
  <c r="G51" i="9"/>
  <c r="G62" i="9"/>
  <c r="H35" i="9"/>
  <c r="H43" i="9"/>
  <c r="H51" i="9"/>
  <c r="H62" i="9"/>
  <c r="I35" i="9"/>
  <c r="I43" i="9"/>
  <c r="I51" i="9"/>
  <c r="I62" i="9"/>
  <c r="J35" i="9"/>
  <c r="J43" i="9"/>
  <c r="J51" i="9"/>
  <c r="J62" i="9"/>
  <c r="K35" i="9"/>
  <c r="K43" i="9"/>
  <c r="K51" i="9"/>
  <c r="K62" i="9"/>
  <c r="L35" i="9"/>
  <c r="L43" i="9"/>
  <c r="L51" i="9"/>
  <c r="L62" i="9"/>
  <c r="M35" i="9"/>
  <c r="M43" i="9"/>
  <c r="M51" i="9"/>
  <c r="M62" i="9"/>
  <c r="N35" i="9"/>
  <c r="N43" i="9"/>
  <c r="N51" i="9"/>
  <c r="N62" i="9"/>
  <c r="E36" i="9"/>
  <c r="E44" i="9"/>
  <c r="E52" i="9"/>
  <c r="E63" i="9"/>
  <c r="F36" i="9"/>
  <c r="F44" i="9"/>
  <c r="F52" i="9"/>
  <c r="F63" i="9"/>
  <c r="G36" i="9"/>
  <c r="G44" i="9"/>
  <c r="G52" i="9"/>
  <c r="G63" i="9"/>
  <c r="H36" i="9"/>
  <c r="H44" i="9"/>
  <c r="H52" i="9"/>
  <c r="H63" i="9"/>
  <c r="I36" i="9"/>
  <c r="I44" i="9"/>
  <c r="I52" i="9"/>
  <c r="I63" i="9"/>
  <c r="J36" i="9"/>
  <c r="J44" i="9"/>
  <c r="J52" i="9"/>
  <c r="J63" i="9"/>
  <c r="K36" i="9"/>
  <c r="K44" i="9"/>
  <c r="K52" i="9"/>
  <c r="K63" i="9"/>
  <c r="L36" i="9"/>
  <c r="L44" i="9"/>
  <c r="L52" i="9"/>
  <c r="L63" i="9"/>
  <c r="M36" i="9"/>
  <c r="M44" i="9"/>
  <c r="M52" i="9"/>
  <c r="M63" i="9"/>
  <c r="N36" i="9"/>
  <c r="N44" i="9"/>
  <c r="N52" i="9"/>
  <c r="N63" i="9"/>
  <c r="E37" i="9"/>
  <c r="E45" i="9"/>
  <c r="E53" i="9"/>
  <c r="E64" i="9"/>
  <c r="F37" i="9"/>
  <c r="F45" i="9"/>
  <c r="F53" i="9"/>
  <c r="F64" i="9"/>
  <c r="G37" i="9"/>
  <c r="G45" i="9"/>
  <c r="G53" i="9"/>
  <c r="G64" i="9"/>
  <c r="H37" i="9"/>
  <c r="H45" i="9"/>
  <c r="H53" i="9"/>
  <c r="H64" i="9"/>
  <c r="I37" i="9"/>
  <c r="I45" i="9"/>
  <c r="I53" i="9"/>
  <c r="I64" i="9"/>
  <c r="J37" i="9"/>
  <c r="J45" i="9"/>
  <c r="J53" i="9"/>
  <c r="J64" i="9"/>
  <c r="K37" i="9"/>
  <c r="K45" i="9"/>
  <c r="K53" i="9"/>
  <c r="K64" i="9"/>
  <c r="L37" i="9"/>
  <c r="L45" i="9"/>
  <c r="L53" i="9"/>
  <c r="L64" i="9"/>
  <c r="M37" i="9"/>
  <c r="M45" i="9"/>
  <c r="M53" i="9"/>
  <c r="M64" i="9"/>
  <c r="N37" i="9"/>
  <c r="N45" i="9"/>
  <c r="N53" i="9"/>
  <c r="N64" i="9"/>
  <c r="E38" i="9"/>
  <c r="E46" i="9"/>
  <c r="E54" i="9"/>
  <c r="E65" i="9"/>
  <c r="F38" i="9"/>
  <c r="F46" i="9"/>
  <c r="F54" i="9"/>
  <c r="F65" i="9"/>
  <c r="G38" i="9"/>
  <c r="G46" i="9"/>
  <c r="G54" i="9"/>
  <c r="G65" i="9"/>
  <c r="H38" i="9"/>
  <c r="H46" i="9"/>
  <c r="H54" i="9"/>
  <c r="H65" i="9"/>
  <c r="I38" i="9"/>
  <c r="I46" i="9"/>
  <c r="I54" i="9"/>
  <c r="I65" i="9"/>
  <c r="J38" i="9"/>
  <c r="J46" i="9"/>
  <c r="J54" i="9"/>
  <c r="J65" i="9"/>
  <c r="K38" i="9"/>
  <c r="K46" i="9"/>
  <c r="K54" i="9"/>
  <c r="K65" i="9"/>
  <c r="L38" i="9"/>
  <c r="L46" i="9"/>
  <c r="L54" i="9"/>
  <c r="L65" i="9"/>
  <c r="M38" i="9"/>
  <c r="M46" i="9"/>
  <c r="M54" i="9"/>
  <c r="M65" i="9"/>
  <c r="N38" i="9"/>
  <c r="N46" i="9"/>
  <c r="N54" i="9"/>
  <c r="N65" i="9"/>
  <c r="E39" i="9"/>
  <c r="E47" i="9"/>
  <c r="E55" i="9"/>
  <c r="E66" i="9"/>
  <c r="F39" i="9"/>
  <c r="F47" i="9"/>
  <c r="F55" i="9"/>
  <c r="F66" i="9"/>
  <c r="G39" i="9"/>
  <c r="G47" i="9"/>
  <c r="G55" i="9"/>
  <c r="G66" i="9"/>
  <c r="H39" i="9"/>
  <c r="H47" i="9"/>
  <c r="H55" i="9"/>
  <c r="H66" i="9"/>
  <c r="I39" i="9"/>
  <c r="I47" i="9"/>
  <c r="I55" i="9"/>
  <c r="I66" i="9"/>
  <c r="J39" i="9"/>
  <c r="J47" i="9"/>
  <c r="J55" i="9"/>
  <c r="J66" i="9"/>
  <c r="K39" i="9"/>
  <c r="K47" i="9"/>
  <c r="K55" i="9"/>
  <c r="K66" i="9"/>
  <c r="L39" i="9"/>
  <c r="L47" i="9"/>
  <c r="L55" i="9"/>
  <c r="L66" i="9"/>
  <c r="M39" i="9"/>
  <c r="M47" i="9"/>
  <c r="M55" i="9"/>
  <c r="M66" i="9"/>
  <c r="N39" i="9"/>
  <c r="N47" i="9"/>
  <c r="N55" i="9"/>
  <c r="N66" i="9"/>
  <c r="E85" i="9"/>
  <c r="H85" i="9"/>
  <c r="H86" i="9"/>
  <c r="F89" i="9"/>
  <c r="R56" i="9"/>
  <c r="G89" i="9"/>
  <c r="S56" i="9"/>
  <c r="F90" i="9"/>
  <c r="R57" i="9"/>
  <c r="G90" i="9"/>
  <c r="S57" i="9"/>
  <c r="R130" i="9"/>
  <c r="T110" i="9"/>
  <c r="S112" i="9"/>
  <c r="H89" i="9"/>
  <c r="T56" i="9"/>
  <c r="H90" i="9"/>
  <c r="T57" i="9"/>
  <c r="S130" i="9"/>
  <c r="U110" i="9"/>
  <c r="T112" i="9"/>
  <c r="I89" i="9"/>
  <c r="U56" i="9"/>
  <c r="I90" i="9"/>
  <c r="U57" i="9"/>
  <c r="T130" i="9"/>
  <c r="V110" i="9"/>
  <c r="U112" i="9"/>
  <c r="J89" i="9"/>
  <c r="V56" i="9"/>
  <c r="J90" i="9"/>
  <c r="V57" i="9"/>
  <c r="U130" i="9"/>
  <c r="W110" i="9"/>
  <c r="V112" i="9"/>
  <c r="K89" i="9"/>
  <c r="W56" i="9"/>
  <c r="K90" i="9"/>
  <c r="W57" i="9"/>
  <c r="V130" i="9"/>
  <c r="X110" i="9"/>
  <c r="W112" i="9"/>
  <c r="L89" i="9"/>
  <c r="X56" i="9"/>
  <c r="L90" i="9"/>
  <c r="X57" i="9"/>
  <c r="W130" i="9"/>
  <c r="Y110" i="9"/>
  <c r="X112" i="9"/>
  <c r="M89" i="9"/>
  <c r="Y56" i="9"/>
  <c r="M90" i="9"/>
  <c r="Y57" i="9"/>
  <c r="X130" i="9"/>
  <c r="Z110" i="9"/>
  <c r="Y112" i="9"/>
  <c r="N89" i="9"/>
  <c r="Z56" i="9"/>
  <c r="N90" i="9"/>
  <c r="Z57" i="9"/>
  <c r="Y130" i="9"/>
  <c r="P114" i="9"/>
  <c r="R113" i="9"/>
  <c r="F91" i="9"/>
  <c r="R58" i="9"/>
  <c r="G91" i="9"/>
  <c r="S58" i="9"/>
  <c r="R131" i="9"/>
  <c r="S113" i="9"/>
  <c r="H91" i="9"/>
  <c r="T58" i="9"/>
  <c r="S131" i="9"/>
  <c r="T113" i="9"/>
  <c r="I91" i="9"/>
  <c r="U58" i="9"/>
  <c r="T131" i="9"/>
  <c r="U113" i="9"/>
  <c r="J91" i="9"/>
  <c r="V58" i="9"/>
  <c r="U131" i="9"/>
  <c r="V113" i="9"/>
  <c r="K91" i="9"/>
  <c r="W58" i="9"/>
  <c r="V131" i="9"/>
  <c r="W113" i="9"/>
  <c r="L91" i="9"/>
  <c r="X58" i="9"/>
  <c r="W131" i="9"/>
  <c r="X113" i="9"/>
  <c r="M91" i="9"/>
  <c r="Y58" i="9"/>
  <c r="X131" i="9"/>
  <c r="Y113" i="9"/>
  <c r="N91" i="9"/>
  <c r="Z58" i="9"/>
  <c r="Y131" i="9"/>
  <c r="P115" i="9"/>
  <c r="R114" i="9"/>
  <c r="F92" i="9"/>
  <c r="R59" i="9"/>
  <c r="G92" i="9"/>
  <c r="S59" i="9"/>
  <c r="R132" i="9"/>
  <c r="S114" i="9"/>
  <c r="H92" i="9"/>
  <c r="T59" i="9"/>
  <c r="S132" i="9"/>
  <c r="T114" i="9"/>
  <c r="I92" i="9"/>
  <c r="U59" i="9"/>
  <c r="T132" i="9"/>
  <c r="U114" i="9"/>
  <c r="J92" i="9"/>
  <c r="V59" i="9"/>
  <c r="U132" i="9"/>
  <c r="V114" i="9"/>
  <c r="K92" i="9"/>
  <c r="W59" i="9"/>
  <c r="V132" i="9"/>
  <c r="W114" i="9"/>
  <c r="L92" i="9"/>
  <c r="X59" i="9"/>
  <c r="W132" i="9"/>
  <c r="X114" i="9"/>
  <c r="M92" i="9"/>
  <c r="Y59" i="9"/>
  <c r="X132" i="9"/>
  <c r="Y114" i="9"/>
  <c r="N92" i="9"/>
  <c r="Z59" i="9"/>
  <c r="Y132" i="9"/>
  <c r="P116" i="9"/>
  <c r="R115" i="9"/>
  <c r="F93" i="9"/>
  <c r="R60" i="9"/>
  <c r="G93" i="9"/>
  <c r="S60" i="9"/>
  <c r="R133" i="9"/>
  <c r="S115" i="9"/>
  <c r="H93" i="9"/>
  <c r="T60" i="9"/>
  <c r="S133" i="9"/>
  <c r="T115" i="9"/>
  <c r="I93" i="9"/>
  <c r="U60" i="9"/>
  <c r="T133" i="9"/>
  <c r="U115" i="9"/>
  <c r="J93" i="9"/>
  <c r="V60" i="9"/>
  <c r="U133" i="9"/>
  <c r="V115" i="9"/>
  <c r="K93" i="9"/>
  <c r="W60" i="9"/>
  <c r="V133" i="9"/>
  <c r="W115" i="9"/>
  <c r="L93" i="9"/>
  <c r="X60" i="9"/>
  <c r="W133" i="9"/>
  <c r="X115" i="9"/>
  <c r="M93" i="9"/>
  <c r="Y60" i="9"/>
  <c r="X133" i="9"/>
  <c r="Y115" i="9"/>
  <c r="N93" i="9"/>
  <c r="Z60" i="9"/>
  <c r="Y133" i="9"/>
  <c r="Z135" i="9"/>
  <c r="Z117" i="9"/>
  <c r="S138" i="9"/>
  <c r="E89" i="9"/>
  <c r="F88" i="9"/>
  <c r="R47" i="9"/>
  <c r="G88" i="9"/>
  <c r="S47" i="9"/>
  <c r="E90" i="9"/>
  <c r="R48" i="9"/>
  <c r="S48" i="9"/>
  <c r="R121" i="9"/>
  <c r="H88" i="9"/>
  <c r="T47" i="9"/>
  <c r="T48" i="9"/>
  <c r="S121" i="9"/>
  <c r="I88" i="9"/>
  <c r="U47" i="9"/>
  <c r="U48" i="9"/>
  <c r="T121" i="9"/>
  <c r="J88" i="9"/>
  <c r="V47" i="9"/>
  <c r="V48" i="9"/>
  <c r="U121" i="9"/>
  <c r="K88" i="9"/>
  <c r="W47" i="9"/>
  <c r="W48" i="9"/>
  <c r="V121" i="9"/>
  <c r="L88" i="9"/>
  <c r="X47" i="9"/>
  <c r="X48" i="9"/>
  <c r="W121" i="9"/>
  <c r="M88" i="9"/>
  <c r="Y47" i="9"/>
  <c r="Y48" i="9"/>
  <c r="X121" i="9"/>
  <c r="N88" i="9"/>
  <c r="Z47" i="9"/>
  <c r="Z48" i="9"/>
  <c r="Y121" i="9"/>
  <c r="E91" i="9"/>
  <c r="R49" i="9"/>
  <c r="S49" i="9"/>
  <c r="R122" i="9"/>
  <c r="T49" i="9"/>
  <c r="S122" i="9"/>
  <c r="U49" i="9"/>
  <c r="T122" i="9"/>
  <c r="V49" i="9"/>
  <c r="U122" i="9"/>
  <c r="W49" i="9"/>
  <c r="V122" i="9"/>
  <c r="X49" i="9"/>
  <c r="W122" i="9"/>
  <c r="Y49" i="9"/>
  <c r="X122" i="9"/>
  <c r="Z49" i="9"/>
  <c r="Y122" i="9"/>
  <c r="E92" i="9"/>
  <c r="R50" i="9"/>
  <c r="S50" i="9"/>
  <c r="R123" i="9"/>
  <c r="T50" i="9"/>
  <c r="S123" i="9"/>
  <c r="U50" i="9"/>
  <c r="T123" i="9"/>
  <c r="V50" i="9"/>
  <c r="U123" i="9"/>
  <c r="W50" i="9"/>
  <c r="V123" i="9"/>
  <c r="X50" i="9"/>
  <c r="W123" i="9"/>
  <c r="Y50" i="9"/>
  <c r="X123" i="9"/>
  <c r="Z50" i="9"/>
  <c r="Y123" i="9"/>
  <c r="E93" i="9"/>
  <c r="R51" i="9"/>
  <c r="S51" i="9"/>
  <c r="R124" i="9"/>
  <c r="T51" i="9"/>
  <c r="S124" i="9"/>
  <c r="U51" i="9"/>
  <c r="T124" i="9"/>
  <c r="V51" i="9"/>
  <c r="U124" i="9"/>
  <c r="W51" i="9"/>
  <c r="V124" i="9"/>
  <c r="X51" i="9"/>
  <c r="W124" i="9"/>
  <c r="Y51" i="9"/>
  <c r="X124" i="9"/>
  <c r="Z51" i="9"/>
  <c r="Y124" i="9"/>
  <c r="Z126" i="9"/>
  <c r="S137" i="9"/>
  <c r="S139" i="9"/>
  <c r="B17" i="9"/>
  <c r="B16" i="9"/>
  <c r="B15" i="9"/>
  <c r="S74" i="9"/>
  <c r="R74" i="9"/>
  <c r="P77" i="9"/>
  <c r="P76" i="9"/>
  <c r="R76" i="9"/>
  <c r="R27" i="9"/>
  <c r="S27" i="9"/>
  <c r="R28" i="9"/>
  <c r="S28" i="9"/>
  <c r="R94" i="9"/>
  <c r="T74" i="9"/>
  <c r="S76" i="9"/>
  <c r="T27" i="9"/>
  <c r="T28" i="9"/>
  <c r="S94" i="9"/>
  <c r="U74" i="9"/>
  <c r="T76" i="9"/>
  <c r="U27" i="9"/>
  <c r="U28" i="9"/>
  <c r="T94" i="9"/>
  <c r="V74" i="9"/>
  <c r="U76" i="9"/>
  <c r="V27" i="9"/>
  <c r="V28" i="9"/>
  <c r="U94" i="9"/>
  <c r="W74" i="9"/>
  <c r="V76" i="9"/>
  <c r="W27" i="9"/>
  <c r="W28" i="9"/>
  <c r="V94" i="9"/>
  <c r="X74" i="9"/>
  <c r="W76" i="9"/>
  <c r="X27" i="9"/>
  <c r="X28" i="9"/>
  <c r="W94" i="9"/>
  <c r="Y74" i="9"/>
  <c r="X76" i="9"/>
  <c r="Y27" i="9"/>
  <c r="Y28" i="9"/>
  <c r="X94" i="9"/>
  <c r="Z74" i="9"/>
  <c r="Y76" i="9"/>
  <c r="Z27" i="9"/>
  <c r="Z28" i="9"/>
  <c r="Y94" i="9"/>
  <c r="P78" i="9"/>
  <c r="R77" i="9"/>
  <c r="R29" i="9"/>
  <c r="S29" i="9"/>
  <c r="R95" i="9"/>
  <c r="S77" i="9"/>
  <c r="T29" i="9"/>
  <c r="S95" i="9"/>
  <c r="T77" i="9"/>
  <c r="U29" i="9"/>
  <c r="T95" i="9"/>
  <c r="U77" i="9"/>
  <c r="V29" i="9"/>
  <c r="U95" i="9"/>
  <c r="V77" i="9"/>
  <c r="W29" i="9"/>
  <c r="V95" i="9"/>
  <c r="W77" i="9"/>
  <c r="X29" i="9"/>
  <c r="W95" i="9"/>
  <c r="X77" i="9"/>
  <c r="Y29" i="9"/>
  <c r="X95" i="9"/>
  <c r="Y77" i="9"/>
  <c r="Z29" i="9"/>
  <c r="Y95" i="9"/>
  <c r="P79" i="9"/>
  <c r="R78" i="9"/>
  <c r="R30" i="9"/>
  <c r="S30" i="9"/>
  <c r="R96" i="9"/>
  <c r="S78" i="9"/>
  <c r="T30" i="9"/>
  <c r="S96" i="9"/>
  <c r="T78" i="9"/>
  <c r="U30" i="9"/>
  <c r="T96" i="9"/>
  <c r="U78" i="9"/>
  <c r="V30" i="9"/>
  <c r="U96" i="9"/>
  <c r="V78" i="9"/>
  <c r="W30" i="9"/>
  <c r="V96" i="9"/>
  <c r="W78" i="9"/>
  <c r="X30" i="9"/>
  <c r="W96" i="9"/>
  <c r="X78" i="9"/>
  <c r="Y30" i="9"/>
  <c r="X96" i="9"/>
  <c r="Y78" i="9"/>
  <c r="Z30" i="9"/>
  <c r="Y96" i="9"/>
  <c r="P80" i="9"/>
  <c r="R79" i="9"/>
  <c r="R31" i="9"/>
  <c r="S31" i="9"/>
  <c r="R97" i="9"/>
  <c r="S79" i="9"/>
  <c r="T31" i="9"/>
  <c r="S97" i="9"/>
  <c r="T79" i="9"/>
  <c r="U31" i="9"/>
  <c r="T97" i="9"/>
  <c r="U79" i="9"/>
  <c r="V31" i="9"/>
  <c r="U97" i="9"/>
  <c r="V79" i="9"/>
  <c r="W31" i="9"/>
  <c r="V97" i="9"/>
  <c r="W79" i="9"/>
  <c r="X31" i="9"/>
  <c r="W97" i="9"/>
  <c r="X79" i="9"/>
  <c r="Y31" i="9"/>
  <c r="X97" i="9"/>
  <c r="Y79" i="9"/>
  <c r="Z31" i="9"/>
  <c r="Y97" i="9"/>
  <c r="Z99" i="9"/>
  <c r="Z81" i="9"/>
  <c r="S102" i="9"/>
  <c r="R18" i="9"/>
  <c r="S18" i="9"/>
  <c r="R19" i="9"/>
  <c r="S19" i="9"/>
  <c r="R85" i="9"/>
  <c r="T18" i="9"/>
  <c r="T19" i="9"/>
  <c r="S85" i="9"/>
  <c r="U18" i="9"/>
  <c r="U19" i="9"/>
  <c r="T85" i="9"/>
  <c r="V18" i="9"/>
  <c r="V19" i="9"/>
  <c r="U85" i="9"/>
  <c r="W18" i="9"/>
  <c r="W19" i="9"/>
  <c r="V85" i="9"/>
  <c r="X18" i="9"/>
  <c r="X19" i="9"/>
  <c r="W85" i="9"/>
  <c r="Y18" i="9"/>
  <c r="Y19" i="9"/>
  <c r="X85" i="9"/>
  <c r="Z18" i="9"/>
  <c r="Z19" i="9"/>
  <c r="Y85" i="9"/>
  <c r="R20" i="9"/>
  <c r="S20" i="9"/>
  <c r="R86" i="9"/>
  <c r="T20" i="9"/>
  <c r="S86" i="9"/>
  <c r="U20" i="9"/>
  <c r="T86" i="9"/>
  <c r="V20" i="9"/>
  <c r="U86" i="9"/>
  <c r="W20" i="9"/>
  <c r="V86" i="9"/>
  <c r="X20" i="9"/>
  <c r="W86" i="9"/>
  <c r="Y20" i="9"/>
  <c r="X86" i="9"/>
  <c r="Z20" i="9"/>
  <c r="Y86" i="9"/>
  <c r="R21" i="9"/>
  <c r="S21" i="9"/>
  <c r="R87" i="9"/>
  <c r="T21" i="9"/>
  <c r="S87" i="9"/>
  <c r="U21" i="9"/>
  <c r="T87" i="9"/>
  <c r="V21" i="9"/>
  <c r="U87" i="9"/>
  <c r="W21" i="9"/>
  <c r="V87" i="9"/>
  <c r="X21" i="9"/>
  <c r="W87" i="9"/>
  <c r="Y21" i="9"/>
  <c r="X87" i="9"/>
  <c r="Z21" i="9"/>
  <c r="Y87" i="9"/>
  <c r="R22" i="9"/>
  <c r="S22" i="9"/>
  <c r="R88" i="9"/>
  <c r="T22" i="9"/>
  <c r="S88" i="9"/>
  <c r="U22" i="9"/>
  <c r="T88" i="9"/>
  <c r="V22" i="9"/>
  <c r="U88" i="9"/>
  <c r="W22" i="9"/>
  <c r="V88" i="9"/>
  <c r="X22" i="9"/>
  <c r="W88" i="9"/>
  <c r="Y22" i="9"/>
  <c r="X88" i="9"/>
  <c r="Z22" i="9"/>
  <c r="Y88" i="9"/>
  <c r="Z90" i="9"/>
  <c r="S101" i="9"/>
  <c r="S103" i="9"/>
  <c r="B12" i="9"/>
  <c r="B11" i="9"/>
  <c r="B10" i="9"/>
  <c r="B7" i="9"/>
  <c r="B6" i="9"/>
  <c r="S8" i="9"/>
  <c r="R8" i="9"/>
  <c r="R9" i="9"/>
  <c r="R10" i="9"/>
  <c r="T8" i="9"/>
  <c r="S9" i="9"/>
  <c r="S10" i="9"/>
  <c r="U8" i="9"/>
  <c r="T9" i="9"/>
  <c r="T10" i="9"/>
  <c r="V8" i="9"/>
  <c r="U9" i="9"/>
  <c r="U10" i="9"/>
  <c r="W8" i="9"/>
  <c r="V9" i="9"/>
  <c r="V10" i="9"/>
  <c r="X8" i="9"/>
  <c r="W9" i="9"/>
  <c r="W10" i="9"/>
  <c r="Y8" i="9"/>
  <c r="X9" i="9"/>
  <c r="X10" i="9"/>
  <c r="Z8" i="9"/>
  <c r="Y9" i="9"/>
  <c r="Y10" i="9"/>
  <c r="Q11" i="9"/>
  <c r="S11" i="9"/>
  <c r="U11" i="9"/>
  <c r="B5" i="9"/>
  <c r="R3" i="9"/>
  <c r="R4" i="9"/>
  <c r="S3" i="9"/>
  <c r="S4" i="9"/>
  <c r="T3" i="9"/>
  <c r="T4" i="9"/>
  <c r="U3" i="9"/>
  <c r="U4" i="9"/>
  <c r="Q5" i="9"/>
  <c r="S5" i="9"/>
  <c r="U5" i="9"/>
  <c r="B4" i="9"/>
  <c r="S110" i="5"/>
  <c r="R110" i="5"/>
  <c r="P113" i="5"/>
  <c r="P112" i="5"/>
  <c r="R112" i="5"/>
  <c r="F35" i="5"/>
  <c r="F43" i="5"/>
  <c r="F51" i="5"/>
  <c r="F62" i="5"/>
  <c r="E34" i="5"/>
  <c r="E42" i="5"/>
  <c r="E50" i="5"/>
  <c r="E61" i="5"/>
  <c r="F34" i="5"/>
  <c r="F42" i="5"/>
  <c r="F50" i="5"/>
  <c r="F61" i="5"/>
  <c r="G34" i="5"/>
  <c r="G42" i="5"/>
  <c r="G50" i="5"/>
  <c r="G61" i="5"/>
  <c r="H34" i="5"/>
  <c r="H42" i="5"/>
  <c r="H50" i="5"/>
  <c r="H61" i="5"/>
  <c r="I34" i="5"/>
  <c r="I42" i="5"/>
  <c r="I50" i="5"/>
  <c r="I61" i="5"/>
  <c r="J34" i="5"/>
  <c r="J42" i="5"/>
  <c r="J50" i="5"/>
  <c r="J61" i="5"/>
  <c r="K34" i="5"/>
  <c r="K42" i="5"/>
  <c r="K50" i="5"/>
  <c r="K61" i="5"/>
  <c r="L34" i="5"/>
  <c r="L42" i="5"/>
  <c r="L50" i="5"/>
  <c r="L61" i="5"/>
  <c r="M34" i="5"/>
  <c r="M42" i="5"/>
  <c r="M50" i="5"/>
  <c r="M61" i="5"/>
  <c r="N34" i="5"/>
  <c r="N42" i="5"/>
  <c r="N50" i="5"/>
  <c r="N61" i="5"/>
  <c r="E35" i="5"/>
  <c r="E43" i="5"/>
  <c r="E51" i="5"/>
  <c r="E62" i="5"/>
  <c r="G35" i="5"/>
  <c r="G43" i="5"/>
  <c r="G51" i="5"/>
  <c r="G62" i="5"/>
  <c r="H35" i="5"/>
  <c r="H43" i="5"/>
  <c r="H51" i="5"/>
  <c r="H62" i="5"/>
  <c r="I35" i="5"/>
  <c r="I43" i="5"/>
  <c r="I51" i="5"/>
  <c r="I62" i="5"/>
  <c r="J35" i="5"/>
  <c r="J43" i="5"/>
  <c r="J51" i="5"/>
  <c r="J62" i="5"/>
  <c r="K35" i="5"/>
  <c r="K43" i="5"/>
  <c r="K51" i="5"/>
  <c r="K62" i="5"/>
  <c r="L35" i="5"/>
  <c r="L43" i="5"/>
  <c r="L51" i="5"/>
  <c r="L62" i="5"/>
  <c r="M35" i="5"/>
  <c r="M43" i="5"/>
  <c r="M51" i="5"/>
  <c r="M62" i="5"/>
  <c r="N35" i="5"/>
  <c r="N43" i="5"/>
  <c r="N51" i="5"/>
  <c r="N62" i="5"/>
  <c r="E36" i="5"/>
  <c r="E44" i="5"/>
  <c r="E52" i="5"/>
  <c r="E63" i="5"/>
  <c r="F36" i="5"/>
  <c r="F44" i="5"/>
  <c r="F52" i="5"/>
  <c r="F63" i="5"/>
  <c r="G36" i="5"/>
  <c r="G44" i="5"/>
  <c r="G52" i="5"/>
  <c r="G63" i="5"/>
  <c r="H36" i="5"/>
  <c r="H44" i="5"/>
  <c r="H52" i="5"/>
  <c r="H63" i="5"/>
  <c r="I36" i="5"/>
  <c r="I44" i="5"/>
  <c r="I52" i="5"/>
  <c r="I63" i="5"/>
  <c r="J36" i="5"/>
  <c r="J44" i="5"/>
  <c r="J52" i="5"/>
  <c r="J63" i="5"/>
  <c r="K36" i="5"/>
  <c r="K44" i="5"/>
  <c r="K52" i="5"/>
  <c r="K63" i="5"/>
  <c r="L36" i="5"/>
  <c r="L44" i="5"/>
  <c r="L52" i="5"/>
  <c r="L63" i="5"/>
  <c r="M36" i="5"/>
  <c r="M44" i="5"/>
  <c r="M52" i="5"/>
  <c r="M63" i="5"/>
  <c r="N36" i="5"/>
  <c r="N44" i="5"/>
  <c r="N52" i="5"/>
  <c r="N63" i="5"/>
  <c r="E37" i="5"/>
  <c r="E45" i="5"/>
  <c r="E53" i="5"/>
  <c r="E64" i="5"/>
  <c r="F37" i="5"/>
  <c r="F45" i="5"/>
  <c r="F53" i="5"/>
  <c r="F64" i="5"/>
  <c r="G37" i="5"/>
  <c r="G45" i="5"/>
  <c r="G53" i="5"/>
  <c r="G64" i="5"/>
  <c r="H37" i="5"/>
  <c r="H45" i="5"/>
  <c r="H53" i="5"/>
  <c r="H64" i="5"/>
  <c r="I37" i="5"/>
  <c r="I45" i="5"/>
  <c r="I53" i="5"/>
  <c r="I64" i="5"/>
  <c r="J37" i="5"/>
  <c r="J45" i="5"/>
  <c r="J53" i="5"/>
  <c r="J64" i="5"/>
  <c r="K37" i="5"/>
  <c r="K45" i="5"/>
  <c r="K53" i="5"/>
  <c r="K64" i="5"/>
  <c r="L37" i="5"/>
  <c r="L45" i="5"/>
  <c r="L53" i="5"/>
  <c r="L64" i="5"/>
  <c r="M37" i="5"/>
  <c r="M45" i="5"/>
  <c r="M53" i="5"/>
  <c r="M64" i="5"/>
  <c r="N37" i="5"/>
  <c r="N45" i="5"/>
  <c r="N53" i="5"/>
  <c r="N64" i="5"/>
  <c r="E38" i="5"/>
  <c r="E46" i="5"/>
  <c r="E54" i="5"/>
  <c r="E65" i="5"/>
  <c r="F38" i="5"/>
  <c r="F46" i="5"/>
  <c r="F54" i="5"/>
  <c r="F65" i="5"/>
  <c r="G38" i="5"/>
  <c r="G46" i="5"/>
  <c r="G54" i="5"/>
  <c r="G65" i="5"/>
  <c r="H38" i="5"/>
  <c r="H46" i="5"/>
  <c r="H54" i="5"/>
  <c r="H65" i="5"/>
  <c r="I38" i="5"/>
  <c r="I46" i="5"/>
  <c r="I54" i="5"/>
  <c r="I65" i="5"/>
  <c r="J38" i="5"/>
  <c r="J46" i="5"/>
  <c r="J54" i="5"/>
  <c r="J65" i="5"/>
  <c r="K38" i="5"/>
  <c r="K46" i="5"/>
  <c r="K54" i="5"/>
  <c r="K65" i="5"/>
  <c r="L38" i="5"/>
  <c r="L46" i="5"/>
  <c r="L54" i="5"/>
  <c r="L65" i="5"/>
  <c r="M38" i="5"/>
  <c r="M46" i="5"/>
  <c r="M54" i="5"/>
  <c r="M65" i="5"/>
  <c r="N38" i="5"/>
  <c r="N46" i="5"/>
  <c r="N54" i="5"/>
  <c r="N65" i="5"/>
  <c r="E39" i="5"/>
  <c r="E47" i="5"/>
  <c r="E55" i="5"/>
  <c r="E66" i="5"/>
  <c r="F39" i="5"/>
  <c r="F47" i="5"/>
  <c r="F55" i="5"/>
  <c r="F66" i="5"/>
  <c r="G39" i="5"/>
  <c r="G47" i="5"/>
  <c r="G55" i="5"/>
  <c r="G66" i="5"/>
  <c r="H39" i="5"/>
  <c r="H47" i="5"/>
  <c r="H55" i="5"/>
  <c r="H66" i="5"/>
  <c r="I39" i="5"/>
  <c r="I47" i="5"/>
  <c r="I55" i="5"/>
  <c r="I66" i="5"/>
  <c r="J39" i="5"/>
  <c r="J47" i="5"/>
  <c r="J55" i="5"/>
  <c r="J66" i="5"/>
  <c r="K39" i="5"/>
  <c r="K47" i="5"/>
  <c r="K55" i="5"/>
  <c r="K66" i="5"/>
  <c r="L39" i="5"/>
  <c r="L47" i="5"/>
  <c r="L55" i="5"/>
  <c r="L66" i="5"/>
  <c r="M39" i="5"/>
  <c r="M47" i="5"/>
  <c r="M55" i="5"/>
  <c r="M66" i="5"/>
  <c r="N39" i="5"/>
  <c r="N47" i="5"/>
  <c r="N55" i="5"/>
  <c r="N66" i="5"/>
  <c r="E85" i="5"/>
  <c r="H85" i="5"/>
  <c r="H86" i="5"/>
  <c r="F89" i="5"/>
  <c r="R56" i="5"/>
  <c r="G89" i="5"/>
  <c r="S56" i="5"/>
  <c r="F90" i="5"/>
  <c r="R57" i="5"/>
  <c r="G90" i="5"/>
  <c r="S57" i="5"/>
  <c r="R130" i="5"/>
  <c r="T110" i="5"/>
  <c r="S112" i="5"/>
  <c r="H89" i="5"/>
  <c r="T56" i="5"/>
  <c r="H90" i="5"/>
  <c r="T57" i="5"/>
  <c r="S130" i="5"/>
  <c r="U110" i="5"/>
  <c r="T112" i="5"/>
  <c r="I89" i="5"/>
  <c r="U56" i="5"/>
  <c r="I90" i="5"/>
  <c r="U57" i="5"/>
  <c r="T130" i="5"/>
  <c r="V110" i="5"/>
  <c r="U112" i="5"/>
  <c r="J89" i="5"/>
  <c r="V56" i="5"/>
  <c r="J90" i="5"/>
  <c r="V57" i="5"/>
  <c r="U130" i="5"/>
  <c r="W110" i="5"/>
  <c r="V112" i="5"/>
  <c r="K89" i="5"/>
  <c r="W56" i="5"/>
  <c r="K90" i="5"/>
  <c r="W57" i="5"/>
  <c r="V130" i="5"/>
  <c r="X110" i="5"/>
  <c r="W112" i="5"/>
  <c r="L89" i="5"/>
  <c r="X56" i="5"/>
  <c r="L90" i="5"/>
  <c r="X57" i="5"/>
  <c r="W130" i="5"/>
  <c r="Y110" i="5"/>
  <c r="X112" i="5"/>
  <c r="M89" i="5"/>
  <c r="Y56" i="5"/>
  <c r="M90" i="5"/>
  <c r="Y57" i="5"/>
  <c r="X130" i="5"/>
  <c r="Z110" i="5"/>
  <c r="Y112" i="5"/>
  <c r="N89" i="5"/>
  <c r="Z56" i="5"/>
  <c r="N90" i="5"/>
  <c r="Z57" i="5"/>
  <c r="Y130" i="5"/>
  <c r="P114" i="5"/>
  <c r="R113" i="5"/>
  <c r="F91" i="5"/>
  <c r="R58" i="5"/>
  <c r="G91" i="5"/>
  <c r="S58" i="5"/>
  <c r="R131" i="5"/>
  <c r="S113" i="5"/>
  <c r="H91" i="5"/>
  <c r="T58" i="5"/>
  <c r="S131" i="5"/>
  <c r="T113" i="5"/>
  <c r="I91" i="5"/>
  <c r="U58" i="5"/>
  <c r="T131" i="5"/>
  <c r="U113" i="5"/>
  <c r="J91" i="5"/>
  <c r="V58" i="5"/>
  <c r="U131" i="5"/>
  <c r="V113" i="5"/>
  <c r="K91" i="5"/>
  <c r="W58" i="5"/>
  <c r="V131" i="5"/>
  <c r="W113" i="5"/>
  <c r="L91" i="5"/>
  <c r="X58" i="5"/>
  <c r="W131" i="5"/>
  <c r="X113" i="5"/>
  <c r="M91" i="5"/>
  <c r="Y58" i="5"/>
  <c r="X131" i="5"/>
  <c r="Y113" i="5"/>
  <c r="N91" i="5"/>
  <c r="Z58" i="5"/>
  <c r="Y131" i="5"/>
  <c r="P115" i="5"/>
  <c r="R114" i="5"/>
  <c r="F92" i="5"/>
  <c r="R59" i="5"/>
  <c r="G92" i="5"/>
  <c r="S59" i="5"/>
  <c r="R132" i="5"/>
  <c r="S114" i="5"/>
  <c r="H92" i="5"/>
  <c r="T59" i="5"/>
  <c r="S132" i="5"/>
  <c r="T114" i="5"/>
  <c r="I92" i="5"/>
  <c r="U59" i="5"/>
  <c r="T132" i="5"/>
  <c r="U114" i="5"/>
  <c r="J92" i="5"/>
  <c r="V59" i="5"/>
  <c r="U132" i="5"/>
  <c r="V114" i="5"/>
  <c r="K92" i="5"/>
  <c r="W59" i="5"/>
  <c r="V132" i="5"/>
  <c r="W114" i="5"/>
  <c r="L92" i="5"/>
  <c r="X59" i="5"/>
  <c r="W132" i="5"/>
  <c r="X114" i="5"/>
  <c r="M92" i="5"/>
  <c r="Y59" i="5"/>
  <c r="X132" i="5"/>
  <c r="Y114" i="5"/>
  <c r="N92" i="5"/>
  <c r="Z59" i="5"/>
  <c r="Y132" i="5"/>
  <c r="P116" i="5"/>
  <c r="R115" i="5"/>
  <c r="F93" i="5"/>
  <c r="R60" i="5"/>
  <c r="G93" i="5"/>
  <c r="S60" i="5"/>
  <c r="R133" i="5"/>
  <c r="S115" i="5"/>
  <c r="H93" i="5"/>
  <c r="T60" i="5"/>
  <c r="S133" i="5"/>
  <c r="T115" i="5"/>
  <c r="I93" i="5"/>
  <c r="U60" i="5"/>
  <c r="T133" i="5"/>
  <c r="U115" i="5"/>
  <c r="J93" i="5"/>
  <c r="V60" i="5"/>
  <c r="U133" i="5"/>
  <c r="V115" i="5"/>
  <c r="K93" i="5"/>
  <c r="W60" i="5"/>
  <c r="V133" i="5"/>
  <c r="W115" i="5"/>
  <c r="L93" i="5"/>
  <c r="X60" i="5"/>
  <c r="W133" i="5"/>
  <c r="X115" i="5"/>
  <c r="M93" i="5"/>
  <c r="Y60" i="5"/>
  <c r="X133" i="5"/>
  <c r="Y115" i="5"/>
  <c r="N93" i="5"/>
  <c r="Z60" i="5"/>
  <c r="Y133" i="5"/>
  <c r="Z135" i="5"/>
  <c r="Z117" i="5"/>
  <c r="S138" i="5"/>
  <c r="E89" i="5"/>
  <c r="F88" i="5"/>
  <c r="R47" i="5"/>
  <c r="G88" i="5"/>
  <c r="S47" i="5"/>
  <c r="E90" i="5"/>
  <c r="R48" i="5"/>
  <c r="S48" i="5"/>
  <c r="R121" i="5"/>
  <c r="H88" i="5"/>
  <c r="T47" i="5"/>
  <c r="T48" i="5"/>
  <c r="S121" i="5"/>
  <c r="I88" i="5"/>
  <c r="U47" i="5"/>
  <c r="U48" i="5"/>
  <c r="T121" i="5"/>
  <c r="J88" i="5"/>
  <c r="V47" i="5"/>
  <c r="V48" i="5"/>
  <c r="U121" i="5"/>
  <c r="K88" i="5"/>
  <c r="W47" i="5"/>
  <c r="W48" i="5"/>
  <c r="V121" i="5"/>
  <c r="L88" i="5"/>
  <c r="X47" i="5"/>
  <c r="X48" i="5"/>
  <c r="W121" i="5"/>
  <c r="M88" i="5"/>
  <c r="Y47" i="5"/>
  <c r="Y48" i="5"/>
  <c r="X121" i="5"/>
  <c r="N88" i="5"/>
  <c r="Z47" i="5"/>
  <c r="Z48" i="5"/>
  <c r="Y121" i="5"/>
  <c r="E91" i="5"/>
  <c r="R49" i="5"/>
  <c r="S49" i="5"/>
  <c r="R122" i="5"/>
  <c r="T49" i="5"/>
  <c r="S122" i="5"/>
  <c r="U49" i="5"/>
  <c r="T122" i="5"/>
  <c r="V49" i="5"/>
  <c r="U122" i="5"/>
  <c r="W49" i="5"/>
  <c r="V122" i="5"/>
  <c r="X49" i="5"/>
  <c r="W122" i="5"/>
  <c r="Y49" i="5"/>
  <c r="X122" i="5"/>
  <c r="Z49" i="5"/>
  <c r="Y122" i="5"/>
  <c r="E92" i="5"/>
  <c r="R50" i="5"/>
  <c r="S50" i="5"/>
  <c r="R123" i="5"/>
  <c r="T50" i="5"/>
  <c r="S123" i="5"/>
  <c r="U50" i="5"/>
  <c r="T123" i="5"/>
  <c r="V50" i="5"/>
  <c r="U123" i="5"/>
  <c r="W50" i="5"/>
  <c r="V123" i="5"/>
  <c r="X50" i="5"/>
  <c r="W123" i="5"/>
  <c r="Y50" i="5"/>
  <c r="X123" i="5"/>
  <c r="Z50" i="5"/>
  <c r="Y123" i="5"/>
  <c r="E93" i="5"/>
  <c r="R51" i="5"/>
  <c r="S51" i="5"/>
  <c r="R124" i="5"/>
  <c r="T51" i="5"/>
  <c r="S124" i="5"/>
  <c r="U51" i="5"/>
  <c r="T124" i="5"/>
  <c r="V51" i="5"/>
  <c r="U124" i="5"/>
  <c r="W51" i="5"/>
  <c r="V124" i="5"/>
  <c r="X51" i="5"/>
  <c r="W124" i="5"/>
  <c r="Y51" i="5"/>
  <c r="X124" i="5"/>
  <c r="Z51" i="5"/>
  <c r="Y124" i="5"/>
  <c r="Z126" i="5"/>
  <c r="S137" i="5"/>
  <c r="S139" i="5"/>
  <c r="B17" i="5"/>
  <c r="B16" i="5"/>
  <c r="B15" i="5"/>
  <c r="S74" i="5"/>
  <c r="R74" i="5"/>
  <c r="P77" i="5"/>
  <c r="P76" i="5"/>
  <c r="R76" i="5"/>
  <c r="R27" i="5"/>
  <c r="S27" i="5"/>
  <c r="R28" i="5"/>
  <c r="S28" i="5"/>
  <c r="R94" i="5"/>
  <c r="T74" i="5"/>
  <c r="S76" i="5"/>
  <c r="T27" i="5"/>
  <c r="T28" i="5"/>
  <c r="S94" i="5"/>
  <c r="U74" i="5"/>
  <c r="T76" i="5"/>
  <c r="U27" i="5"/>
  <c r="U28" i="5"/>
  <c r="T94" i="5"/>
  <c r="V74" i="5"/>
  <c r="U76" i="5"/>
  <c r="V27" i="5"/>
  <c r="V28" i="5"/>
  <c r="U94" i="5"/>
  <c r="W74" i="5"/>
  <c r="V76" i="5"/>
  <c r="W27" i="5"/>
  <c r="W28" i="5"/>
  <c r="V94" i="5"/>
  <c r="X74" i="5"/>
  <c r="W76" i="5"/>
  <c r="X27" i="5"/>
  <c r="X28" i="5"/>
  <c r="W94" i="5"/>
  <c r="Y74" i="5"/>
  <c r="X76" i="5"/>
  <c r="Y27" i="5"/>
  <c r="Y28" i="5"/>
  <c r="X94" i="5"/>
  <c r="Z74" i="5"/>
  <c r="Y76" i="5"/>
  <c r="Z27" i="5"/>
  <c r="Z28" i="5"/>
  <c r="Y94" i="5"/>
  <c r="P78" i="5"/>
  <c r="R77" i="5"/>
  <c r="R29" i="5"/>
  <c r="S29" i="5"/>
  <c r="R95" i="5"/>
  <c r="S77" i="5"/>
  <c r="T29" i="5"/>
  <c r="S95" i="5"/>
  <c r="T77" i="5"/>
  <c r="U29" i="5"/>
  <c r="T95" i="5"/>
  <c r="U77" i="5"/>
  <c r="V29" i="5"/>
  <c r="U95" i="5"/>
  <c r="V77" i="5"/>
  <c r="W29" i="5"/>
  <c r="V95" i="5"/>
  <c r="W77" i="5"/>
  <c r="X29" i="5"/>
  <c r="W95" i="5"/>
  <c r="X77" i="5"/>
  <c r="Y29" i="5"/>
  <c r="X95" i="5"/>
  <c r="Y77" i="5"/>
  <c r="Z29" i="5"/>
  <c r="Y95" i="5"/>
  <c r="P79" i="5"/>
  <c r="R78" i="5"/>
  <c r="R30" i="5"/>
  <c r="S30" i="5"/>
  <c r="R96" i="5"/>
  <c r="S78" i="5"/>
  <c r="T30" i="5"/>
  <c r="S96" i="5"/>
  <c r="T78" i="5"/>
  <c r="U30" i="5"/>
  <c r="T96" i="5"/>
  <c r="U78" i="5"/>
  <c r="V30" i="5"/>
  <c r="U96" i="5"/>
  <c r="V78" i="5"/>
  <c r="W30" i="5"/>
  <c r="V96" i="5"/>
  <c r="W78" i="5"/>
  <c r="X30" i="5"/>
  <c r="W96" i="5"/>
  <c r="X78" i="5"/>
  <c r="Y30" i="5"/>
  <c r="X96" i="5"/>
  <c r="Y78" i="5"/>
  <c r="Z30" i="5"/>
  <c r="Y96" i="5"/>
  <c r="P80" i="5"/>
  <c r="R79" i="5"/>
  <c r="R31" i="5"/>
  <c r="S31" i="5"/>
  <c r="R97" i="5"/>
  <c r="S79" i="5"/>
  <c r="T31" i="5"/>
  <c r="S97" i="5"/>
  <c r="T79" i="5"/>
  <c r="U31" i="5"/>
  <c r="T97" i="5"/>
  <c r="U79" i="5"/>
  <c r="V31" i="5"/>
  <c r="U97" i="5"/>
  <c r="V79" i="5"/>
  <c r="W31" i="5"/>
  <c r="V97" i="5"/>
  <c r="W79" i="5"/>
  <c r="X31" i="5"/>
  <c r="W97" i="5"/>
  <c r="X79" i="5"/>
  <c r="Y31" i="5"/>
  <c r="X97" i="5"/>
  <c r="Y79" i="5"/>
  <c r="Z31" i="5"/>
  <c r="Y97" i="5"/>
  <c r="Z99" i="5"/>
  <c r="Z81" i="5"/>
  <c r="S102" i="5"/>
  <c r="R18" i="5"/>
  <c r="S18" i="5"/>
  <c r="R19" i="5"/>
  <c r="S19" i="5"/>
  <c r="R85" i="5"/>
  <c r="T18" i="5"/>
  <c r="T19" i="5"/>
  <c r="S85" i="5"/>
  <c r="U18" i="5"/>
  <c r="U19" i="5"/>
  <c r="T85" i="5"/>
  <c r="V18" i="5"/>
  <c r="V19" i="5"/>
  <c r="U85" i="5"/>
  <c r="W18" i="5"/>
  <c r="W19" i="5"/>
  <c r="V85" i="5"/>
  <c r="X18" i="5"/>
  <c r="X19" i="5"/>
  <c r="W85" i="5"/>
  <c r="Y18" i="5"/>
  <c r="Y19" i="5"/>
  <c r="X85" i="5"/>
  <c r="Z18" i="5"/>
  <c r="Z19" i="5"/>
  <c r="Y85" i="5"/>
  <c r="R20" i="5"/>
  <c r="S20" i="5"/>
  <c r="R86" i="5"/>
  <c r="T20" i="5"/>
  <c r="S86" i="5"/>
  <c r="U20" i="5"/>
  <c r="T86" i="5"/>
  <c r="V20" i="5"/>
  <c r="U86" i="5"/>
  <c r="W20" i="5"/>
  <c r="V86" i="5"/>
  <c r="X20" i="5"/>
  <c r="W86" i="5"/>
  <c r="Y20" i="5"/>
  <c r="X86" i="5"/>
  <c r="Z20" i="5"/>
  <c r="Y86" i="5"/>
  <c r="R21" i="5"/>
  <c r="S21" i="5"/>
  <c r="R87" i="5"/>
  <c r="T21" i="5"/>
  <c r="S87" i="5"/>
  <c r="U21" i="5"/>
  <c r="T87" i="5"/>
  <c r="V21" i="5"/>
  <c r="U87" i="5"/>
  <c r="W21" i="5"/>
  <c r="V87" i="5"/>
  <c r="X21" i="5"/>
  <c r="W87" i="5"/>
  <c r="Y21" i="5"/>
  <c r="X87" i="5"/>
  <c r="Z21" i="5"/>
  <c r="Y87" i="5"/>
  <c r="R22" i="5"/>
  <c r="S22" i="5"/>
  <c r="R88" i="5"/>
  <c r="T22" i="5"/>
  <c r="S88" i="5"/>
  <c r="U22" i="5"/>
  <c r="T88" i="5"/>
  <c r="V22" i="5"/>
  <c r="U88" i="5"/>
  <c r="W22" i="5"/>
  <c r="V88" i="5"/>
  <c r="X22" i="5"/>
  <c r="W88" i="5"/>
  <c r="Y22" i="5"/>
  <c r="X88" i="5"/>
  <c r="Z22" i="5"/>
  <c r="Y88" i="5"/>
  <c r="Z90" i="5"/>
  <c r="S101" i="5"/>
  <c r="S103" i="5"/>
  <c r="B12" i="5"/>
  <c r="B11" i="5"/>
  <c r="B10" i="5"/>
  <c r="B7" i="5"/>
  <c r="B6" i="5"/>
  <c r="S8" i="5"/>
  <c r="R8" i="5"/>
  <c r="R9" i="5"/>
  <c r="R10" i="5"/>
  <c r="T8" i="5"/>
  <c r="S9" i="5"/>
  <c r="S10" i="5"/>
  <c r="U8" i="5"/>
  <c r="T9" i="5"/>
  <c r="T10" i="5"/>
  <c r="V8" i="5"/>
  <c r="U9" i="5"/>
  <c r="U10" i="5"/>
  <c r="W8" i="5"/>
  <c r="V9" i="5"/>
  <c r="V10" i="5"/>
  <c r="X8" i="5"/>
  <c r="W9" i="5"/>
  <c r="W10" i="5"/>
  <c r="Y8" i="5"/>
  <c r="X9" i="5"/>
  <c r="X10" i="5"/>
  <c r="Z8" i="5"/>
  <c r="Y9" i="5"/>
  <c r="Y10" i="5"/>
  <c r="Q11" i="5"/>
  <c r="S11" i="5"/>
  <c r="U11" i="5"/>
  <c r="B5" i="5"/>
  <c r="R3" i="5"/>
  <c r="R4" i="5"/>
  <c r="S3" i="5"/>
  <c r="S4" i="5"/>
  <c r="T3" i="5"/>
  <c r="T4" i="5"/>
  <c r="U3" i="5"/>
  <c r="U4" i="5"/>
  <c r="Q5" i="5"/>
  <c r="S5" i="5"/>
  <c r="U5" i="5"/>
  <c r="B4" i="5"/>
  <c r="S110" i="8"/>
  <c r="R110" i="8"/>
  <c r="R112" i="8"/>
  <c r="F35" i="8"/>
  <c r="F62" i="8"/>
  <c r="E34" i="8"/>
  <c r="E61" i="8"/>
  <c r="E85" i="8"/>
  <c r="H85" i="8"/>
  <c r="H86" i="8"/>
  <c r="F89" i="8"/>
  <c r="R56" i="8"/>
  <c r="R130" i="8"/>
  <c r="Z135" i="8"/>
  <c r="T110" i="8"/>
  <c r="S112" i="8"/>
  <c r="U110" i="8"/>
  <c r="T112" i="8"/>
  <c r="V110" i="8"/>
  <c r="U112" i="8"/>
  <c r="W110" i="8"/>
  <c r="V112" i="8"/>
  <c r="X110" i="8"/>
  <c r="W112" i="8"/>
  <c r="Y110" i="8"/>
  <c r="X112" i="8"/>
  <c r="Z110" i="8"/>
  <c r="Y112" i="8"/>
  <c r="R113" i="8"/>
  <c r="S113" i="8"/>
  <c r="T113" i="8"/>
  <c r="U113" i="8"/>
  <c r="V113" i="8"/>
  <c r="W113" i="8"/>
  <c r="X113" i="8"/>
  <c r="Y113" i="8"/>
  <c r="R114" i="8"/>
  <c r="S114" i="8"/>
  <c r="T114" i="8"/>
  <c r="U114" i="8"/>
  <c r="V114" i="8"/>
  <c r="W114" i="8"/>
  <c r="X114" i="8"/>
  <c r="Y114" i="8"/>
  <c r="R115" i="8"/>
  <c r="S115" i="8"/>
  <c r="T115" i="8"/>
  <c r="U115" i="8"/>
  <c r="V115" i="8"/>
  <c r="W115" i="8"/>
  <c r="X115" i="8"/>
  <c r="Y115" i="8"/>
  <c r="Z117" i="8"/>
  <c r="S138" i="8"/>
  <c r="E35" i="8"/>
  <c r="E62" i="8"/>
  <c r="E89" i="8"/>
  <c r="F34" i="8"/>
  <c r="F61" i="8"/>
  <c r="F88" i="8"/>
  <c r="R47" i="8"/>
  <c r="R121" i="8"/>
  <c r="Z126" i="8"/>
  <c r="S137" i="8"/>
  <c r="S139" i="8"/>
  <c r="B7" i="8"/>
  <c r="S74" i="8"/>
  <c r="R74" i="8"/>
  <c r="P77" i="8"/>
  <c r="P76" i="8"/>
  <c r="R76" i="8"/>
  <c r="R27" i="8"/>
  <c r="R94" i="8"/>
  <c r="Z99" i="8"/>
  <c r="T74" i="8"/>
  <c r="S76" i="8"/>
  <c r="U74" i="8"/>
  <c r="T76" i="8"/>
  <c r="V74" i="8"/>
  <c r="U76" i="8"/>
  <c r="W74" i="8"/>
  <c r="V76" i="8"/>
  <c r="X74" i="8"/>
  <c r="W76" i="8"/>
  <c r="Y74" i="8"/>
  <c r="X76" i="8"/>
  <c r="Z74" i="8"/>
  <c r="Y76" i="8"/>
  <c r="P78" i="8"/>
  <c r="R77" i="8"/>
  <c r="S77" i="8"/>
  <c r="T77" i="8"/>
  <c r="U77" i="8"/>
  <c r="V77" i="8"/>
  <c r="W77" i="8"/>
  <c r="X77" i="8"/>
  <c r="Y77" i="8"/>
  <c r="P79" i="8"/>
  <c r="R78" i="8"/>
  <c r="S78" i="8"/>
  <c r="T78" i="8"/>
  <c r="U78" i="8"/>
  <c r="V78" i="8"/>
  <c r="W78" i="8"/>
  <c r="X78" i="8"/>
  <c r="Y78" i="8"/>
  <c r="P80" i="8"/>
  <c r="R79" i="8"/>
  <c r="S79" i="8"/>
  <c r="T79" i="8"/>
  <c r="U79" i="8"/>
  <c r="V79" i="8"/>
  <c r="W79" i="8"/>
  <c r="X79" i="8"/>
  <c r="Y79" i="8"/>
  <c r="Z81" i="8"/>
  <c r="S102" i="8"/>
  <c r="R18" i="8"/>
  <c r="R85" i="8"/>
  <c r="Z90" i="8"/>
  <c r="S101" i="8"/>
  <c r="S103" i="8"/>
  <c r="B6" i="8"/>
  <c r="B17" i="8"/>
  <c r="B16" i="8"/>
  <c r="B15" i="8"/>
  <c r="B12" i="8"/>
  <c r="B11" i="8"/>
  <c r="B10" i="8"/>
  <c r="S8" i="8"/>
  <c r="R8" i="8"/>
  <c r="R9" i="8"/>
  <c r="R10" i="8"/>
  <c r="Q11" i="8"/>
  <c r="Z8" i="8"/>
  <c r="S11" i="8"/>
  <c r="U11" i="8"/>
  <c r="B5" i="8"/>
  <c r="R3" i="8"/>
  <c r="R4" i="8"/>
  <c r="Q5" i="8"/>
  <c r="S3" i="8"/>
  <c r="T3" i="8"/>
  <c r="U3" i="8"/>
  <c r="S5" i="8"/>
  <c r="U5" i="8"/>
  <c r="B4" i="8"/>
  <c r="C4" i="40"/>
  <c r="D4" i="40"/>
  <c r="E4" i="40"/>
  <c r="F4" i="40"/>
  <c r="C5" i="40"/>
  <c r="D5" i="40"/>
  <c r="E5" i="40"/>
  <c r="F5" i="40"/>
  <c r="C6" i="40"/>
  <c r="D6" i="40"/>
  <c r="E6" i="40"/>
  <c r="F6" i="40"/>
  <c r="C7" i="40"/>
  <c r="D7" i="40"/>
  <c r="E7" i="40"/>
  <c r="F7" i="40"/>
  <c r="C8" i="40"/>
  <c r="D8" i="40"/>
  <c r="E8" i="40"/>
  <c r="F8" i="40"/>
  <c r="C9" i="40"/>
  <c r="D9" i="40"/>
  <c r="E9" i="40"/>
  <c r="F9" i="40"/>
  <c r="C10" i="40"/>
  <c r="D10" i="40"/>
  <c r="E10" i="40"/>
  <c r="F10" i="40"/>
  <c r="C11" i="40"/>
  <c r="D11" i="40"/>
  <c r="E11" i="40"/>
  <c r="F11" i="40"/>
  <c r="C12" i="40"/>
  <c r="D12" i="40"/>
  <c r="E12" i="40"/>
  <c r="F12" i="40"/>
  <c r="C13" i="40"/>
  <c r="D13" i="40"/>
  <c r="E13" i="40"/>
  <c r="F13" i="40"/>
  <c r="C14" i="40"/>
  <c r="D14" i="40"/>
  <c r="E14" i="40"/>
  <c r="F14" i="40"/>
  <c r="C15" i="40"/>
  <c r="D15" i="40"/>
  <c r="E15" i="40"/>
  <c r="F15" i="40"/>
  <c r="C16" i="40"/>
  <c r="D16" i="40"/>
  <c r="E16" i="40"/>
  <c r="F16" i="40"/>
  <c r="C17" i="40"/>
  <c r="D17" i="40"/>
  <c r="E17" i="40"/>
  <c r="F17" i="40"/>
  <c r="C18" i="40"/>
  <c r="D18" i="40"/>
  <c r="E18" i="40"/>
  <c r="F18" i="40"/>
  <c r="C19" i="40"/>
  <c r="D19" i="40"/>
  <c r="E19" i="40"/>
  <c r="F19" i="40"/>
  <c r="C20" i="40"/>
  <c r="D20" i="40"/>
  <c r="E20" i="40"/>
  <c r="F20" i="40"/>
  <c r="C21" i="40"/>
  <c r="D21" i="40"/>
  <c r="E21" i="40"/>
  <c r="F21" i="40"/>
  <c r="C22" i="40"/>
  <c r="D22" i="40"/>
  <c r="E22" i="40"/>
  <c r="F22" i="40"/>
  <c r="C23" i="40"/>
  <c r="D23" i="40"/>
  <c r="E23" i="40"/>
  <c r="F23" i="40"/>
  <c r="C24" i="40"/>
  <c r="D24" i="40"/>
  <c r="E24" i="40"/>
  <c r="F24" i="40"/>
  <c r="C25" i="40"/>
  <c r="D25" i="40"/>
  <c r="E25" i="40"/>
  <c r="F25" i="40"/>
  <c r="C26" i="40"/>
  <c r="D26" i="40"/>
  <c r="E26" i="40"/>
  <c r="F26" i="40"/>
  <c r="C27" i="40"/>
  <c r="D27" i="40"/>
  <c r="E27" i="40"/>
  <c r="F27" i="40"/>
  <c r="C28" i="40"/>
  <c r="D28" i="40"/>
  <c r="E28" i="40"/>
  <c r="F28" i="40"/>
  <c r="C29" i="40"/>
  <c r="D29" i="40"/>
  <c r="E29" i="40"/>
  <c r="F29" i="40"/>
  <c r="C30" i="40"/>
  <c r="D30" i="40"/>
  <c r="E30" i="40"/>
  <c r="F30" i="40"/>
  <c r="C31" i="40"/>
  <c r="D31" i="40"/>
  <c r="E31" i="40"/>
  <c r="F31" i="40"/>
  <c r="C32" i="40"/>
  <c r="D32" i="40"/>
  <c r="E32" i="40"/>
  <c r="F32" i="40"/>
  <c r="C33" i="40"/>
  <c r="D33" i="40"/>
  <c r="E33" i="40"/>
  <c r="F33" i="40"/>
  <c r="F3" i="40"/>
  <c r="E3" i="40"/>
  <c r="D3" i="40"/>
  <c r="P134" i="39"/>
  <c r="Q110" i="39"/>
  <c r="Q115" i="39"/>
  <c r="Q59" i="39"/>
  <c r="Q60" i="39"/>
  <c r="Q133" i="39"/>
  <c r="P133" i="39"/>
  <c r="Q114" i="39"/>
  <c r="Q58" i="39"/>
  <c r="Q132" i="39"/>
  <c r="P132" i="39"/>
  <c r="Q113" i="39"/>
  <c r="Q57" i="39"/>
  <c r="Q131" i="39"/>
  <c r="P131" i="39"/>
  <c r="Q112" i="39"/>
  <c r="Q56" i="39"/>
  <c r="Q130" i="39"/>
  <c r="P130" i="39"/>
  <c r="P111" i="39"/>
  <c r="Y111" i="39"/>
  <c r="Y55" i="39"/>
  <c r="Z55" i="39"/>
  <c r="Y129" i="39"/>
  <c r="X111" i="39"/>
  <c r="X55" i="39"/>
  <c r="X129" i="39"/>
  <c r="W111" i="39"/>
  <c r="W55" i="39"/>
  <c r="W129" i="39"/>
  <c r="V111" i="39"/>
  <c r="V55" i="39"/>
  <c r="V129" i="39"/>
  <c r="U111" i="39"/>
  <c r="U55" i="39"/>
  <c r="U129" i="39"/>
  <c r="T111" i="39"/>
  <c r="T55" i="39"/>
  <c r="T129" i="39"/>
  <c r="S111" i="39"/>
  <c r="S55" i="39"/>
  <c r="S129" i="39"/>
  <c r="R111" i="39"/>
  <c r="R55" i="39"/>
  <c r="R129" i="39"/>
  <c r="Q111" i="39"/>
  <c r="E88" i="39"/>
  <c r="Q55" i="39"/>
  <c r="Q129" i="39"/>
  <c r="P129" i="39"/>
  <c r="Z128" i="39"/>
  <c r="Y128" i="39"/>
  <c r="X128" i="39"/>
  <c r="W128" i="39"/>
  <c r="V128" i="39"/>
  <c r="U128" i="39"/>
  <c r="T128" i="39"/>
  <c r="S128" i="39"/>
  <c r="R128" i="39"/>
  <c r="Q128" i="39"/>
  <c r="P125" i="39"/>
  <c r="Q50" i="39"/>
  <c r="Q51" i="39"/>
  <c r="Q124" i="39"/>
  <c r="P124" i="39"/>
  <c r="Q49" i="39"/>
  <c r="Q123" i="39"/>
  <c r="P123" i="39"/>
  <c r="Q48" i="39"/>
  <c r="Q122" i="39"/>
  <c r="P122" i="39"/>
  <c r="Q47" i="39"/>
  <c r="Q121" i="39"/>
  <c r="P121" i="39"/>
  <c r="Y46" i="39"/>
  <c r="Z46" i="39"/>
  <c r="Y120" i="39"/>
  <c r="X46" i="39"/>
  <c r="X120" i="39"/>
  <c r="W46" i="39"/>
  <c r="W120" i="39"/>
  <c r="V46" i="39"/>
  <c r="V120" i="39"/>
  <c r="U46" i="39"/>
  <c r="U120" i="39"/>
  <c r="T46" i="39"/>
  <c r="T120" i="39"/>
  <c r="S46" i="39"/>
  <c r="S120" i="39"/>
  <c r="R46" i="39"/>
  <c r="R120" i="39"/>
  <c r="Q46" i="39"/>
  <c r="Q120" i="39"/>
  <c r="P120" i="39"/>
  <c r="Z119" i="39"/>
  <c r="Y119" i="39"/>
  <c r="X119" i="39"/>
  <c r="W119" i="39"/>
  <c r="V119" i="39"/>
  <c r="U119" i="39"/>
  <c r="T119" i="39"/>
  <c r="S119" i="39"/>
  <c r="R119" i="39"/>
  <c r="Q119" i="39"/>
  <c r="P98" i="39"/>
  <c r="Q74" i="39"/>
  <c r="Q79" i="39"/>
  <c r="Q30" i="39"/>
  <c r="Q31" i="39"/>
  <c r="Q97" i="39"/>
  <c r="P97" i="39"/>
  <c r="Q78" i="39"/>
  <c r="Q29" i="39"/>
  <c r="Q96" i="39"/>
  <c r="P96" i="39"/>
  <c r="Q77" i="39"/>
  <c r="Q28" i="39"/>
  <c r="Q95" i="39"/>
  <c r="P95" i="39"/>
  <c r="Q76" i="39"/>
  <c r="Q27" i="39"/>
  <c r="Q94" i="39"/>
  <c r="P94" i="39"/>
  <c r="P75" i="39"/>
  <c r="Y75" i="39"/>
  <c r="Y26" i="39"/>
  <c r="Z26" i="39"/>
  <c r="Y93" i="39"/>
  <c r="X75" i="39"/>
  <c r="X26" i="39"/>
  <c r="X93" i="39"/>
  <c r="W75" i="39"/>
  <c r="W26" i="39"/>
  <c r="W93" i="39"/>
  <c r="V75" i="39"/>
  <c r="V26" i="39"/>
  <c r="V93" i="39"/>
  <c r="U75" i="39"/>
  <c r="U26" i="39"/>
  <c r="U93" i="39"/>
  <c r="T75" i="39"/>
  <c r="T26" i="39"/>
  <c r="T93" i="39"/>
  <c r="S75" i="39"/>
  <c r="S26" i="39"/>
  <c r="S93" i="39"/>
  <c r="R75" i="39"/>
  <c r="R26" i="39"/>
  <c r="R93" i="39"/>
  <c r="Q75" i="39"/>
  <c r="Q26" i="39"/>
  <c r="Q93" i="39"/>
  <c r="P93" i="39"/>
  <c r="D93" i="39"/>
  <c r="Z92" i="39"/>
  <c r="Y92" i="39"/>
  <c r="X92" i="39"/>
  <c r="W92" i="39"/>
  <c r="V92" i="39"/>
  <c r="U92" i="39"/>
  <c r="T92" i="39"/>
  <c r="S92" i="39"/>
  <c r="R92" i="39"/>
  <c r="Q92" i="39"/>
  <c r="D92" i="39"/>
  <c r="D91" i="39"/>
  <c r="D90" i="39"/>
  <c r="P89" i="39"/>
  <c r="D89" i="39"/>
  <c r="Q21" i="39"/>
  <c r="Q22" i="39"/>
  <c r="Q88" i="39"/>
  <c r="P88" i="39"/>
  <c r="D88" i="39"/>
  <c r="Q20" i="39"/>
  <c r="Q87" i="39"/>
  <c r="P87" i="39"/>
  <c r="N87" i="39"/>
  <c r="M87" i="39"/>
  <c r="L87" i="39"/>
  <c r="K87" i="39"/>
  <c r="J87" i="39"/>
  <c r="I87" i="39"/>
  <c r="H87" i="39"/>
  <c r="G87" i="39"/>
  <c r="F87" i="39"/>
  <c r="E87" i="39"/>
  <c r="Q19" i="39"/>
  <c r="Q86" i="39"/>
  <c r="P86" i="39"/>
  <c r="Q18" i="39"/>
  <c r="Q85" i="39"/>
  <c r="P85" i="39"/>
  <c r="Y17" i="39"/>
  <c r="Z17" i="39"/>
  <c r="Y84" i="39"/>
  <c r="X17" i="39"/>
  <c r="X84" i="39"/>
  <c r="W17" i="39"/>
  <c r="W84" i="39"/>
  <c r="V17" i="39"/>
  <c r="V84" i="39"/>
  <c r="U17" i="39"/>
  <c r="U84" i="39"/>
  <c r="T17" i="39"/>
  <c r="T84" i="39"/>
  <c r="S17" i="39"/>
  <c r="S84" i="39"/>
  <c r="R17" i="39"/>
  <c r="R84" i="39"/>
  <c r="Q17" i="39"/>
  <c r="Q84" i="39"/>
  <c r="P84" i="39"/>
  <c r="Z83" i="39"/>
  <c r="Y83" i="39"/>
  <c r="X83" i="39"/>
  <c r="W83" i="39"/>
  <c r="V83" i="39"/>
  <c r="U83" i="39"/>
  <c r="T83" i="39"/>
  <c r="S83" i="39"/>
  <c r="R83" i="39"/>
  <c r="Q83" i="39"/>
  <c r="N74" i="39"/>
  <c r="N82" i="39"/>
  <c r="M74" i="39"/>
  <c r="M82" i="39"/>
  <c r="L74" i="39"/>
  <c r="L82" i="39"/>
  <c r="K74" i="39"/>
  <c r="K82" i="39"/>
  <c r="J74" i="39"/>
  <c r="J82" i="39"/>
  <c r="I74" i="39"/>
  <c r="I82" i="39"/>
  <c r="H74" i="39"/>
  <c r="H82" i="39"/>
  <c r="G74" i="39"/>
  <c r="G82" i="39"/>
  <c r="F74" i="39"/>
  <c r="F82" i="39"/>
  <c r="E74" i="39"/>
  <c r="E82" i="39"/>
  <c r="D82" i="39"/>
  <c r="N73" i="39"/>
  <c r="N81" i="39"/>
  <c r="M73" i="39"/>
  <c r="M81" i="39"/>
  <c r="L73" i="39"/>
  <c r="L81" i="39"/>
  <c r="K73" i="39"/>
  <c r="K81" i="39"/>
  <c r="J73" i="39"/>
  <c r="J81" i="39"/>
  <c r="I73" i="39"/>
  <c r="I81" i="39"/>
  <c r="H73" i="39"/>
  <c r="H81" i="39"/>
  <c r="G73" i="39"/>
  <c r="G81" i="39"/>
  <c r="F73" i="39"/>
  <c r="F81" i="39"/>
  <c r="E73" i="39"/>
  <c r="E81" i="39"/>
  <c r="D81" i="39"/>
  <c r="N72" i="39"/>
  <c r="N80" i="39"/>
  <c r="M72" i="39"/>
  <c r="M80" i="39"/>
  <c r="L72" i="39"/>
  <c r="L80" i="39"/>
  <c r="K72" i="39"/>
  <c r="K80" i="39"/>
  <c r="J72" i="39"/>
  <c r="J80" i="39"/>
  <c r="I72" i="39"/>
  <c r="I80" i="39"/>
  <c r="H72" i="39"/>
  <c r="H80" i="39"/>
  <c r="G72" i="39"/>
  <c r="G80" i="39"/>
  <c r="F72" i="39"/>
  <c r="F80" i="39"/>
  <c r="E72" i="39"/>
  <c r="E80" i="39"/>
  <c r="D80" i="39"/>
  <c r="N71" i="39"/>
  <c r="N79" i="39"/>
  <c r="M71" i="39"/>
  <c r="M79" i="39"/>
  <c r="L71" i="39"/>
  <c r="L79" i="39"/>
  <c r="K71" i="39"/>
  <c r="K79" i="39"/>
  <c r="J71" i="39"/>
  <c r="J79" i="39"/>
  <c r="I71" i="39"/>
  <c r="I79" i="39"/>
  <c r="H71" i="39"/>
  <c r="H79" i="39"/>
  <c r="G71" i="39"/>
  <c r="G79" i="39"/>
  <c r="F71" i="39"/>
  <c r="F79" i="39"/>
  <c r="E71" i="39"/>
  <c r="E79" i="39"/>
  <c r="D79" i="39"/>
  <c r="N70" i="39"/>
  <c r="N78" i="39"/>
  <c r="M70" i="39"/>
  <c r="M78" i="39"/>
  <c r="L70" i="39"/>
  <c r="L78" i="39"/>
  <c r="K70" i="39"/>
  <c r="K78" i="39"/>
  <c r="J70" i="39"/>
  <c r="J78" i="39"/>
  <c r="I70" i="39"/>
  <c r="I78" i="39"/>
  <c r="H70" i="39"/>
  <c r="H78" i="39"/>
  <c r="G70" i="39"/>
  <c r="G78" i="39"/>
  <c r="F70" i="39"/>
  <c r="F78" i="39"/>
  <c r="E70" i="39"/>
  <c r="E78" i="39"/>
  <c r="D78" i="39"/>
  <c r="N69" i="39"/>
  <c r="N77" i="39"/>
  <c r="M69" i="39"/>
  <c r="M77" i="39"/>
  <c r="L69" i="39"/>
  <c r="L77" i="39"/>
  <c r="K69" i="39"/>
  <c r="K77" i="39"/>
  <c r="J69" i="39"/>
  <c r="J77" i="39"/>
  <c r="I69" i="39"/>
  <c r="I77" i="39"/>
  <c r="H69" i="39"/>
  <c r="H77" i="39"/>
  <c r="G69" i="39"/>
  <c r="G77" i="39"/>
  <c r="F69" i="39"/>
  <c r="F77" i="39"/>
  <c r="E69" i="39"/>
  <c r="E77" i="39"/>
  <c r="D77" i="39"/>
  <c r="N76" i="39"/>
  <c r="M76" i="39"/>
  <c r="L76" i="39"/>
  <c r="K76" i="39"/>
  <c r="J76" i="39"/>
  <c r="I76" i="39"/>
  <c r="H76" i="39"/>
  <c r="G76" i="39"/>
  <c r="F76" i="39"/>
  <c r="E76" i="39"/>
  <c r="D74" i="39"/>
  <c r="D73" i="39"/>
  <c r="D72" i="39"/>
  <c r="D71" i="39"/>
  <c r="D70" i="39"/>
  <c r="Z69" i="39"/>
  <c r="Y69" i="39"/>
  <c r="X69" i="39"/>
  <c r="W69" i="39"/>
  <c r="V69" i="39"/>
  <c r="U69" i="39"/>
  <c r="T69" i="39"/>
  <c r="S69" i="39"/>
  <c r="R69" i="39"/>
  <c r="Q69" i="39"/>
  <c r="D66" i="39"/>
  <c r="P69" i="39"/>
  <c r="D69" i="39"/>
  <c r="Z68" i="39"/>
  <c r="Y68" i="39"/>
  <c r="X68" i="39"/>
  <c r="W68" i="39"/>
  <c r="V68" i="39"/>
  <c r="U68" i="39"/>
  <c r="T68" i="39"/>
  <c r="S68" i="39"/>
  <c r="R68" i="39"/>
  <c r="Q68" i="39"/>
  <c r="D65" i="39"/>
  <c r="P68" i="39"/>
  <c r="N68" i="39"/>
  <c r="M68" i="39"/>
  <c r="L68" i="39"/>
  <c r="K68" i="39"/>
  <c r="J68" i="39"/>
  <c r="I68" i="39"/>
  <c r="H68" i="39"/>
  <c r="G68" i="39"/>
  <c r="F68" i="39"/>
  <c r="E68" i="39"/>
  <c r="Z67" i="39"/>
  <c r="Y67" i="39"/>
  <c r="X67" i="39"/>
  <c r="W67" i="39"/>
  <c r="V67" i="39"/>
  <c r="U67" i="39"/>
  <c r="T67" i="39"/>
  <c r="S67" i="39"/>
  <c r="R67" i="39"/>
  <c r="Q67" i="39"/>
  <c r="D64" i="39"/>
  <c r="P67" i="39"/>
  <c r="Z66" i="39"/>
  <c r="Y66" i="39"/>
  <c r="X66" i="39"/>
  <c r="W66" i="39"/>
  <c r="V66" i="39"/>
  <c r="U66" i="39"/>
  <c r="T66" i="39"/>
  <c r="S66" i="39"/>
  <c r="R66" i="39"/>
  <c r="Q66" i="39"/>
  <c r="D63" i="39"/>
  <c r="P66" i="39"/>
  <c r="Z65" i="39"/>
  <c r="Y65" i="39"/>
  <c r="X65" i="39"/>
  <c r="W65" i="39"/>
  <c r="V65" i="39"/>
  <c r="U65" i="39"/>
  <c r="T65" i="39"/>
  <c r="S65" i="39"/>
  <c r="R65" i="39"/>
  <c r="Q65" i="39"/>
  <c r="D62" i="39"/>
  <c r="P65" i="39"/>
  <c r="Z64" i="39"/>
  <c r="Y64" i="39"/>
  <c r="X64" i="39"/>
  <c r="W64" i="39"/>
  <c r="V64" i="39"/>
  <c r="U64" i="39"/>
  <c r="T64" i="39"/>
  <c r="S64" i="39"/>
  <c r="R64" i="39"/>
  <c r="Q64" i="39"/>
  <c r="D61" i="39"/>
  <c r="P64" i="39"/>
  <c r="N60" i="39"/>
  <c r="Z63" i="39"/>
  <c r="M60" i="39"/>
  <c r="Y63" i="39"/>
  <c r="L60" i="39"/>
  <c r="X63" i="39"/>
  <c r="K60" i="39"/>
  <c r="W63" i="39"/>
  <c r="J60" i="39"/>
  <c r="V63" i="39"/>
  <c r="I60" i="39"/>
  <c r="U63" i="39"/>
  <c r="H60" i="39"/>
  <c r="T63" i="39"/>
  <c r="G60" i="39"/>
  <c r="S63" i="39"/>
  <c r="F60" i="39"/>
  <c r="R63" i="39"/>
  <c r="E60" i="39"/>
  <c r="Q63" i="39"/>
  <c r="P60" i="39"/>
  <c r="P59" i="39"/>
  <c r="P58" i="39"/>
  <c r="P57" i="39"/>
  <c r="P56" i="39"/>
  <c r="P55" i="39"/>
  <c r="D55" i="39"/>
  <c r="Z54" i="39"/>
  <c r="Y54" i="39"/>
  <c r="X54" i="39"/>
  <c r="W54" i="39"/>
  <c r="V54" i="39"/>
  <c r="U54" i="39"/>
  <c r="T54" i="39"/>
  <c r="S54" i="39"/>
  <c r="R54" i="39"/>
  <c r="Q54" i="39"/>
  <c r="D54" i="39"/>
  <c r="D53" i="39"/>
  <c r="D52" i="39"/>
  <c r="P51" i="39"/>
  <c r="D51" i="39"/>
  <c r="P50" i="39"/>
  <c r="D50" i="39"/>
  <c r="P49" i="39"/>
  <c r="N49" i="39"/>
  <c r="M49" i="39"/>
  <c r="L49" i="39"/>
  <c r="K49" i="39"/>
  <c r="J49" i="39"/>
  <c r="I49" i="39"/>
  <c r="H49" i="39"/>
  <c r="G49" i="39"/>
  <c r="F49" i="39"/>
  <c r="E49" i="39"/>
  <c r="P48" i="39"/>
  <c r="P47" i="39"/>
  <c r="D47" i="39"/>
  <c r="P46" i="39"/>
  <c r="D46" i="39"/>
  <c r="Z45" i="39"/>
  <c r="Y45" i="39"/>
  <c r="X45" i="39"/>
  <c r="W45" i="39"/>
  <c r="V45" i="39"/>
  <c r="U45" i="39"/>
  <c r="T45" i="39"/>
  <c r="S45" i="39"/>
  <c r="R45" i="39"/>
  <c r="Q45" i="39"/>
  <c r="D45" i="39"/>
  <c r="D44" i="39"/>
  <c r="D43" i="39"/>
  <c r="D42" i="39"/>
  <c r="N41" i="39"/>
  <c r="M41" i="39"/>
  <c r="L41" i="39"/>
  <c r="K41" i="39"/>
  <c r="J41" i="39"/>
  <c r="I41" i="39"/>
  <c r="H41" i="39"/>
  <c r="G41" i="39"/>
  <c r="F41" i="39"/>
  <c r="E41" i="39"/>
  <c r="Z40" i="39"/>
  <c r="Y40" i="39"/>
  <c r="X40" i="39"/>
  <c r="W40" i="39"/>
  <c r="V40" i="39"/>
  <c r="U40" i="39"/>
  <c r="T40" i="39"/>
  <c r="S40" i="39"/>
  <c r="R40" i="39"/>
  <c r="Q40" i="39"/>
  <c r="P40" i="39"/>
  <c r="Z39" i="39"/>
  <c r="Y39" i="39"/>
  <c r="X39" i="39"/>
  <c r="W39" i="39"/>
  <c r="V39" i="39"/>
  <c r="U39" i="39"/>
  <c r="T39" i="39"/>
  <c r="S39" i="39"/>
  <c r="R39" i="39"/>
  <c r="Q39" i="39"/>
  <c r="P39" i="39"/>
  <c r="D39" i="39"/>
  <c r="Z38" i="39"/>
  <c r="Y38" i="39"/>
  <c r="X38" i="39"/>
  <c r="W38" i="39"/>
  <c r="V38" i="39"/>
  <c r="U38" i="39"/>
  <c r="T38" i="39"/>
  <c r="S38" i="39"/>
  <c r="R38" i="39"/>
  <c r="Q38" i="39"/>
  <c r="P38" i="39"/>
  <c r="D38" i="39"/>
  <c r="Z37" i="39"/>
  <c r="Y37" i="39"/>
  <c r="X37" i="39"/>
  <c r="W37" i="39"/>
  <c r="V37" i="39"/>
  <c r="U37" i="39"/>
  <c r="T37" i="39"/>
  <c r="S37" i="39"/>
  <c r="R37" i="39"/>
  <c r="Q37" i="39"/>
  <c r="P37" i="39"/>
  <c r="D37" i="39"/>
  <c r="Z36" i="39"/>
  <c r="Y36" i="39"/>
  <c r="X36" i="39"/>
  <c r="W36" i="39"/>
  <c r="V36" i="39"/>
  <c r="U36" i="39"/>
  <c r="T36" i="39"/>
  <c r="S36" i="39"/>
  <c r="R36" i="39"/>
  <c r="Q36" i="39"/>
  <c r="P36" i="39"/>
  <c r="D36" i="39"/>
  <c r="Z35" i="39"/>
  <c r="Y35" i="39"/>
  <c r="X35" i="39"/>
  <c r="W35" i="39"/>
  <c r="V35" i="39"/>
  <c r="U35" i="39"/>
  <c r="T35" i="39"/>
  <c r="S35" i="39"/>
  <c r="R35" i="39"/>
  <c r="Q35" i="39"/>
  <c r="P35" i="39"/>
  <c r="D35" i="39"/>
  <c r="Z34" i="39"/>
  <c r="Y34" i="39"/>
  <c r="X34" i="39"/>
  <c r="W34" i="39"/>
  <c r="V34" i="39"/>
  <c r="U34" i="39"/>
  <c r="T34" i="39"/>
  <c r="S34" i="39"/>
  <c r="R34" i="39"/>
  <c r="Q34" i="39"/>
  <c r="D34" i="39"/>
  <c r="N33" i="39"/>
  <c r="M33" i="39"/>
  <c r="L33" i="39"/>
  <c r="K33" i="39"/>
  <c r="J33" i="39"/>
  <c r="I33" i="39"/>
  <c r="H33" i="39"/>
  <c r="G33" i="39"/>
  <c r="F33" i="39"/>
  <c r="E33" i="39"/>
  <c r="P31" i="39"/>
  <c r="P30" i="39"/>
  <c r="P29" i="39"/>
  <c r="P28" i="39"/>
  <c r="D28" i="39"/>
  <c r="P27" i="39"/>
  <c r="D27" i="39"/>
  <c r="P26" i="39"/>
  <c r="D26" i="39"/>
  <c r="Z25" i="39"/>
  <c r="Y25" i="39"/>
  <c r="X25" i="39"/>
  <c r="W25" i="39"/>
  <c r="V25" i="39"/>
  <c r="U25" i="39"/>
  <c r="T25" i="39"/>
  <c r="S25" i="39"/>
  <c r="R25" i="39"/>
  <c r="Q25" i="39"/>
  <c r="D25" i="39"/>
  <c r="D24" i="39"/>
  <c r="D23" i="39"/>
  <c r="P22" i="39"/>
  <c r="N22" i="39"/>
  <c r="M22" i="39"/>
  <c r="L22" i="39"/>
  <c r="K22" i="39"/>
  <c r="J22" i="39"/>
  <c r="I22" i="39"/>
  <c r="H22" i="39"/>
  <c r="G22" i="39"/>
  <c r="F22" i="39"/>
  <c r="E22" i="39"/>
  <c r="P21" i="39"/>
  <c r="P20" i="39"/>
  <c r="D20" i="39"/>
  <c r="P19" i="39"/>
  <c r="D19" i="39"/>
  <c r="P18" i="39"/>
  <c r="D18" i="39"/>
  <c r="P17" i="39"/>
  <c r="D17" i="39"/>
  <c r="Z16" i="39"/>
  <c r="Y16" i="39"/>
  <c r="X16" i="39"/>
  <c r="W16" i="39"/>
  <c r="V16" i="39"/>
  <c r="U16" i="39"/>
  <c r="T16" i="39"/>
  <c r="S16" i="39"/>
  <c r="R16" i="39"/>
  <c r="Q16" i="39"/>
  <c r="D16" i="39"/>
  <c r="D15" i="39"/>
  <c r="N14" i="39"/>
  <c r="M14" i="39"/>
  <c r="L14" i="39"/>
  <c r="K14" i="39"/>
  <c r="J14" i="39"/>
  <c r="I14" i="39"/>
  <c r="H14" i="39"/>
  <c r="G14" i="39"/>
  <c r="F14" i="39"/>
  <c r="E14" i="39"/>
  <c r="Q8" i="39"/>
  <c r="Q9" i="39"/>
  <c r="Q10" i="39"/>
  <c r="Q3" i="39"/>
  <c r="Q4" i="39"/>
  <c r="A1" i="39"/>
  <c r="P134" i="38"/>
  <c r="Q110" i="38"/>
  <c r="Q115" i="38"/>
  <c r="Q59" i="38"/>
  <c r="Q60" i="38"/>
  <c r="Q133" i="38"/>
  <c r="P133" i="38"/>
  <c r="Q114" i="38"/>
  <c r="Q58" i="38"/>
  <c r="Q132" i="38"/>
  <c r="P132" i="38"/>
  <c r="Q113" i="38"/>
  <c r="Q57" i="38"/>
  <c r="Q131" i="38"/>
  <c r="P131" i="38"/>
  <c r="Q112" i="38"/>
  <c r="Q56" i="38"/>
  <c r="Q130" i="38"/>
  <c r="P130" i="38"/>
  <c r="P111" i="38"/>
  <c r="Y111" i="38"/>
  <c r="Y55" i="38"/>
  <c r="Z55" i="38"/>
  <c r="Y129" i="38"/>
  <c r="X111" i="38"/>
  <c r="X55" i="38"/>
  <c r="X129" i="38"/>
  <c r="W111" i="38"/>
  <c r="W55" i="38"/>
  <c r="W129" i="38"/>
  <c r="V111" i="38"/>
  <c r="V55" i="38"/>
  <c r="V129" i="38"/>
  <c r="U111" i="38"/>
  <c r="U55" i="38"/>
  <c r="U129" i="38"/>
  <c r="T111" i="38"/>
  <c r="T55" i="38"/>
  <c r="T129" i="38"/>
  <c r="S111" i="38"/>
  <c r="S55" i="38"/>
  <c r="S129" i="38"/>
  <c r="R111" i="38"/>
  <c r="R55" i="38"/>
  <c r="R129" i="38"/>
  <c r="Q111" i="38"/>
  <c r="E88" i="38"/>
  <c r="Q55" i="38"/>
  <c r="Q129" i="38"/>
  <c r="P129" i="38"/>
  <c r="Z128" i="38"/>
  <c r="Y128" i="38"/>
  <c r="X128" i="38"/>
  <c r="W128" i="38"/>
  <c r="V128" i="38"/>
  <c r="U128" i="38"/>
  <c r="T128" i="38"/>
  <c r="S128" i="38"/>
  <c r="R128" i="38"/>
  <c r="Q128" i="38"/>
  <c r="P125" i="38"/>
  <c r="Q50" i="38"/>
  <c r="Q51" i="38"/>
  <c r="Q124" i="38"/>
  <c r="P124" i="38"/>
  <c r="Q49" i="38"/>
  <c r="Q123" i="38"/>
  <c r="P123" i="38"/>
  <c r="Q48" i="38"/>
  <c r="Q122" i="38"/>
  <c r="P122" i="38"/>
  <c r="Q47" i="38"/>
  <c r="Q121" i="38"/>
  <c r="P121" i="38"/>
  <c r="Y46" i="38"/>
  <c r="Z46" i="38"/>
  <c r="Y120" i="38"/>
  <c r="X46" i="38"/>
  <c r="X120" i="38"/>
  <c r="W46" i="38"/>
  <c r="W120" i="38"/>
  <c r="V46" i="38"/>
  <c r="V120" i="38"/>
  <c r="U46" i="38"/>
  <c r="U120" i="38"/>
  <c r="T46" i="38"/>
  <c r="T120" i="38"/>
  <c r="S46" i="38"/>
  <c r="S120" i="38"/>
  <c r="R46" i="38"/>
  <c r="R120" i="38"/>
  <c r="Q46" i="38"/>
  <c r="Q120" i="38"/>
  <c r="P120" i="38"/>
  <c r="Z119" i="38"/>
  <c r="Y119" i="38"/>
  <c r="X119" i="38"/>
  <c r="W119" i="38"/>
  <c r="V119" i="38"/>
  <c r="U119" i="38"/>
  <c r="T119" i="38"/>
  <c r="S119" i="38"/>
  <c r="R119" i="38"/>
  <c r="Q119" i="38"/>
  <c r="P98" i="38"/>
  <c r="Q74" i="38"/>
  <c r="Q79" i="38"/>
  <c r="Q30" i="38"/>
  <c r="Q31" i="38"/>
  <c r="Q97" i="38"/>
  <c r="P97" i="38"/>
  <c r="Q78" i="38"/>
  <c r="Q29" i="38"/>
  <c r="Q96" i="38"/>
  <c r="P96" i="38"/>
  <c r="Q77" i="38"/>
  <c r="Q28" i="38"/>
  <c r="Q95" i="38"/>
  <c r="P95" i="38"/>
  <c r="Q76" i="38"/>
  <c r="Q27" i="38"/>
  <c r="Q94" i="38"/>
  <c r="P94" i="38"/>
  <c r="P75" i="38"/>
  <c r="Y75" i="38"/>
  <c r="Y26" i="38"/>
  <c r="Z26" i="38"/>
  <c r="Y93" i="38"/>
  <c r="X75" i="38"/>
  <c r="X26" i="38"/>
  <c r="X93" i="38"/>
  <c r="W75" i="38"/>
  <c r="W26" i="38"/>
  <c r="W93" i="38"/>
  <c r="V75" i="38"/>
  <c r="V26" i="38"/>
  <c r="V93" i="38"/>
  <c r="U75" i="38"/>
  <c r="U26" i="38"/>
  <c r="U93" i="38"/>
  <c r="T75" i="38"/>
  <c r="T26" i="38"/>
  <c r="T93" i="38"/>
  <c r="S75" i="38"/>
  <c r="S26" i="38"/>
  <c r="S93" i="38"/>
  <c r="R75" i="38"/>
  <c r="R26" i="38"/>
  <c r="R93" i="38"/>
  <c r="Q75" i="38"/>
  <c r="Q26" i="38"/>
  <c r="Q93" i="38"/>
  <c r="P93" i="38"/>
  <c r="D93" i="38"/>
  <c r="Z92" i="38"/>
  <c r="Y92" i="38"/>
  <c r="X92" i="38"/>
  <c r="W92" i="38"/>
  <c r="V92" i="38"/>
  <c r="U92" i="38"/>
  <c r="T92" i="38"/>
  <c r="S92" i="38"/>
  <c r="R92" i="38"/>
  <c r="Q92" i="38"/>
  <c r="D92" i="38"/>
  <c r="D91" i="38"/>
  <c r="D90" i="38"/>
  <c r="P89" i="38"/>
  <c r="D89" i="38"/>
  <c r="Q21" i="38"/>
  <c r="Q22" i="38"/>
  <c r="Q88" i="38"/>
  <c r="P88" i="38"/>
  <c r="D88" i="38"/>
  <c r="Q20" i="38"/>
  <c r="Q87" i="38"/>
  <c r="P87" i="38"/>
  <c r="N87" i="38"/>
  <c r="M87" i="38"/>
  <c r="L87" i="38"/>
  <c r="K87" i="38"/>
  <c r="J87" i="38"/>
  <c r="I87" i="38"/>
  <c r="H87" i="38"/>
  <c r="G87" i="38"/>
  <c r="F87" i="38"/>
  <c r="E87" i="38"/>
  <c r="Q19" i="38"/>
  <c r="Q86" i="38"/>
  <c r="P86" i="38"/>
  <c r="Q18" i="38"/>
  <c r="Q85" i="38"/>
  <c r="P85" i="38"/>
  <c r="Y17" i="38"/>
  <c r="Z17" i="38"/>
  <c r="Y84" i="38"/>
  <c r="X17" i="38"/>
  <c r="X84" i="38"/>
  <c r="W17" i="38"/>
  <c r="W84" i="38"/>
  <c r="V17" i="38"/>
  <c r="V84" i="38"/>
  <c r="U17" i="38"/>
  <c r="U84" i="38"/>
  <c r="T17" i="38"/>
  <c r="T84" i="38"/>
  <c r="S17" i="38"/>
  <c r="S84" i="38"/>
  <c r="R17" i="38"/>
  <c r="R84" i="38"/>
  <c r="Q17" i="38"/>
  <c r="Q84" i="38"/>
  <c r="P84" i="38"/>
  <c r="Z83" i="38"/>
  <c r="Y83" i="38"/>
  <c r="X83" i="38"/>
  <c r="W83" i="38"/>
  <c r="V83" i="38"/>
  <c r="U83" i="38"/>
  <c r="T83" i="38"/>
  <c r="S83" i="38"/>
  <c r="R83" i="38"/>
  <c r="Q83" i="38"/>
  <c r="N74" i="38"/>
  <c r="N82" i="38"/>
  <c r="M74" i="38"/>
  <c r="M82" i="38"/>
  <c r="L74" i="38"/>
  <c r="L82" i="38"/>
  <c r="K74" i="38"/>
  <c r="K82" i="38"/>
  <c r="J74" i="38"/>
  <c r="J82" i="38"/>
  <c r="I74" i="38"/>
  <c r="I82" i="38"/>
  <c r="H74" i="38"/>
  <c r="H82" i="38"/>
  <c r="G74" i="38"/>
  <c r="G82" i="38"/>
  <c r="F74" i="38"/>
  <c r="F82" i="38"/>
  <c r="E74" i="38"/>
  <c r="E82" i="38"/>
  <c r="D82" i="38"/>
  <c r="N73" i="38"/>
  <c r="N81" i="38"/>
  <c r="M73" i="38"/>
  <c r="M81" i="38"/>
  <c r="L73" i="38"/>
  <c r="L81" i="38"/>
  <c r="K73" i="38"/>
  <c r="K81" i="38"/>
  <c r="J73" i="38"/>
  <c r="J81" i="38"/>
  <c r="I73" i="38"/>
  <c r="I81" i="38"/>
  <c r="H73" i="38"/>
  <c r="H81" i="38"/>
  <c r="G73" i="38"/>
  <c r="G81" i="38"/>
  <c r="F73" i="38"/>
  <c r="F81" i="38"/>
  <c r="E73" i="38"/>
  <c r="E81" i="38"/>
  <c r="D81" i="38"/>
  <c r="N72" i="38"/>
  <c r="N80" i="38"/>
  <c r="M72" i="38"/>
  <c r="M80" i="38"/>
  <c r="L72" i="38"/>
  <c r="L80" i="38"/>
  <c r="K72" i="38"/>
  <c r="K80" i="38"/>
  <c r="J72" i="38"/>
  <c r="J80" i="38"/>
  <c r="I72" i="38"/>
  <c r="I80" i="38"/>
  <c r="H72" i="38"/>
  <c r="H80" i="38"/>
  <c r="G72" i="38"/>
  <c r="G80" i="38"/>
  <c r="F72" i="38"/>
  <c r="F80" i="38"/>
  <c r="E72" i="38"/>
  <c r="E80" i="38"/>
  <c r="D80" i="38"/>
  <c r="N71" i="38"/>
  <c r="N79" i="38"/>
  <c r="M71" i="38"/>
  <c r="M79" i="38"/>
  <c r="L71" i="38"/>
  <c r="L79" i="38"/>
  <c r="K71" i="38"/>
  <c r="K79" i="38"/>
  <c r="J71" i="38"/>
  <c r="J79" i="38"/>
  <c r="I71" i="38"/>
  <c r="I79" i="38"/>
  <c r="H71" i="38"/>
  <c r="H79" i="38"/>
  <c r="G71" i="38"/>
  <c r="G79" i="38"/>
  <c r="F71" i="38"/>
  <c r="F79" i="38"/>
  <c r="E71" i="38"/>
  <c r="E79" i="38"/>
  <c r="D79" i="38"/>
  <c r="N70" i="38"/>
  <c r="N78" i="38"/>
  <c r="M70" i="38"/>
  <c r="M78" i="38"/>
  <c r="L70" i="38"/>
  <c r="L78" i="38"/>
  <c r="K70" i="38"/>
  <c r="K78" i="38"/>
  <c r="J70" i="38"/>
  <c r="J78" i="38"/>
  <c r="I70" i="38"/>
  <c r="I78" i="38"/>
  <c r="H70" i="38"/>
  <c r="H78" i="38"/>
  <c r="G70" i="38"/>
  <c r="G78" i="38"/>
  <c r="F70" i="38"/>
  <c r="F78" i="38"/>
  <c r="E70" i="38"/>
  <c r="E78" i="38"/>
  <c r="D78" i="38"/>
  <c r="N69" i="38"/>
  <c r="N77" i="38"/>
  <c r="M69" i="38"/>
  <c r="M77" i="38"/>
  <c r="L69" i="38"/>
  <c r="L77" i="38"/>
  <c r="K69" i="38"/>
  <c r="K77" i="38"/>
  <c r="J69" i="38"/>
  <c r="J77" i="38"/>
  <c r="I69" i="38"/>
  <c r="I77" i="38"/>
  <c r="H69" i="38"/>
  <c r="H77" i="38"/>
  <c r="G69" i="38"/>
  <c r="G77" i="38"/>
  <c r="F69" i="38"/>
  <c r="F77" i="38"/>
  <c r="E69" i="38"/>
  <c r="E77" i="38"/>
  <c r="D77" i="38"/>
  <c r="N76" i="38"/>
  <c r="M76" i="38"/>
  <c r="L76" i="38"/>
  <c r="K76" i="38"/>
  <c r="J76" i="38"/>
  <c r="I76" i="38"/>
  <c r="H76" i="38"/>
  <c r="G76" i="38"/>
  <c r="F76" i="38"/>
  <c r="E76" i="38"/>
  <c r="D74" i="38"/>
  <c r="D73" i="38"/>
  <c r="D72" i="38"/>
  <c r="D71" i="38"/>
  <c r="D70" i="38"/>
  <c r="Z69" i="38"/>
  <c r="Y69" i="38"/>
  <c r="X69" i="38"/>
  <c r="W69" i="38"/>
  <c r="V69" i="38"/>
  <c r="U69" i="38"/>
  <c r="T69" i="38"/>
  <c r="S69" i="38"/>
  <c r="R69" i="38"/>
  <c r="Q69" i="38"/>
  <c r="D66" i="38"/>
  <c r="P69" i="38"/>
  <c r="D69" i="38"/>
  <c r="Z68" i="38"/>
  <c r="Y68" i="38"/>
  <c r="X68" i="38"/>
  <c r="W68" i="38"/>
  <c r="V68" i="38"/>
  <c r="U68" i="38"/>
  <c r="T68" i="38"/>
  <c r="S68" i="38"/>
  <c r="R68" i="38"/>
  <c r="Q68" i="38"/>
  <c r="D65" i="38"/>
  <c r="P68" i="38"/>
  <c r="N68" i="38"/>
  <c r="M68" i="38"/>
  <c r="L68" i="38"/>
  <c r="K68" i="38"/>
  <c r="J68" i="38"/>
  <c r="I68" i="38"/>
  <c r="H68" i="38"/>
  <c r="G68" i="38"/>
  <c r="F68" i="38"/>
  <c r="E68" i="38"/>
  <c r="Z67" i="38"/>
  <c r="Y67" i="38"/>
  <c r="X67" i="38"/>
  <c r="W67" i="38"/>
  <c r="V67" i="38"/>
  <c r="U67" i="38"/>
  <c r="T67" i="38"/>
  <c r="S67" i="38"/>
  <c r="R67" i="38"/>
  <c r="Q67" i="38"/>
  <c r="D64" i="38"/>
  <c r="P67" i="38"/>
  <c r="Z66" i="38"/>
  <c r="Y66" i="38"/>
  <c r="X66" i="38"/>
  <c r="W66" i="38"/>
  <c r="V66" i="38"/>
  <c r="U66" i="38"/>
  <c r="T66" i="38"/>
  <c r="S66" i="38"/>
  <c r="R66" i="38"/>
  <c r="Q66" i="38"/>
  <c r="D63" i="38"/>
  <c r="P66" i="38"/>
  <c r="Z65" i="38"/>
  <c r="Y65" i="38"/>
  <c r="X65" i="38"/>
  <c r="W65" i="38"/>
  <c r="V65" i="38"/>
  <c r="U65" i="38"/>
  <c r="T65" i="38"/>
  <c r="S65" i="38"/>
  <c r="R65" i="38"/>
  <c r="Q65" i="38"/>
  <c r="D62" i="38"/>
  <c r="P65" i="38"/>
  <c r="Z64" i="38"/>
  <c r="Y64" i="38"/>
  <c r="X64" i="38"/>
  <c r="W64" i="38"/>
  <c r="V64" i="38"/>
  <c r="U64" i="38"/>
  <c r="T64" i="38"/>
  <c r="S64" i="38"/>
  <c r="R64" i="38"/>
  <c r="Q64" i="38"/>
  <c r="D61" i="38"/>
  <c r="P64" i="38"/>
  <c r="N60" i="38"/>
  <c r="Z63" i="38"/>
  <c r="M60" i="38"/>
  <c r="Y63" i="38"/>
  <c r="L60" i="38"/>
  <c r="X63" i="38"/>
  <c r="K60" i="38"/>
  <c r="W63" i="38"/>
  <c r="J60" i="38"/>
  <c r="V63" i="38"/>
  <c r="I60" i="38"/>
  <c r="U63" i="38"/>
  <c r="H60" i="38"/>
  <c r="T63" i="38"/>
  <c r="G60" i="38"/>
  <c r="S63" i="38"/>
  <c r="F60" i="38"/>
  <c r="R63" i="38"/>
  <c r="E60" i="38"/>
  <c r="Q63" i="38"/>
  <c r="P60" i="38"/>
  <c r="P59" i="38"/>
  <c r="P58" i="38"/>
  <c r="P57" i="38"/>
  <c r="P56" i="38"/>
  <c r="P55" i="38"/>
  <c r="D55" i="38"/>
  <c r="Z54" i="38"/>
  <c r="Y54" i="38"/>
  <c r="X54" i="38"/>
  <c r="W54" i="38"/>
  <c r="V54" i="38"/>
  <c r="U54" i="38"/>
  <c r="T54" i="38"/>
  <c r="S54" i="38"/>
  <c r="R54" i="38"/>
  <c r="Q54" i="38"/>
  <c r="D54" i="38"/>
  <c r="D53" i="38"/>
  <c r="D52" i="38"/>
  <c r="P51" i="38"/>
  <c r="D51" i="38"/>
  <c r="P50" i="38"/>
  <c r="D50" i="38"/>
  <c r="P49" i="38"/>
  <c r="N49" i="38"/>
  <c r="M49" i="38"/>
  <c r="L49" i="38"/>
  <c r="K49" i="38"/>
  <c r="J49" i="38"/>
  <c r="I49" i="38"/>
  <c r="H49" i="38"/>
  <c r="G49" i="38"/>
  <c r="F49" i="38"/>
  <c r="E49" i="38"/>
  <c r="P48" i="38"/>
  <c r="P47" i="38"/>
  <c r="D47" i="38"/>
  <c r="P46" i="38"/>
  <c r="D46" i="38"/>
  <c r="Z45" i="38"/>
  <c r="Y45" i="38"/>
  <c r="X45" i="38"/>
  <c r="W45" i="38"/>
  <c r="V45" i="38"/>
  <c r="U45" i="38"/>
  <c r="T45" i="38"/>
  <c r="S45" i="38"/>
  <c r="R45" i="38"/>
  <c r="Q45" i="38"/>
  <c r="D45" i="38"/>
  <c r="D44" i="38"/>
  <c r="D43" i="38"/>
  <c r="D42" i="38"/>
  <c r="N41" i="38"/>
  <c r="M41" i="38"/>
  <c r="L41" i="38"/>
  <c r="K41" i="38"/>
  <c r="J41" i="38"/>
  <c r="I41" i="38"/>
  <c r="H41" i="38"/>
  <c r="G41" i="38"/>
  <c r="F41" i="38"/>
  <c r="E41" i="38"/>
  <c r="Z40" i="38"/>
  <c r="Y40" i="38"/>
  <c r="X40" i="38"/>
  <c r="W40" i="38"/>
  <c r="V40" i="38"/>
  <c r="U40" i="38"/>
  <c r="T40" i="38"/>
  <c r="S40" i="38"/>
  <c r="R40" i="38"/>
  <c r="Q40" i="38"/>
  <c r="P40" i="38"/>
  <c r="Z39" i="38"/>
  <c r="Y39" i="38"/>
  <c r="X39" i="38"/>
  <c r="W39" i="38"/>
  <c r="V39" i="38"/>
  <c r="U39" i="38"/>
  <c r="T39" i="38"/>
  <c r="S39" i="38"/>
  <c r="R39" i="38"/>
  <c r="Q39" i="38"/>
  <c r="P39" i="38"/>
  <c r="D39" i="38"/>
  <c r="Z38" i="38"/>
  <c r="Y38" i="38"/>
  <c r="X38" i="38"/>
  <c r="W38" i="38"/>
  <c r="V38" i="38"/>
  <c r="U38" i="38"/>
  <c r="T38" i="38"/>
  <c r="S38" i="38"/>
  <c r="R38" i="38"/>
  <c r="Q38" i="38"/>
  <c r="P38" i="38"/>
  <c r="D38" i="38"/>
  <c r="Z37" i="38"/>
  <c r="Y37" i="38"/>
  <c r="X37" i="38"/>
  <c r="W37" i="38"/>
  <c r="V37" i="38"/>
  <c r="U37" i="38"/>
  <c r="T37" i="38"/>
  <c r="S37" i="38"/>
  <c r="R37" i="38"/>
  <c r="Q37" i="38"/>
  <c r="P37" i="38"/>
  <c r="D37" i="38"/>
  <c r="Z36" i="38"/>
  <c r="Y36" i="38"/>
  <c r="X36" i="38"/>
  <c r="W36" i="38"/>
  <c r="V36" i="38"/>
  <c r="U36" i="38"/>
  <c r="T36" i="38"/>
  <c r="S36" i="38"/>
  <c r="R36" i="38"/>
  <c r="Q36" i="38"/>
  <c r="P36" i="38"/>
  <c r="D36" i="38"/>
  <c r="Z35" i="38"/>
  <c r="Y35" i="38"/>
  <c r="X35" i="38"/>
  <c r="W35" i="38"/>
  <c r="V35" i="38"/>
  <c r="U35" i="38"/>
  <c r="T35" i="38"/>
  <c r="S35" i="38"/>
  <c r="R35" i="38"/>
  <c r="Q35" i="38"/>
  <c r="P35" i="38"/>
  <c r="D35" i="38"/>
  <c r="Z34" i="38"/>
  <c r="Y34" i="38"/>
  <c r="X34" i="38"/>
  <c r="W34" i="38"/>
  <c r="V34" i="38"/>
  <c r="U34" i="38"/>
  <c r="T34" i="38"/>
  <c r="S34" i="38"/>
  <c r="R34" i="38"/>
  <c r="Q34" i="38"/>
  <c r="D34" i="38"/>
  <c r="N33" i="38"/>
  <c r="M33" i="38"/>
  <c r="L33" i="38"/>
  <c r="K33" i="38"/>
  <c r="J33" i="38"/>
  <c r="I33" i="38"/>
  <c r="H33" i="38"/>
  <c r="G33" i="38"/>
  <c r="F33" i="38"/>
  <c r="E33" i="38"/>
  <c r="P31" i="38"/>
  <c r="P30" i="38"/>
  <c r="P29" i="38"/>
  <c r="P28" i="38"/>
  <c r="D28" i="38"/>
  <c r="P27" i="38"/>
  <c r="D27" i="38"/>
  <c r="P26" i="38"/>
  <c r="D26" i="38"/>
  <c r="Z25" i="38"/>
  <c r="Y25" i="38"/>
  <c r="X25" i="38"/>
  <c r="W25" i="38"/>
  <c r="V25" i="38"/>
  <c r="U25" i="38"/>
  <c r="T25" i="38"/>
  <c r="S25" i="38"/>
  <c r="R25" i="38"/>
  <c r="Q25" i="38"/>
  <c r="D25" i="38"/>
  <c r="D24" i="38"/>
  <c r="D23" i="38"/>
  <c r="P22" i="38"/>
  <c r="N22" i="38"/>
  <c r="M22" i="38"/>
  <c r="L22" i="38"/>
  <c r="K22" i="38"/>
  <c r="J22" i="38"/>
  <c r="I22" i="38"/>
  <c r="H22" i="38"/>
  <c r="G22" i="38"/>
  <c r="F22" i="38"/>
  <c r="E22" i="38"/>
  <c r="P21" i="38"/>
  <c r="P20" i="38"/>
  <c r="D20" i="38"/>
  <c r="P19" i="38"/>
  <c r="D19" i="38"/>
  <c r="P18" i="38"/>
  <c r="D18" i="38"/>
  <c r="P17" i="38"/>
  <c r="D17" i="38"/>
  <c r="Z16" i="38"/>
  <c r="Y16" i="38"/>
  <c r="X16" i="38"/>
  <c r="W16" i="38"/>
  <c r="V16" i="38"/>
  <c r="U16" i="38"/>
  <c r="T16" i="38"/>
  <c r="S16" i="38"/>
  <c r="R16" i="38"/>
  <c r="Q16" i="38"/>
  <c r="D16" i="38"/>
  <c r="D15" i="38"/>
  <c r="N14" i="38"/>
  <c r="M14" i="38"/>
  <c r="L14" i="38"/>
  <c r="K14" i="38"/>
  <c r="J14" i="38"/>
  <c r="I14" i="38"/>
  <c r="H14" i="38"/>
  <c r="G14" i="38"/>
  <c r="F14" i="38"/>
  <c r="E14" i="38"/>
  <c r="Q8" i="38"/>
  <c r="Q9" i="38"/>
  <c r="Q10" i="38"/>
  <c r="Q3" i="38"/>
  <c r="Q4" i="38"/>
  <c r="A1" i="38"/>
  <c r="P134" i="37"/>
  <c r="Q110" i="37"/>
  <c r="Q115" i="37"/>
  <c r="Q59" i="37"/>
  <c r="Q60" i="37"/>
  <c r="Q133" i="37"/>
  <c r="P133" i="37"/>
  <c r="Q114" i="37"/>
  <c r="Q58" i="37"/>
  <c r="Q132" i="37"/>
  <c r="P132" i="37"/>
  <c r="Q113" i="37"/>
  <c r="Q57" i="37"/>
  <c r="Q131" i="37"/>
  <c r="P131" i="37"/>
  <c r="Q112" i="37"/>
  <c r="Q56" i="37"/>
  <c r="Q130" i="37"/>
  <c r="P130" i="37"/>
  <c r="P111" i="37"/>
  <c r="Y111" i="37"/>
  <c r="Y55" i="37"/>
  <c r="Z55" i="37"/>
  <c r="Y129" i="37"/>
  <c r="X111" i="37"/>
  <c r="X55" i="37"/>
  <c r="X129" i="37"/>
  <c r="W111" i="37"/>
  <c r="W55" i="37"/>
  <c r="W129" i="37"/>
  <c r="V111" i="37"/>
  <c r="V55" i="37"/>
  <c r="V129" i="37"/>
  <c r="U111" i="37"/>
  <c r="U55" i="37"/>
  <c r="U129" i="37"/>
  <c r="T111" i="37"/>
  <c r="T55" i="37"/>
  <c r="T129" i="37"/>
  <c r="S111" i="37"/>
  <c r="S55" i="37"/>
  <c r="S129" i="37"/>
  <c r="R111" i="37"/>
  <c r="R55" i="37"/>
  <c r="R129" i="37"/>
  <c r="Q111" i="37"/>
  <c r="E88" i="37"/>
  <c r="Q55" i="37"/>
  <c r="Q129" i="37"/>
  <c r="P129" i="37"/>
  <c r="Z128" i="37"/>
  <c r="Y128" i="37"/>
  <c r="X128" i="37"/>
  <c r="W128" i="37"/>
  <c r="V128" i="37"/>
  <c r="U128" i="37"/>
  <c r="T128" i="37"/>
  <c r="S128" i="37"/>
  <c r="R128" i="37"/>
  <c r="Q128" i="37"/>
  <c r="P125" i="37"/>
  <c r="Q50" i="37"/>
  <c r="Q51" i="37"/>
  <c r="Q124" i="37"/>
  <c r="P124" i="37"/>
  <c r="Q49" i="37"/>
  <c r="Q123" i="37"/>
  <c r="P123" i="37"/>
  <c r="Q48" i="37"/>
  <c r="Q122" i="37"/>
  <c r="P122" i="37"/>
  <c r="Q47" i="37"/>
  <c r="Q121" i="37"/>
  <c r="P121" i="37"/>
  <c r="Y46" i="37"/>
  <c r="Z46" i="37"/>
  <c r="Y120" i="37"/>
  <c r="X46" i="37"/>
  <c r="X120" i="37"/>
  <c r="W46" i="37"/>
  <c r="W120" i="37"/>
  <c r="V46" i="37"/>
  <c r="V120" i="37"/>
  <c r="U46" i="37"/>
  <c r="U120" i="37"/>
  <c r="T46" i="37"/>
  <c r="T120" i="37"/>
  <c r="S46" i="37"/>
  <c r="S120" i="37"/>
  <c r="R46" i="37"/>
  <c r="R120" i="37"/>
  <c r="Q46" i="37"/>
  <c r="Q120" i="37"/>
  <c r="P120" i="37"/>
  <c r="Z119" i="37"/>
  <c r="Y119" i="37"/>
  <c r="X119" i="37"/>
  <c r="W119" i="37"/>
  <c r="V119" i="37"/>
  <c r="U119" i="37"/>
  <c r="T119" i="37"/>
  <c r="S119" i="37"/>
  <c r="R119" i="37"/>
  <c r="Q119" i="37"/>
  <c r="P98" i="37"/>
  <c r="Q74" i="37"/>
  <c r="Q79" i="37"/>
  <c r="Q30" i="37"/>
  <c r="Q31" i="37"/>
  <c r="Q97" i="37"/>
  <c r="P97" i="37"/>
  <c r="Q78" i="37"/>
  <c r="Q29" i="37"/>
  <c r="Q96" i="37"/>
  <c r="P96" i="37"/>
  <c r="Q77" i="37"/>
  <c r="Q28" i="37"/>
  <c r="Q95" i="37"/>
  <c r="P95" i="37"/>
  <c r="Q76" i="37"/>
  <c r="Q27" i="37"/>
  <c r="Q94" i="37"/>
  <c r="P94" i="37"/>
  <c r="P75" i="37"/>
  <c r="Y75" i="37"/>
  <c r="Y26" i="37"/>
  <c r="Z26" i="37"/>
  <c r="Y93" i="37"/>
  <c r="X75" i="37"/>
  <c r="X26" i="37"/>
  <c r="X93" i="37"/>
  <c r="W75" i="37"/>
  <c r="W26" i="37"/>
  <c r="W93" i="37"/>
  <c r="V75" i="37"/>
  <c r="V26" i="37"/>
  <c r="V93" i="37"/>
  <c r="U75" i="37"/>
  <c r="U26" i="37"/>
  <c r="U93" i="37"/>
  <c r="T75" i="37"/>
  <c r="T26" i="37"/>
  <c r="T93" i="37"/>
  <c r="S75" i="37"/>
  <c r="S26" i="37"/>
  <c r="S93" i="37"/>
  <c r="R75" i="37"/>
  <c r="R26" i="37"/>
  <c r="R93" i="37"/>
  <c r="Q75" i="37"/>
  <c r="Q26" i="37"/>
  <c r="Q93" i="37"/>
  <c r="P93" i="37"/>
  <c r="D93" i="37"/>
  <c r="Z92" i="37"/>
  <c r="Y92" i="37"/>
  <c r="X92" i="37"/>
  <c r="W92" i="37"/>
  <c r="V92" i="37"/>
  <c r="U92" i="37"/>
  <c r="T92" i="37"/>
  <c r="S92" i="37"/>
  <c r="R92" i="37"/>
  <c r="Q92" i="37"/>
  <c r="D92" i="37"/>
  <c r="D91" i="37"/>
  <c r="D90" i="37"/>
  <c r="P89" i="37"/>
  <c r="D89" i="37"/>
  <c r="Q21" i="37"/>
  <c r="Q22" i="37"/>
  <c r="Q88" i="37"/>
  <c r="P88" i="37"/>
  <c r="D88" i="37"/>
  <c r="Q20" i="37"/>
  <c r="Q87" i="37"/>
  <c r="P87" i="37"/>
  <c r="N87" i="37"/>
  <c r="M87" i="37"/>
  <c r="L87" i="37"/>
  <c r="K87" i="37"/>
  <c r="J87" i="37"/>
  <c r="I87" i="37"/>
  <c r="H87" i="37"/>
  <c r="G87" i="37"/>
  <c r="F87" i="37"/>
  <c r="E87" i="37"/>
  <c r="Q19" i="37"/>
  <c r="Q86" i="37"/>
  <c r="P86" i="37"/>
  <c r="Q18" i="37"/>
  <c r="Q85" i="37"/>
  <c r="P85" i="37"/>
  <c r="Y17" i="37"/>
  <c r="Z17" i="37"/>
  <c r="Y84" i="37"/>
  <c r="X17" i="37"/>
  <c r="X84" i="37"/>
  <c r="W17" i="37"/>
  <c r="W84" i="37"/>
  <c r="V17" i="37"/>
  <c r="V84" i="37"/>
  <c r="U17" i="37"/>
  <c r="U84" i="37"/>
  <c r="T17" i="37"/>
  <c r="T84" i="37"/>
  <c r="S17" i="37"/>
  <c r="S84" i="37"/>
  <c r="R17" i="37"/>
  <c r="R84" i="37"/>
  <c r="Q17" i="37"/>
  <c r="Q84" i="37"/>
  <c r="P84" i="37"/>
  <c r="Z83" i="37"/>
  <c r="Y83" i="37"/>
  <c r="X83" i="37"/>
  <c r="W83" i="37"/>
  <c r="V83" i="37"/>
  <c r="U83" i="37"/>
  <c r="T83" i="37"/>
  <c r="S83" i="37"/>
  <c r="R83" i="37"/>
  <c r="Q83" i="37"/>
  <c r="N74" i="37"/>
  <c r="N82" i="37"/>
  <c r="M74" i="37"/>
  <c r="M82" i="37"/>
  <c r="L74" i="37"/>
  <c r="L82" i="37"/>
  <c r="K74" i="37"/>
  <c r="K82" i="37"/>
  <c r="J74" i="37"/>
  <c r="J82" i="37"/>
  <c r="I74" i="37"/>
  <c r="I82" i="37"/>
  <c r="H74" i="37"/>
  <c r="H82" i="37"/>
  <c r="G74" i="37"/>
  <c r="G82" i="37"/>
  <c r="F74" i="37"/>
  <c r="F82" i="37"/>
  <c r="E74" i="37"/>
  <c r="E82" i="37"/>
  <c r="D82" i="37"/>
  <c r="N73" i="37"/>
  <c r="N81" i="37"/>
  <c r="M73" i="37"/>
  <c r="M81" i="37"/>
  <c r="L73" i="37"/>
  <c r="L81" i="37"/>
  <c r="K73" i="37"/>
  <c r="K81" i="37"/>
  <c r="J73" i="37"/>
  <c r="J81" i="37"/>
  <c r="I73" i="37"/>
  <c r="I81" i="37"/>
  <c r="H73" i="37"/>
  <c r="H81" i="37"/>
  <c r="G73" i="37"/>
  <c r="G81" i="37"/>
  <c r="F73" i="37"/>
  <c r="F81" i="37"/>
  <c r="E73" i="37"/>
  <c r="E81" i="37"/>
  <c r="D81" i="37"/>
  <c r="N72" i="37"/>
  <c r="N80" i="37"/>
  <c r="M72" i="37"/>
  <c r="M80" i="37"/>
  <c r="L72" i="37"/>
  <c r="L80" i="37"/>
  <c r="K72" i="37"/>
  <c r="K80" i="37"/>
  <c r="J72" i="37"/>
  <c r="J80" i="37"/>
  <c r="I72" i="37"/>
  <c r="I80" i="37"/>
  <c r="H72" i="37"/>
  <c r="H80" i="37"/>
  <c r="G72" i="37"/>
  <c r="G80" i="37"/>
  <c r="F72" i="37"/>
  <c r="F80" i="37"/>
  <c r="E72" i="37"/>
  <c r="E80" i="37"/>
  <c r="D80" i="37"/>
  <c r="N71" i="37"/>
  <c r="N79" i="37"/>
  <c r="M71" i="37"/>
  <c r="M79" i="37"/>
  <c r="L71" i="37"/>
  <c r="L79" i="37"/>
  <c r="K71" i="37"/>
  <c r="K79" i="37"/>
  <c r="J71" i="37"/>
  <c r="J79" i="37"/>
  <c r="I71" i="37"/>
  <c r="I79" i="37"/>
  <c r="H71" i="37"/>
  <c r="H79" i="37"/>
  <c r="G71" i="37"/>
  <c r="G79" i="37"/>
  <c r="F71" i="37"/>
  <c r="F79" i="37"/>
  <c r="E71" i="37"/>
  <c r="E79" i="37"/>
  <c r="D79" i="37"/>
  <c r="N70" i="37"/>
  <c r="N78" i="37"/>
  <c r="M70" i="37"/>
  <c r="M78" i="37"/>
  <c r="L70" i="37"/>
  <c r="L78" i="37"/>
  <c r="K70" i="37"/>
  <c r="K78" i="37"/>
  <c r="J70" i="37"/>
  <c r="J78" i="37"/>
  <c r="I70" i="37"/>
  <c r="I78" i="37"/>
  <c r="H70" i="37"/>
  <c r="H78" i="37"/>
  <c r="G70" i="37"/>
  <c r="G78" i="37"/>
  <c r="F70" i="37"/>
  <c r="F78" i="37"/>
  <c r="E70" i="37"/>
  <c r="E78" i="37"/>
  <c r="D78" i="37"/>
  <c r="N69" i="37"/>
  <c r="N77" i="37"/>
  <c r="M69" i="37"/>
  <c r="M77" i="37"/>
  <c r="L69" i="37"/>
  <c r="L77" i="37"/>
  <c r="K69" i="37"/>
  <c r="K77" i="37"/>
  <c r="J69" i="37"/>
  <c r="J77" i="37"/>
  <c r="I69" i="37"/>
  <c r="I77" i="37"/>
  <c r="H69" i="37"/>
  <c r="H77" i="37"/>
  <c r="G69" i="37"/>
  <c r="G77" i="37"/>
  <c r="F69" i="37"/>
  <c r="F77" i="37"/>
  <c r="E69" i="37"/>
  <c r="E77" i="37"/>
  <c r="D77" i="37"/>
  <c r="N76" i="37"/>
  <c r="M76" i="37"/>
  <c r="L76" i="37"/>
  <c r="K76" i="37"/>
  <c r="J76" i="37"/>
  <c r="I76" i="37"/>
  <c r="H76" i="37"/>
  <c r="G76" i="37"/>
  <c r="F76" i="37"/>
  <c r="E76" i="37"/>
  <c r="D74" i="37"/>
  <c r="D73" i="37"/>
  <c r="D72" i="37"/>
  <c r="D71" i="37"/>
  <c r="D70" i="37"/>
  <c r="Z69" i="37"/>
  <c r="Y69" i="37"/>
  <c r="X69" i="37"/>
  <c r="W69" i="37"/>
  <c r="V69" i="37"/>
  <c r="U69" i="37"/>
  <c r="T69" i="37"/>
  <c r="S69" i="37"/>
  <c r="R69" i="37"/>
  <c r="Q69" i="37"/>
  <c r="D66" i="37"/>
  <c r="P69" i="37"/>
  <c r="D69" i="37"/>
  <c r="Z68" i="37"/>
  <c r="Y68" i="37"/>
  <c r="X68" i="37"/>
  <c r="W68" i="37"/>
  <c r="V68" i="37"/>
  <c r="U68" i="37"/>
  <c r="T68" i="37"/>
  <c r="S68" i="37"/>
  <c r="R68" i="37"/>
  <c r="Q68" i="37"/>
  <c r="D65" i="37"/>
  <c r="P68" i="37"/>
  <c r="N68" i="37"/>
  <c r="M68" i="37"/>
  <c r="L68" i="37"/>
  <c r="K68" i="37"/>
  <c r="J68" i="37"/>
  <c r="I68" i="37"/>
  <c r="H68" i="37"/>
  <c r="G68" i="37"/>
  <c r="F68" i="37"/>
  <c r="E68" i="37"/>
  <c r="Z67" i="37"/>
  <c r="Y67" i="37"/>
  <c r="X67" i="37"/>
  <c r="W67" i="37"/>
  <c r="V67" i="37"/>
  <c r="U67" i="37"/>
  <c r="T67" i="37"/>
  <c r="S67" i="37"/>
  <c r="R67" i="37"/>
  <c r="Q67" i="37"/>
  <c r="D64" i="37"/>
  <c r="P67" i="37"/>
  <c r="Z66" i="37"/>
  <c r="Y66" i="37"/>
  <c r="X66" i="37"/>
  <c r="W66" i="37"/>
  <c r="V66" i="37"/>
  <c r="U66" i="37"/>
  <c r="T66" i="37"/>
  <c r="S66" i="37"/>
  <c r="R66" i="37"/>
  <c r="Q66" i="37"/>
  <c r="D63" i="37"/>
  <c r="P66" i="37"/>
  <c r="Z65" i="37"/>
  <c r="Y65" i="37"/>
  <c r="X65" i="37"/>
  <c r="W65" i="37"/>
  <c r="V65" i="37"/>
  <c r="U65" i="37"/>
  <c r="T65" i="37"/>
  <c r="S65" i="37"/>
  <c r="R65" i="37"/>
  <c r="Q65" i="37"/>
  <c r="D62" i="37"/>
  <c r="P65" i="37"/>
  <c r="Z64" i="37"/>
  <c r="Y64" i="37"/>
  <c r="X64" i="37"/>
  <c r="W64" i="37"/>
  <c r="V64" i="37"/>
  <c r="U64" i="37"/>
  <c r="T64" i="37"/>
  <c r="S64" i="37"/>
  <c r="R64" i="37"/>
  <c r="Q64" i="37"/>
  <c r="D61" i="37"/>
  <c r="P64" i="37"/>
  <c r="N60" i="37"/>
  <c r="Z63" i="37"/>
  <c r="M60" i="37"/>
  <c r="Y63" i="37"/>
  <c r="L60" i="37"/>
  <c r="X63" i="37"/>
  <c r="K60" i="37"/>
  <c r="W63" i="37"/>
  <c r="J60" i="37"/>
  <c r="V63" i="37"/>
  <c r="I60" i="37"/>
  <c r="U63" i="37"/>
  <c r="H60" i="37"/>
  <c r="T63" i="37"/>
  <c r="G60" i="37"/>
  <c r="S63" i="37"/>
  <c r="F60" i="37"/>
  <c r="R63" i="37"/>
  <c r="E60" i="37"/>
  <c r="Q63" i="37"/>
  <c r="P60" i="37"/>
  <c r="P59" i="37"/>
  <c r="P58" i="37"/>
  <c r="P57" i="37"/>
  <c r="P56" i="37"/>
  <c r="P55" i="37"/>
  <c r="D55" i="37"/>
  <c r="Z54" i="37"/>
  <c r="Y54" i="37"/>
  <c r="X54" i="37"/>
  <c r="W54" i="37"/>
  <c r="V54" i="37"/>
  <c r="U54" i="37"/>
  <c r="T54" i="37"/>
  <c r="S54" i="37"/>
  <c r="R54" i="37"/>
  <c r="Q54" i="37"/>
  <c r="D54" i="37"/>
  <c r="D53" i="37"/>
  <c r="D52" i="37"/>
  <c r="P51" i="37"/>
  <c r="D51" i="37"/>
  <c r="P50" i="37"/>
  <c r="D50" i="37"/>
  <c r="P49" i="37"/>
  <c r="N49" i="37"/>
  <c r="M49" i="37"/>
  <c r="L49" i="37"/>
  <c r="K49" i="37"/>
  <c r="J49" i="37"/>
  <c r="I49" i="37"/>
  <c r="H49" i="37"/>
  <c r="G49" i="37"/>
  <c r="F49" i="37"/>
  <c r="E49" i="37"/>
  <c r="P48" i="37"/>
  <c r="P47" i="37"/>
  <c r="D47" i="37"/>
  <c r="P46" i="37"/>
  <c r="D46" i="37"/>
  <c r="Z45" i="37"/>
  <c r="Y45" i="37"/>
  <c r="X45" i="37"/>
  <c r="W45" i="37"/>
  <c r="V45" i="37"/>
  <c r="U45" i="37"/>
  <c r="T45" i="37"/>
  <c r="S45" i="37"/>
  <c r="R45" i="37"/>
  <c r="Q45" i="37"/>
  <c r="D45" i="37"/>
  <c r="D44" i="37"/>
  <c r="D43" i="37"/>
  <c r="D42" i="37"/>
  <c r="N41" i="37"/>
  <c r="M41" i="37"/>
  <c r="L41" i="37"/>
  <c r="K41" i="37"/>
  <c r="J41" i="37"/>
  <c r="I41" i="37"/>
  <c r="H41" i="37"/>
  <c r="G41" i="37"/>
  <c r="F41" i="37"/>
  <c r="E41" i="37"/>
  <c r="Z40" i="37"/>
  <c r="Y40" i="37"/>
  <c r="X40" i="37"/>
  <c r="W40" i="37"/>
  <c r="V40" i="37"/>
  <c r="U40" i="37"/>
  <c r="T40" i="37"/>
  <c r="S40" i="37"/>
  <c r="R40" i="37"/>
  <c r="Q40" i="37"/>
  <c r="P40" i="37"/>
  <c r="Z39" i="37"/>
  <c r="Y39" i="37"/>
  <c r="X39" i="37"/>
  <c r="W39" i="37"/>
  <c r="V39" i="37"/>
  <c r="U39" i="37"/>
  <c r="T39" i="37"/>
  <c r="S39" i="37"/>
  <c r="R39" i="37"/>
  <c r="Q39" i="37"/>
  <c r="P39" i="37"/>
  <c r="D39" i="37"/>
  <c r="Z38" i="37"/>
  <c r="Y38" i="37"/>
  <c r="X38" i="37"/>
  <c r="W38" i="37"/>
  <c r="V38" i="37"/>
  <c r="U38" i="37"/>
  <c r="T38" i="37"/>
  <c r="S38" i="37"/>
  <c r="R38" i="37"/>
  <c r="Q38" i="37"/>
  <c r="P38" i="37"/>
  <c r="D38" i="37"/>
  <c r="Z37" i="37"/>
  <c r="Y37" i="37"/>
  <c r="X37" i="37"/>
  <c r="W37" i="37"/>
  <c r="V37" i="37"/>
  <c r="U37" i="37"/>
  <c r="T37" i="37"/>
  <c r="S37" i="37"/>
  <c r="R37" i="37"/>
  <c r="Q37" i="37"/>
  <c r="P37" i="37"/>
  <c r="D37" i="37"/>
  <c r="Z36" i="37"/>
  <c r="Y36" i="37"/>
  <c r="X36" i="37"/>
  <c r="W36" i="37"/>
  <c r="V36" i="37"/>
  <c r="U36" i="37"/>
  <c r="T36" i="37"/>
  <c r="S36" i="37"/>
  <c r="R36" i="37"/>
  <c r="Q36" i="37"/>
  <c r="P36" i="37"/>
  <c r="D36" i="37"/>
  <c r="Z35" i="37"/>
  <c r="Y35" i="37"/>
  <c r="X35" i="37"/>
  <c r="W35" i="37"/>
  <c r="V35" i="37"/>
  <c r="U35" i="37"/>
  <c r="T35" i="37"/>
  <c r="S35" i="37"/>
  <c r="R35" i="37"/>
  <c r="Q35" i="37"/>
  <c r="P35" i="37"/>
  <c r="D35" i="37"/>
  <c r="Z34" i="37"/>
  <c r="Y34" i="37"/>
  <c r="X34" i="37"/>
  <c r="W34" i="37"/>
  <c r="V34" i="37"/>
  <c r="U34" i="37"/>
  <c r="T34" i="37"/>
  <c r="S34" i="37"/>
  <c r="R34" i="37"/>
  <c r="Q34" i="37"/>
  <c r="D34" i="37"/>
  <c r="N33" i="37"/>
  <c r="M33" i="37"/>
  <c r="L33" i="37"/>
  <c r="K33" i="37"/>
  <c r="J33" i="37"/>
  <c r="I33" i="37"/>
  <c r="H33" i="37"/>
  <c r="G33" i="37"/>
  <c r="F33" i="37"/>
  <c r="E33" i="37"/>
  <c r="P31" i="37"/>
  <c r="P30" i="37"/>
  <c r="P29" i="37"/>
  <c r="P28" i="37"/>
  <c r="D28" i="37"/>
  <c r="P27" i="37"/>
  <c r="D27" i="37"/>
  <c r="P26" i="37"/>
  <c r="D26" i="37"/>
  <c r="Z25" i="37"/>
  <c r="Y25" i="37"/>
  <c r="X25" i="37"/>
  <c r="W25" i="37"/>
  <c r="V25" i="37"/>
  <c r="U25" i="37"/>
  <c r="T25" i="37"/>
  <c r="S25" i="37"/>
  <c r="R25" i="37"/>
  <c r="Q25" i="37"/>
  <c r="D25" i="37"/>
  <c r="D24" i="37"/>
  <c r="D23" i="37"/>
  <c r="P22" i="37"/>
  <c r="N22" i="37"/>
  <c r="M22" i="37"/>
  <c r="L22" i="37"/>
  <c r="K22" i="37"/>
  <c r="J22" i="37"/>
  <c r="I22" i="37"/>
  <c r="H22" i="37"/>
  <c r="G22" i="37"/>
  <c r="F22" i="37"/>
  <c r="E22" i="37"/>
  <c r="P21" i="37"/>
  <c r="P20" i="37"/>
  <c r="D20" i="37"/>
  <c r="P19" i="37"/>
  <c r="D19" i="37"/>
  <c r="P18" i="37"/>
  <c r="D18" i="37"/>
  <c r="P17" i="37"/>
  <c r="D17" i="37"/>
  <c r="Z16" i="37"/>
  <c r="Y16" i="37"/>
  <c r="X16" i="37"/>
  <c r="W16" i="37"/>
  <c r="V16" i="37"/>
  <c r="U16" i="37"/>
  <c r="T16" i="37"/>
  <c r="S16" i="37"/>
  <c r="R16" i="37"/>
  <c r="Q16" i="37"/>
  <c r="D16" i="37"/>
  <c r="D15" i="37"/>
  <c r="N14" i="37"/>
  <c r="M14" i="37"/>
  <c r="L14" i="37"/>
  <c r="K14" i="37"/>
  <c r="J14" i="37"/>
  <c r="I14" i="37"/>
  <c r="H14" i="37"/>
  <c r="G14" i="37"/>
  <c r="F14" i="37"/>
  <c r="E14" i="37"/>
  <c r="Q8" i="37"/>
  <c r="Q9" i="37"/>
  <c r="Q10" i="37"/>
  <c r="Q3" i="37"/>
  <c r="Q4" i="37"/>
  <c r="A1" i="37"/>
  <c r="P134" i="36"/>
  <c r="Q110" i="36"/>
  <c r="Q115" i="36"/>
  <c r="Q59" i="36"/>
  <c r="Q60" i="36"/>
  <c r="Q133" i="36"/>
  <c r="P133" i="36"/>
  <c r="Q114" i="36"/>
  <c r="Q58" i="36"/>
  <c r="Q132" i="36"/>
  <c r="P132" i="36"/>
  <c r="Q113" i="36"/>
  <c r="Q57" i="36"/>
  <c r="Q131" i="36"/>
  <c r="P131" i="36"/>
  <c r="Q112" i="36"/>
  <c r="Q56" i="36"/>
  <c r="Q130" i="36"/>
  <c r="P130" i="36"/>
  <c r="P111" i="36"/>
  <c r="Y111" i="36"/>
  <c r="Y55" i="36"/>
  <c r="Z55" i="36"/>
  <c r="Y129" i="36"/>
  <c r="X111" i="36"/>
  <c r="X55" i="36"/>
  <c r="X129" i="36"/>
  <c r="W111" i="36"/>
  <c r="W55" i="36"/>
  <c r="W129" i="36"/>
  <c r="V111" i="36"/>
  <c r="V55" i="36"/>
  <c r="V129" i="36"/>
  <c r="U111" i="36"/>
  <c r="U55" i="36"/>
  <c r="U129" i="36"/>
  <c r="T111" i="36"/>
  <c r="T55" i="36"/>
  <c r="T129" i="36"/>
  <c r="S111" i="36"/>
  <c r="S55" i="36"/>
  <c r="S129" i="36"/>
  <c r="R111" i="36"/>
  <c r="R55" i="36"/>
  <c r="R129" i="36"/>
  <c r="Q111" i="36"/>
  <c r="E88" i="36"/>
  <c r="Q55" i="36"/>
  <c r="Q129" i="36"/>
  <c r="P129" i="36"/>
  <c r="Z128" i="36"/>
  <c r="Y128" i="36"/>
  <c r="X128" i="36"/>
  <c r="W128" i="36"/>
  <c r="V128" i="36"/>
  <c r="U128" i="36"/>
  <c r="T128" i="36"/>
  <c r="S128" i="36"/>
  <c r="R128" i="36"/>
  <c r="Q128" i="36"/>
  <c r="P125" i="36"/>
  <c r="Q50" i="36"/>
  <c r="Q51" i="36"/>
  <c r="Q124" i="36"/>
  <c r="P124" i="36"/>
  <c r="Q49" i="36"/>
  <c r="Q123" i="36"/>
  <c r="P123" i="36"/>
  <c r="Q48" i="36"/>
  <c r="Q122" i="36"/>
  <c r="P122" i="36"/>
  <c r="Q47" i="36"/>
  <c r="Q121" i="36"/>
  <c r="P121" i="36"/>
  <c r="Y46" i="36"/>
  <c r="Z46" i="36"/>
  <c r="Y120" i="36"/>
  <c r="X46" i="36"/>
  <c r="X120" i="36"/>
  <c r="W46" i="36"/>
  <c r="W120" i="36"/>
  <c r="V46" i="36"/>
  <c r="V120" i="36"/>
  <c r="U46" i="36"/>
  <c r="U120" i="36"/>
  <c r="T46" i="36"/>
  <c r="T120" i="36"/>
  <c r="S46" i="36"/>
  <c r="S120" i="36"/>
  <c r="R46" i="36"/>
  <c r="R120" i="36"/>
  <c r="Q46" i="36"/>
  <c r="Q120" i="36"/>
  <c r="P120" i="36"/>
  <c r="Z119" i="36"/>
  <c r="Y119" i="36"/>
  <c r="X119" i="36"/>
  <c r="W119" i="36"/>
  <c r="V119" i="36"/>
  <c r="U119" i="36"/>
  <c r="T119" i="36"/>
  <c r="S119" i="36"/>
  <c r="R119" i="36"/>
  <c r="Q119" i="36"/>
  <c r="P98" i="36"/>
  <c r="Q74" i="36"/>
  <c r="Q79" i="36"/>
  <c r="Q30" i="36"/>
  <c r="Q31" i="36"/>
  <c r="Q97" i="36"/>
  <c r="P97" i="36"/>
  <c r="Q78" i="36"/>
  <c r="Q29" i="36"/>
  <c r="Q96" i="36"/>
  <c r="P96" i="36"/>
  <c r="Q77" i="36"/>
  <c r="Q28" i="36"/>
  <c r="Q95" i="36"/>
  <c r="P95" i="36"/>
  <c r="Q76" i="36"/>
  <c r="Q27" i="36"/>
  <c r="Q94" i="36"/>
  <c r="P94" i="36"/>
  <c r="P75" i="36"/>
  <c r="Y75" i="36"/>
  <c r="Y26" i="36"/>
  <c r="Z26" i="36"/>
  <c r="Y93" i="36"/>
  <c r="X75" i="36"/>
  <c r="X26" i="36"/>
  <c r="X93" i="36"/>
  <c r="W75" i="36"/>
  <c r="W26" i="36"/>
  <c r="W93" i="36"/>
  <c r="V75" i="36"/>
  <c r="V26" i="36"/>
  <c r="V93" i="36"/>
  <c r="U75" i="36"/>
  <c r="U26" i="36"/>
  <c r="U93" i="36"/>
  <c r="T75" i="36"/>
  <c r="T26" i="36"/>
  <c r="T93" i="36"/>
  <c r="S75" i="36"/>
  <c r="S26" i="36"/>
  <c r="S93" i="36"/>
  <c r="R75" i="36"/>
  <c r="R26" i="36"/>
  <c r="R93" i="36"/>
  <c r="Q75" i="36"/>
  <c r="Q26" i="36"/>
  <c r="Q93" i="36"/>
  <c r="P93" i="36"/>
  <c r="D93" i="36"/>
  <c r="Z92" i="36"/>
  <c r="Y92" i="36"/>
  <c r="X92" i="36"/>
  <c r="W92" i="36"/>
  <c r="V92" i="36"/>
  <c r="U92" i="36"/>
  <c r="T92" i="36"/>
  <c r="S92" i="36"/>
  <c r="R92" i="36"/>
  <c r="Q92" i="36"/>
  <c r="D92" i="36"/>
  <c r="D91" i="36"/>
  <c r="D90" i="36"/>
  <c r="P89" i="36"/>
  <c r="D89" i="36"/>
  <c r="Q21" i="36"/>
  <c r="Q22" i="36"/>
  <c r="Q88" i="36"/>
  <c r="P88" i="36"/>
  <c r="D88" i="36"/>
  <c r="Q20" i="36"/>
  <c r="Q87" i="36"/>
  <c r="P87" i="36"/>
  <c r="N87" i="36"/>
  <c r="M87" i="36"/>
  <c r="L87" i="36"/>
  <c r="K87" i="36"/>
  <c r="J87" i="36"/>
  <c r="I87" i="36"/>
  <c r="H87" i="36"/>
  <c r="G87" i="36"/>
  <c r="F87" i="36"/>
  <c r="E87" i="36"/>
  <c r="Q19" i="36"/>
  <c r="Q86" i="36"/>
  <c r="P86" i="36"/>
  <c r="Q18" i="36"/>
  <c r="Q85" i="36"/>
  <c r="P85" i="36"/>
  <c r="Y17" i="36"/>
  <c r="Z17" i="36"/>
  <c r="Y84" i="36"/>
  <c r="X17" i="36"/>
  <c r="X84" i="36"/>
  <c r="W17" i="36"/>
  <c r="W84" i="36"/>
  <c r="V17" i="36"/>
  <c r="V84" i="36"/>
  <c r="U17" i="36"/>
  <c r="U84" i="36"/>
  <c r="T17" i="36"/>
  <c r="T84" i="36"/>
  <c r="S17" i="36"/>
  <c r="S84" i="36"/>
  <c r="R17" i="36"/>
  <c r="R84" i="36"/>
  <c r="Q17" i="36"/>
  <c r="Q84" i="36"/>
  <c r="P84" i="36"/>
  <c r="Z83" i="36"/>
  <c r="Y83" i="36"/>
  <c r="X83" i="36"/>
  <c r="W83" i="36"/>
  <c r="V83" i="36"/>
  <c r="U83" i="36"/>
  <c r="T83" i="36"/>
  <c r="S83" i="36"/>
  <c r="R83" i="36"/>
  <c r="Q83" i="36"/>
  <c r="N74" i="36"/>
  <c r="N82" i="36"/>
  <c r="M74" i="36"/>
  <c r="M82" i="36"/>
  <c r="L74" i="36"/>
  <c r="L82" i="36"/>
  <c r="K74" i="36"/>
  <c r="K82" i="36"/>
  <c r="J74" i="36"/>
  <c r="J82" i="36"/>
  <c r="I74" i="36"/>
  <c r="I82" i="36"/>
  <c r="H74" i="36"/>
  <c r="H82" i="36"/>
  <c r="G74" i="36"/>
  <c r="G82" i="36"/>
  <c r="F74" i="36"/>
  <c r="F82" i="36"/>
  <c r="E74" i="36"/>
  <c r="E82" i="36"/>
  <c r="D82" i="36"/>
  <c r="N73" i="36"/>
  <c r="N81" i="36"/>
  <c r="M73" i="36"/>
  <c r="M81" i="36"/>
  <c r="L73" i="36"/>
  <c r="L81" i="36"/>
  <c r="K73" i="36"/>
  <c r="K81" i="36"/>
  <c r="J73" i="36"/>
  <c r="J81" i="36"/>
  <c r="I73" i="36"/>
  <c r="I81" i="36"/>
  <c r="H73" i="36"/>
  <c r="H81" i="36"/>
  <c r="G73" i="36"/>
  <c r="G81" i="36"/>
  <c r="F73" i="36"/>
  <c r="F81" i="36"/>
  <c r="E73" i="36"/>
  <c r="E81" i="36"/>
  <c r="D81" i="36"/>
  <c r="N72" i="36"/>
  <c r="N80" i="36"/>
  <c r="M72" i="36"/>
  <c r="M80" i="36"/>
  <c r="L72" i="36"/>
  <c r="L80" i="36"/>
  <c r="K72" i="36"/>
  <c r="K80" i="36"/>
  <c r="J72" i="36"/>
  <c r="J80" i="36"/>
  <c r="I72" i="36"/>
  <c r="I80" i="36"/>
  <c r="H72" i="36"/>
  <c r="H80" i="36"/>
  <c r="G72" i="36"/>
  <c r="G80" i="36"/>
  <c r="F72" i="36"/>
  <c r="F80" i="36"/>
  <c r="E72" i="36"/>
  <c r="E80" i="36"/>
  <c r="D80" i="36"/>
  <c r="N71" i="36"/>
  <c r="N79" i="36"/>
  <c r="M71" i="36"/>
  <c r="M79" i="36"/>
  <c r="L71" i="36"/>
  <c r="L79" i="36"/>
  <c r="K71" i="36"/>
  <c r="K79" i="36"/>
  <c r="J71" i="36"/>
  <c r="J79" i="36"/>
  <c r="I71" i="36"/>
  <c r="I79" i="36"/>
  <c r="H71" i="36"/>
  <c r="H79" i="36"/>
  <c r="G71" i="36"/>
  <c r="G79" i="36"/>
  <c r="F71" i="36"/>
  <c r="F79" i="36"/>
  <c r="E71" i="36"/>
  <c r="E79" i="36"/>
  <c r="D79" i="36"/>
  <c r="N70" i="36"/>
  <c r="N78" i="36"/>
  <c r="M70" i="36"/>
  <c r="M78" i="36"/>
  <c r="L70" i="36"/>
  <c r="L78" i="36"/>
  <c r="K70" i="36"/>
  <c r="K78" i="36"/>
  <c r="J70" i="36"/>
  <c r="J78" i="36"/>
  <c r="I70" i="36"/>
  <c r="I78" i="36"/>
  <c r="H70" i="36"/>
  <c r="H78" i="36"/>
  <c r="G70" i="36"/>
  <c r="G78" i="36"/>
  <c r="F70" i="36"/>
  <c r="F78" i="36"/>
  <c r="E70" i="36"/>
  <c r="E78" i="36"/>
  <c r="D78" i="36"/>
  <c r="N69" i="36"/>
  <c r="N77" i="36"/>
  <c r="M69" i="36"/>
  <c r="M77" i="36"/>
  <c r="L69" i="36"/>
  <c r="L77" i="36"/>
  <c r="K69" i="36"/>
  <c r="K77" i="36"/>
  <c r="J69" i="36"/>
  <c r="J77" i="36"/>
  <c r="I69" i="36"/>
  <c r="I77" i="36"/>
  <c r="H69" i="36"/>
  <c r="H77" i="36"/>
  <c r="G69" i="36"/>
  <c r="G77" i="36"/>
  <c r="F69" i="36"/>
  <c r="F77" i="36"/>
  <c r="E69" i="36"/>
  <c r="E77" i="36"/>
  <c r="D77" i="36"/>
  <c r="N76" i="36"/>
  <c r="M76" i="36"/>
  <c r="L76" i="36"/>
  <c r="K76" i="36"/>
  <c r="J76" i="36"/>
  <c r="I76" i="36"/>
  <c r="H76" i="36"/>
  <c r="G76" i="36"/>
  <c r="F76" i="36"/>
  <c r="E76" i="36"/>
  <c r="D74" i="36"/>
  <c r="D73" i="36"/>
  <c r="D72" i="36"/>
  <c r="D71" i="36"/>
  <c r="D70" i="36"/>
  <c r="Z69" i="36"/>
  <c r="Y69" i="36"/>
  <c r="X69" i="36"/>
  <c r="W69" i="36"/>
  <c r="V69" i="36"/>
  <c r="U69" i="36"/>
  <c r="T69" i="36"/>
  <c r="S69" i="36"/>
  <c r="R69" i="36"/>
  <c r="Q69" i="36"/>
  <c r="D66" i="36"/>
  <c r="P69" i="36"/>
  <c r="D69" i="36"/>
  <c r="Z68" i="36"/>
  <c r="Y68" i="36"/>
  <c r="X68" i="36"/>
  <c r="W68" i="36"/>
  <c r="V68" i="36"/>
  <c r="U68" i="36"/>
  <c r="T68" i="36"/>
  <c r="S68" i="36"/>
  <c r="R68" i="36"/>
  <c r="Q68" i="36"/>
  <c r="D65" i="36"/>
  <c r="P68" i="36"/>
  <c r="N68" i="36"/>
  <c r="M68" i="36"/>
  <c r="L68" i="36"/>
  <c r="K68" i="36"/>
  <c r="J68" i="36"/>
  <c r="I68" i="36"/>
  <c r="H68" i="36"/>
  <c r="G68" i="36"/>
  <c r="F68" i="36"/>
  <c r="E68" i="36"/>
  <c r="Z67" i="36"/>
  <c r="Y67" i="36"/>
  <c r="X67" i="36"/>
  <c r="W67" i="36"/>
  <c r="V67" i="36"/>
  <c r="U67" i="36"/>
  <c r="T67" i="36"/>
  <c r="S67" i="36"/>
  <c r="R67" i="36"/>
  <c r="Q67" i="36"/>
  <c r="D64" i="36"/>
  <c r="P67" i="36"/>
  <c r="Z66" i="36"/>
  <c r="Y66" i="36"/>
  <c r="X66" i="36"/>
  <c r="W66" i="36"/>
  <c r="V66" i="36"/>
  <c r="U66" i="36"/>
  <c r="T66" i="36"/>
  <c r="S66" i="36"/>
  <c r="R66" i="36"/>
  <c r="Q66" i="36"/>
  <c r="D63" i="36"/>
  <c r="P66" i="36"/>
  <c r="Z65" i="36"/>
  <c r="Y65" i="36"/>
  <c r="X65" i="36"/>
  <c r="W65" i="36"/>
  <c r="V65" i="36"/>
  <c r="U65" i="36"/>
  <c r="T65" i="36"/>
  <c r="S65" i="36"/>
  <c r="R65" i="36"/>
  <c r="Q65" i="36"/>
  <c r="D62" i="36"/>
  <c r="P65" i="36"/>
  <c r="Z64" i="36"/>
  <c r="Y64" i="36"/>
  <c r="X64" i="36"/>
  <c r="W64" i="36"/>
  <c r="V64" i="36"/>
  <c r="U64" i="36"/>
  <c r="T64" i="36"/>
  <c r="S64" i="36"/>
  <c r="R64" i="36"/>
  <c r="Q64" i="36"/>
  <c r="D61" i="36"/>
  <c r="P64" i="36"/>
  <c r="N60" i="36"/>
  <c r="Z63" i="36"/>
  <c r="M60" i="36"/>
  <c r="Y63" i="36"/>
  <c r="L60" i="36"/>
  <c r="X63" i="36"/>
  <c r="K60" i="36"/>
  <c r="W63" i="36"/>
  <c r="J60" i="36"/>
  <c r="V63" i="36"/>
  <c r="I60" i="36"/>
  <c r="U63" i="36"/>
  <c r="H60" i="36"/>
  <c r="T63" i="36"/>
  <c r="G60" i="36"/>
  <c r="S63" i="36"/>
  <c r="F60" i="36"/>
  <c r="R63" i="36"/>
  <c r="E60" i="36"/>
  <c r="Q63" i="36"/>
  <c r="P60" i="36"/>
  <c r="P59" i="36"/>
  <c r="P58" i="36"/>
  <c r="P57" i="36"/>
  <c r="P56" i="36"/>
  <c r="P55" i="36"/>
  <c r="D55" i="36"/>
  <c r="Z54" i="36"/>
  <c r="Y54" i="36"/>
  <c r="X54" i="36"/>
  <c r="W54" i="36"/>
  <c r="V54" i="36"/>
  <c r="U54" i="36"/>
  <c r="T54" i="36"/>
  <c r="S54" i="36"/>
  <c r="R54" i="36"/>
  <c r="Q54" i="36"/>
  <c r="D54" i="36"/>
  <c r="D53" i="36"/>
  <c r="D52" i="36"/>
  <c r="P51" i="36"/>
  <c r="D51" i="36"/>
  <c r="P50" i="36"/>
  <c r="D50" i="36"/>
  <c r="P49" i="36"/>
  <c r="N49" i="36"/>
  <c r="M49" i="36"/>
  <c r="L49" i="36"/>
  <c r="K49" i="36"/>
  <c r="J49" i="36"/>
  <c r="I49" i="36"/>
  <c r="H49" i="36"/>
  <c r="G49" i="36"/>
  <c r="F49" i="36"/>
  <c r="E49" i="36"/>
  <c r="P48" i="36"/>
  <c r="P47" i="36"/>
  <c r="D47" i="36"/>
  <c r="P46" i="36"/>
  <c r="D46" i="36"/>
  <c r="Z45" i="36"/>
  <c r="Y45" i="36"/>
  <c r="X45" i="36"/>
  <c r="W45" i="36"/>
  <c r="V45" i="36"/>
  <c r="U45" i="36"/>
  <c r="T45" i="36"/>
  <c r="S45" i="36"/>
  <c r="R45" i="36"/>
  <c r="Q45" i="36"/>
  <c r="D45" i="36"/>
  <c r="D44" i="36"/>
  <c r="D43" i="36"/>
  <c r="D42" i="36"/>
  <c r="N41" i="36"/>
  <c r="M41" i="36"/>
  <c r="L41" i="36"/>
  <c r="K41" i="36"/>
  <c r="J41" i="36"/>
  <c r="I41" i="36"/>
  <c r="H41" i="36"/>
  <c r="G41" i="36"/>
  <c r="F41" i="36"/>
  <c r="E41" i="36"/>
  <c r="Z40" i="36"/>
  <c r="Y40" i="36"/>
  <c r="X40" i="36"/>
  <c r="W40" i="36"/>
  <c r="V40" i="36"/>
  <c r="U40" i="36"/>
  <c r="T40" i="36"/>
  <c r="S40" i="36"/>
  <c r="R40" i="36"/>
  <c r="Q40" i="36"/>
  <c r="P40" i="36"/>
  <c r="Z39" i="36"/>
  <c r="Y39" i="36"/>
  <c r="X39" i="36"/>
  <c r="W39" i="36"/>
  <c r="V39" i="36"/>
  <c r="U39" i="36"/>
  <c r="T39" i="36"/>
  <c r="S39" i="36"/>
  <c r="R39" i="36"/>
  <c r="Q39" i="36"/>
  <c r="P39" i="36"/>
  <c r="D39" i="36"/>
  <c r="Z38" i="36"/>
  <c r="Y38" i="36"/>
  <c r="X38" i="36"/>
  <c r="W38" i="36"/>
  <c r="V38" i="36"/>
  <c r="U38" i="36"/>
  <c r="T38" i="36"/>
  <c r="S38" i="36"/>
  <c r="R38" i="36"/>
  <c r="Q38" i="36"/>
  <c r="P38" i="36"/>
  <c r="D38" i="36"/>
  <c r="Z37" i="36"/>
  <c r="Y37" i="36"/>
  <c r="X37" i="36"/>
  <c r="W37" i="36"/>
  <c r="V37" i="36"/>
  <c r="U37" i="36"/>
  <c r="T37" i="36"/>
  <c r="S37" i="36"/>
  <c r="R37" i="36"/>
  <c r="Q37" i="36"/>
  <c r="P37" i="36"/>
  <c r="D37" i="36"/>
  <c r="Z36" i="36"/>
  <c r="Y36" i="36"/>
  <c r="X36" i="36"/>
  <c r="W36" i="36"/>
  <c r="V36" i="36"/>
  <c r="U36" i="36"/>
  <c r="T36" i="36"/>
  <c r="S36" i="36"/>
  <c r="R36" i="36"/>
  <c r="Q36" i="36"/>
  <c r="P36" i="36"/>
  <c r="D36" i="36"/>
  <c r="Z35" i="36"/>
  <c r="Y35" i="36"/>
  <c r="X35" i="36"/>
  <c r="W35" i="36"/>
  <c r="V35" i="36"/>
  <c r="U35" i="36"/>
  <c r="T35" i="36"/>
  <c r="S35" i="36"/>
  <c r="R35" i="36"/>
  <c r="Q35" i="36"/>
  <c r="P35" i="36"/>
  <c r="D35" i="36"/>
  <c r="Z34" i="36"/>
  <c r="Y34" i="36"/>
  <c r="X34" i="36"/>
  <c r="W34" i="36"/>
  <c r="V34" i="36"/>
  <c r="U34" i="36"/>
  <c r="T34" i="36"/>
  <c r="S34" i="36"/>
  <c r="R34" i="36"/>
  <c r="Q34" i="36"/>
  <c r="D34" i="36"/>
  <c r="N33" i="36"/>
  <c r="M33" i="36"/>
  <c r="L33" i="36"/>
  <c r="K33" i="36"/>
  <c r="J33" i="36"/>
  <c r="I33" i="36"/>
  <c r="H33" i="36"/>
  <c r="G33" i="36"/>
  <c r="F33" i="36"/>
  <c r="E33" i="36"/>
  <c r="P31" i="36"/>
  <c r="P30" i="36"/>
  <c r="P29" i="36"/>
  <c r="P28" i="36"/>
  <c r="D28" i="36"/>
  <c r="P27" i="36"/>
  <c r="D27" i="36"/>
  <c r="P26" i="36"/>
  <c r="D26" i="36"/>
  <c r="Z25" i="36"/>
  <c r="Y25" i="36"/>
  <c r="X25" i="36"/>
  <c r="W25" i="36"/>
  <c r="V25" i="36"/>
  <c r="U25" i="36"/>
  <c r="T25" i="36"/>
  <c r="S25" i="36"/>
  <c r="R25" i="36"/>
  <c r="Q25" i="36"/>
  <c r="D25" i="36"/>
  <c r="D24" i="36"/>
  <c r="D23" i="36"/>
  <c r="P22" i="36"/>
  <c r="N22" i="36"/>
  <c r="M22" i="36"/>
  <c r="L22" i="36"/>
  <c r="K22" i="36"/>
  <c r="J22" i="36"/>
  <c r="I22" i="36"/>
  <c r="H22" i="36"/>
  <c r="G22" i="36"/>
  <c r="F22" i="36"/>
  <c r="E22" i="36"/>
  <c r="P21" i="36"/>
  <c r="P20" i="36"/>
  <c r="D20" i="36"/>
  <c r="P19" i="36"/>
  <c r="D19" i="36"/>
  <c r="P18" i="36"/>
  <c r="D18" i="36"/>
  <c r="P17" i="36"/>
  <c r="D17" i="36"/>
  <c r="Z16" i="36"/>
  <c r="Y16" i="36"/>
  <c r="X16" i="36"/>
  <c r="W16" i="36"/>
  <c r="V16" i="36"/>
  <c r="U16" i="36"/>
  <c r="T16" i="36"/>
  <c r="S16" i="36"/>
  <c r="R16" i="36"/>
  <c r="Q16" i="36"/>
  <c r="D16" i="36"/>
  <c r="D15" i="36"/>
  <c r="N14" i="36"/>
  <c r="M14" i="36"/>
  <c r="L14" i="36"/>
  <c r="K14" i="36"/>
  <c r="J14" i="36"/>
  <c r="I14" i="36"/>
  <c r="H14" i="36"/>
  <c r="G14" i="36"/>
  <c r="F14" i="36"/>
  <c r="E14" i="36"/>
  <c r="Q8" i="36"/>
  <c r="Q9" i="36"/>
  <c r="Q10" i="36"/>
  <c r="Q3" i="36"/>
  <c r="Q4" i="36"/>
  <c r="A1" i="36"/>
  <c r="P134" i="35"/>
  <c r="Q110" i="35"/>
  <c r="Q115" i="35"/>
  <c r="Q59" i="35"/>
  <c r="Q60" i="35"/>
  <c r="Q133" i="35"/>
  <c r="P133" i="35"/>
  <c r="Q114" i="35"/>
  <c r="Q58" i="35"/>
  <c r="Q132" i="35"/>
  <c r="P132" i="35"/>
  <c r="Q113" i="35"/>
  <c r="Q57" i="35"/>
  <c r="Q131" i="35"/>
  <c r="P131" i="35"/>
  <c r="Q112" i="35"/>
  <c r="Q56" i="35"/>
  <c r="Q130" i="35"/>
  <c r="P130" i="35"/>
  <c r="P111" i="35"/>
  <c r="Y111" i="35"/>
  <c r="Y55" i="35"/>
  <c r="Z55" i="35"/>
  <c r="Y129" i="35"/>
  <c r="X111" i="35"/>
  <c r="X55" i="35"/>
  <c r="X129" i="35"/>
  <c r="W111" i="35"/>
  <c r="W55" i="35"/>
  <c r="W129" i="35"/>
  <c r="V111" i="35"/>
  <c r="V55" i="35"/>
  <c r="V129" i="35"/>
  <c r="U111" i="35"/>
  <c r="U55" i="35"/>
  <c r="U129" i="35"/>
  <c r="T111" i="35"/>
  <c r="T55" i="35"/>
  <c r="T129" i="35"/>
  <c r="S111" i="35"/>
  <c r="S55" i="35"/>
  <c r="S129" i="35"/>
  <c r="R111" i="35"/>
  <c r="R55" i="35"/>
  <c r="R129" i="35"/>
  <c r="Q111" i="35"/>
  <c r="E88" i="35"/>
  <c r="Q55" i="35"/>
  <c r="Q129" i="35"/>
  <c r="P129" i="35"/>
  <c r="Z128" i="35"/>
  <c r="Y128" i="35"/>
  <c r="X128" i="35"/>
  <c r="W128" i="35"/>
  <c r="V128" i="35"/>
  <c r="U128" i="35"/>
  <c r="T128" i="35"/>
  <c r="S128" i="35"/>
  <c r="R128" i="35"/>
  <c r="Q128" i="35"/>
  <c r="P125" i="35"/>
  <c r="Q50" i="35"/>
  <c r="Q51" i="35"/>
  <c r="Q124" i="35"/>
  <c r="P124" i="35"/>
  <c r="Q49" i="35"/>
  <c r="Q123" i="35"/>
  <c r="P123" i="35"/>
  <c r="Q48" i="35"/>
  <c r="Q122" i="35"/>
  <c r="P122" i="35"/>
  <c r="Q47" i="35"/>
  <c r="Q121" i="35"/>
  <c r="P121" i="35"/>
  <c r="Y46" i="35"/>
  <c r="Z46" i="35"/>
  <c r="Y120" i="35"/>
  <c r="X46" i="35"/>
  <c r="X120" i="35"/>
  <c r="W46" i="35"/>
  <c r="W120" i="35"/>
  <c r="V46" i="35"/>
  <c r="V120" i="35"/>
  <c r="U46" i="35"/>
  <c r="U120" i="35"/>
  <c r="T46" i="35"/>
  <c r="T120" i="35"/>
  <c r="S46" i="35"/>
  <c r="S120" i="35"/>
  <c r="R46" i="35"/>
  <c r="R120" i="35"/>
  <c r="Q46" i="35"/>
  <c r="Q120" i="35"/>
  <c r="P120" i="35"/>
  <c r="Z119" i="35"/>
  <c r="Y119" i="35"/>
  <c r="X119" i="35"/>
  <c r="W119" i="35"/>
  <c r="V119" i="35"/>
  <c r="U119" i="35"/>
  <c r="T119" i="35"/>
  <c r="S119" i="35"/>
  <c r="R119" i="35"/>
  <c r="Q119" i="35"/>
  <c r="P98" i="35"/>
  <c r="Q74" i="35"/>
  <c r="Q79" i="35"/>
  <c r="Q30" i="35"/>
  <c r="Q31" i="35"/>
  <c r="Q97" i="35"/>
  <c r="P97" i="35"/>
  <c r="Q78" i="35"/>
  <c r="Q29" i="35"/>
  <c r="Q96" i="35"/>
  <c r="P96" i="35"/>
  <c r="Q77" i="35"/>
  <c r="Q28" i="35"/>
  <c r="Q95" i="35"/>
  <c r="P95" i="35"/>
  <c r="Q76" i="35"/>
  <c r="Q27" i="35"/>
  <c r="Q94" i="35"/>
  <c r="P94" i="35"/>
  <c r="P75" i="35"/>
  <c r="Y75" i="35"/>
  <c r="Y26" i="35"/>
  <c r="Z26" i="35"/>
  <c r="Y93" i="35"/>
  <c r="X75" i="35"/>
  <c r="X26" i="35"/>
  <c r="X93" i="35"/>
  <c r="W75" i="35"/>
  <c r="W26" i="35"/>
  <c r="W93" i="35"/>
  <c r="V75" i="35"/>
  <c r="V26" i="35"/>
  <c r="V93" i="35"/>
  <c r="U75" i="35"/>
  <c r="U26" i="35"/>
  <c r="U93" i="35"/>
  <c r="T75" i="35"/>
  <c r="T26" i="35"/>
  <c r="T93" i="35"/>
  <c r="S75" i="35"/>
  <c r="S26" i="35"/>
  <c r="S93" i="35"/>
  <c r="R75" i="35"/>
  <c r="R26" i="35"/>
  <c r="R93" i="35"/>
  <c r="Q75" i="35"/>
  <c r="Q26" i="35"/>
  <c r="Q93" i="35"/>
  <c r="P93" i="35"/>
  <c r="D93" i="35"/>
  <c r="Z92" i="35"/>
  <c r="Y92" i="35"/>
  <c r="X92" i="35"/>
  <c r="W92" i="35"/>
  <c r="V92" i="35"/>
  <c r="U92" i="35"/>
  <c r="T92" i="35"/>
  <c r="S92" i="35"/>
  <c r="R92" i="35"/>
  <c r="Q92" i="35"/>
  <c r="D92" i="35"/>
  <c r="D91" i="35"/>
  <c r="D90" i="35"/>
  <c r="P89" i="35"/>
  <c r="D89" i="35"/>
  <c r="Q21" i="35"/>
  <c r="Q22" i="35"/>
  <c r="Q88" i="35"/>
  <c r="P88" i="35"/>
  <c r="D88" i="35"/>
  <c r="Q20" i="35"/>
  <c r="Q87" i="35"/>
  <c r="P87" i="35"/>
  <c r="N87" i="35"/>
  <c r="M87" i="35"/>
  <c r="L87" i="35"/>
  <c r="K87" i="35"/>
  <c r="J87" i="35"/>
  <c r="I87" i="35"/>
  <c r="H87" i="35"/>
  <c r="G87" i="35"/>
  <c r="F87" i="35"/>
  <c r="E87" i="35"/>
  <c r="Q19" i="35"/>
  <c r="Q86" i="35"/>
  <c r="P86" i="35"/>
  <c r="Q18" i="35"/>
  <c r="Q85" i="35"/>
  <c r="P85" i="35"/>
  <c r="Y17" i="35"/>
  <c r="Z17" i="35"/>
  <c r="Y84" i="35"/>
  <c r="X17" i="35"/>
  <c r="X84" i="35"/>
  <c r="W17" i="35"/>
  <c r="W84" i="35"/>
  <c r="V17" i="35"/>
  <c r="V84" i="35"/>
  <c r="U17" i="35"/>
  <c r="U84" i="35"/>
  <c r="T17" i="35"/>
  <c r="T84" i="35"/>
  <c r="S17" i="35"/>
  <c r="S84" i="35"/>
  <c r="R17" i="35"/>
  <c r="R84" i="35"/>
  <c r="Q17" i="35"/>
  <c r="Q84" i="35"/>
  <c r="P84" i="35"/>
  <c r="Z83" i="35"/>
  <c r="Y83" i="35"/>
  <c r="X83" i="35"/>
  <c r="W83" i="35"/>
  <c r="V83" i="35"/>
  <c r="U83" i="35"/>
  <c r="T83" i="35"/>
  <c r="S83" i="35"/>
  <c r="R83" i="35"/>
  <c r="Q83" i="35"/>
  <c r="N74" i="35"/>
  <c r="N82" i="35"/>
  <c r="M74" i="35"/>
  <c r="M82" i="35"/>
  <c r="L74" i="35"/>
  <c r="L82" i="35"/>
  <c r="K74" i="35"/>
  <c r="K82" i="35"/>
  <c r="J74" i="35"/>
  <c r="J82" i="35"/>
  <c r="I74" i="35"/>
  <c r="I82" i="35"/>
  <c r="H74" i="35"/>
  <c r="H82" i="35"/>
  <c r="G74" i="35"/>
  <c r="G82" i="35"/>
  <c r="F74" i="35"/>
  <c r="F82" i="35"/>
  <c r="E74" i="35"/>
  <c r="E82" i="35"/>
  <c r="D82" i="35"/>
  <c r="N73" i="35"/>
  <c r="N81" i="35"/>
  <c r="M73" i="35"/>
  <c r="M81" i="35"/>
  <c r="L73" i="35"/>
  <c r="L81" i="35"/>
  <c r="K73" i="35"/>
  <c r="K81" i="35"/>
  <c r="J73" i="35"/>
  <c r="J81" i="35"/>
  <c r="I73" i="35"/>
  <c r="I81" i="35"/>
  <c r="H73" i="35"/>
  <c r="H81" i="35"/>
  <c r="G73" i="35"/>
  <c r="G81" i="35"/>
  <c r="F73" i="35"/>
  <c r="F81" i="35"/>
  <c r="E73" i="35"/>
  <c r="E81" i="35"/>
  <c r="D81" i="35"/>
  <c r="N72" i="35"/>
  <c r="N80" i="35"/>
  <c r="M72" i="35"/>
  <c r="M80" i="35"/>
  <c r="L72" i="35"/>
  <c r="L80" i="35"/>
  <c r="K72" i="35"/>
  <c r="K80" i="35"/>
  <c r="J72" i="35"/>
  <c r="J80" i="35"/>
  <c r="I72" i="35"/>
  <c r="I80" i="35"/>
  <c r="H72" i="35"/>
  <c r="H80" i="35"/>
  <c r="G72" i="35"/>
  <c r="G80" i="35"/>
  <c r="F72" i="35"/>
  <c r="F80" i="35"/>
  <c r="E72" i="35"/>
  <c r="E80" i="35"/>
  <c r="D80" i="35"/>
  <c r="N71" i="35"/>
  <c r="N79" i="35"/>
  <c r="M71" i="35"/>
  <c r="M79" i="35"/>
  <c r="L71" i="35"/>
  <c r="L79" i="35"/>
  <c r="K71" i="35"/>
  <c r="K79" i="35"/>
  <c r="J71" i="35"/>
  <c r="J79" i="35"/>
  <c r="I71" i="35"/>
  <c r="I79" i="35"/>
  <c r="H71" i="35"/>
  <c r="H79" i="35"/>
  <c r="G71" i="35"/>
  <c r="G79" i="35"/>
  <c r="F71" i="35"/>
  <c r="F79" i="35"/>
  <c r="E71" i="35"/>
  <c r="E79" i="35"/>
  <c r="D79" i="35"/>
  <c r="N70" i="35"/>
  <c r="N78" i="35"/>
  <c r="M70" i="35"/>
  <c r="M78" i="35"/>
  <c r="L70" i="35"/>
  <c r="L78" i="35"/>
  <c r="K70" i="35"/>
  <c r="K78" i="35"/>
  <c r="J70" i="35"/>
  <c r="J78" i="35"/>
  <c r="I70" i="35"/>
  <c r="I78" i="35"/>
  <c r="H70" i="35"/>
  <c r="H78" i="35"/>
  <c r="G70" i="35"/>
  <c r="G78" i="35"/>
  <c r="F70" i="35"/>
  <c r="F78" i="35"/>
  <c r="E70" i="35"/>
  <c r="E78" i="35"/>
  <c r="D78" i="35"/>
  <c r="N69" i="35"/>
  <c r="N77" i="35"/>
  <c r="M69" i="35"/>
  <c r="M77" i="35"/>
  <c r="L69" i="35"/>
  <c r="L77" i="35"/>
  <c r="K69" i="35"/>
  <c r="K77" i="35"/>
  <c r="J69" i="35"/>
  <c r="J77" i="35"/>
  <c r="I69" i="35"/>
  <c r="I77" i="35"/>
  <c r="H69" i="35"/>
  <c r="H77" i="35"/>
  <c r="G69" i="35"/>
  <c r="G77" i="35"/>
  <c r="F69" i="35"/>
  <c r="F77" i="35"/>
  <c r="E69" i="35"/>
  <c r="E77" i="35"/>
  <c r="D77" i="35"/>
  <c r="N76" i="35"/>
  <c r="M76" i="35"/>
  <c r="L76" i="35"/>
  <c r="K76" i="35"/>
  <c r="J76" i="35"/>
  <c r="I76" i="35"/>
  <c r="H76" i="35"/>
  <c r="G76" i="35"/>
  <c r="F76" i="35"/>
  <c r="E76" i="35"/>
  <c r="D74" i="35"/>
  <c r="D73" i="35"/>
  <c r="D72" i="35"/>
  <c r="D71" i="35"/>
  <c r="D70" i="35"/>
  <c r="Z69" i="35"/>
  <c r="Y69" i="35"/>
  <c r="X69" i="35"/>
  <c r="W69" i="35"/>
  <c r="V69" i="35"/>
  <c r="U69" i="35"/>
  <c r="T69" i="35"/>
  <c r="S69" i="35"/>
  <c r="R69" i="35"/>
  <c r="Q69" i="35"/>
  <c r="D66" i="35"/>
  <c r="P69" i="35"/>
  <c r="D69" i="35"/>
  <c r="Z68" i="35"/>
  <c r="Y68" i="35"/>
  <c r="X68" i="35"/>
  <c r="W68" i="35"/>
  <c r="V68" i="35"/>
  <c r="U68" i="35"/>
  <c r="T68" i="35"/>
  <c r="S68" i="35"/>
  <c r="R68" i="35"/>
  <c r="Q68" i="35"/>
  <c r="D65" i="35"/>
  <c r="P68" i="35"/>
  <c r="N68" i="35"/>
  <c r="M68" i="35"/>
  <c r="L68" i="35"/>
  <c r="K68" i="35"/>
  <c r="J68" i="35"/>
  <c r="I68" i="35"/>
  <c r="H68" i="35"/>
  <c r="G68" i="35"/>
  <c r="F68" i="35"/>
  <c r="E68" i="35"/>
  <c r="Z67" i="35"/>
  <c r="Y67" i="35"/>
  <c r="X67" i="35"/>
  <c r="W67" i="35"/>
  <c r="V67" i="35"/>
  <c r="U67" i="35"/>
  <c r="T67" i="35"/>
  <c r="S67" i="35"/>
  <c r="R67" i="35"/>
  <c r="Q67" i="35"/>
  <c r="D64" i="35"/>
  <c r="P67" i="35"/>
  <c r="Z66" i="35"/>
  <c r="Y66" i="35"/>
  <c r="X66" i="35"/>
  <c r="W66" i="35"/>
  <c r="V66" i="35"/>
  <c r="U66" i="35"/>
  <c r="T66" i="35"/>
  <c r="S66" i="35"/>
  <c r="R66" i="35"/>
  <c r="Q66" i="35"/>
  <c r="D63" i="35"/>
  <c r="P66" i="35"/>
  <c r="Z65" i="35"/>
  <c r="Y65" i="35"/>
  <c r="X65" i="35"/>
  <c r="W65" i="35"/>
  <c r="V65" i="35"/>
  <c r="U65" i="35"/>
  <c r="T65" i="35"/>
  <c r="S65" i="35"/>
  <c r="R65" i="35"/>
  <c r="Q65" i="35"/>
  <c r="D62" i="35"/>
  <c r="P65" i="35"/>
  <c r="Z64" i="35"/>
  <c r="Y64" i="35"/>
  <c r="X64" i="35"/>
  <c r="W64" i="35"/>
  <c r="V64" i="35"/>
  <c r="U64" i="35"/>
  <c r="T64" i="35"/>
  <c r="S64" i="35"/>
  <c r="R64" i="35"/>
  <c r="Q64" i="35"/>
  <c r="D61" i="35"/>
  <c r="P64" i="35"/>
  <c r="N60" i="35"/>
  <c r="Z63" i="35"/>
  <c r="M60" i="35"/>
  <c r="Y63" i="35"/>
  <c r="L60" i="35"/>
  <c r="X63" i="35"/>
  <c r="K60" i="35"/>
  <c r="W63" i="35"/>
  <c r="J60" i="35"/>
  <c r="V63" i="35"/>
  <c r="I60" i="35"/>
  <c r="U63" i="35"/>
  <c r="H60" i="35"/>
  <c r="T63" i="35"/>
  <c r="G60" i="35"/>
  <c r="S63" i="35"/>
  <c r="F60" i="35"/>
  <c r="R63" i="35"/>
  <c r="E60" i="35"/>
  <c r="Q63" i="35"/>
  <c r="P60" i="35"/>
  <c r="P59" i="35"/>
  <c r="P58" i="35"/>
  <c r="P57" i="35"/>
  <c r="P56" i="35"/>
  <c r="P55" i="35"/>
  <c r="D55" i="35"/>
  <c r="Z54" i="35"/>
  <c r="Y54" i="35"/>
  <c r="X54" i="35"/>
  <c r="W54" i="35"/>
  <c r="V54" i="35"/>
  <c r="U54" i="35"/>
  <c r="T54" i="35"/>
  <c r="S54" i="35"/>
  <c r="R54" i="35"/>
  <c r="Q54" i="35"/>
  <c r="D54" i="35"/>
  <c r="D53" i="35"/>
  <c r="D52" i="35"/>
  <c r="P51" i="35"/>
  <c r="D51" i="35"/>
  <c r="P50" i="35"/>
  <c r="D50" i="35"/>
  <c r="P49" i="35"/>
  <c r="N49" i="35"/>
  <c r="M49" i="35"/>
  <c r="L49" i="35"/>
  <c r="K49" i="35"/>
  <c r="J49" i="35"/>
  <c r="I49" i="35"/>
  <c r="H49" i="35"/>
  <c r="G49" i="35"/>
  <c r="F49" i="35"/>
  <c r="E49" i="35"/>
  <c r="P48" i="35"/>
  <c r="P47" i="35"/>
  <c r="D47" i="35"/>
  <c r="P46" i="35"/>
  <c r="D46" i="35"/>
  <c r="Z45" i="35"/>
  <c r="Y45" i="35"/>
  <c r="X45" i="35"/>
  <c r="W45" i="35"/>
  <c r="V45" i="35"/>
  <c r="U45" i="35"/>
  <c r="T45" i="35"/>
  <c r="S45" i="35"/>
  <c r="R45" i="35"/>
  <c r="Q45" i="35"/>
  <c r="D45" i="35"/>
  <c r="D44" i="35"/>
  <c r="D43" i="35"/>
  <c r="D42" i="35"/>
  <c r="N41" i="35"/>
  <c r="M41" i="35"/>
  <c r="L41" i="35"/>
  <c r="K41" i="35"/>
  <c r="J41" i="35"/>
  <c r="I41" i="35"/>
  <c r="H41" i="35"/>
  <c r="G41" i="35"/>
  <c r="F41" i="35"/>
  <c r="E41" i="35"/>
  <c r="Z40" i="35"/>
  <c r="Y40" i="35"/>
  <c r="X40" i="35"/>
  <c r="W40" i="35"/>
  <c r="V40" i="35"/>
  <c r="U40" i="35"/>
  <c r="T40" i="35"/>
  <c r="S40" i="35"/>
  <c r="R40" i="35"/>
  <c r="Q40" i="35"/>
  <c r="P40" i="35"/>
  <c r="Z39" i="35"/>
  <c r="Y39" i="35"/>
  <c r="X39" i="35"/>
  <c r="W39" i="35"/>
  <c r="V39" i="35"/>
  <c r="U39" i="35"/>
  <c r="T39" i="35"/>
  <c r="S39" i="35"/>
  <c r="R39" i="35"/>
  <c r="Q39" i="35"/>
  <c r="P39" i="35"/>
  <c r="D39" i="35"/>
  <c r="Z38" i="35"/>
  <c r="Y38" i="35"/>
  <c r="X38" i="35"/>
  <c r="W38" i="35"/>
  <c r="V38" i="35"/>
  <c r="U38" i="35"/>
  <c r="T38" i="35"/>
  <c r="S38" i="35"/>
  <c r="R38" i="35"/>
  <c r="Q38" i="35"/>
  <c r="P38" i="35"/>
  <c r="D38" i="35"/>
  <c r="Z37" i="35"/>
  <c r="Y37" i="35"/>
  <c r="X37" i="35"/>
  <c r="W37" i="35"/>
  <c r="V37" i="35"/>
  <c r="U37" i="35"/>
  <c r="T37" i="35"/>
  <c r="S37" i="35"/>
  <c r="R37" i="35"/>
  <c r="Q37" i="35"/>
  <c r="P37" i="35"/>
  <c r="D37" i="35"/>
  <c r="Z36" i="35"/>
  <c r="Y36" i="35"/>
  <c r="X36" i="35"/>
  <c r="W36" i="35"/>
  <c r="V36" i="35"/>
  <c r="U36" i="35"/>
  <c r="T36" i="35"/>
  <c r="S36" i="35"/>
  <c r="R36" i="35"/>
  <c r="Q36" i="35"/>
  <c r="P36" i="35"/>
  <c r="D36" i="35"/>
  <c r="Z35" i="35"/>
  <c r="Y35" i="35"/>
  <c r="X35" i="35"/>
  <c r="W35" i="35"/>
  <c r="V35" i="35"/>
  <c r="U35" i="35"/>
  <c r="T35" i="35"/>
  <c r="S35" i="35"/>
  <c r="R35" i="35"/>
  <c r="Q35" i="35"/>
  <c r="P35" i="35"/>
  <c r="D35" i="35"/>
  <c r="Z34" i="35"/>
  <c r="Y34" i="35"/>
  <c r="X34" i="35"/>
  <c r="W34" i="35"/>
  <c r="V34" i="35"/>
  <c r="U34" i="35"/>
  <c r="T34" i="35"/>
  <c r="S34" i="35"/>
  <c r="R34" i="35"/>
  <c r="Q34" i="35"/>
  <c r="D34" i="35"/>
  <c r="N33" i="35"/>
  <c r="M33" i="35"/>
  <c r="L33" i="35"/>
  <c r="K33" i="35"/>
  <c r="J33" i="35"/>
  <c r="I33" i="35"/>
  <c r="H33" i="35"/>
  <c r="G33" i="35"/>
  <c r="F33" i="35"/>
  <c r="E33" i="35"/>
  <c r="P31" i="35"/>
  <c r="P30" i="35"/>
  <c r="P29" i="35"/>
  <c r="P28" i="35"/>
  <c r="D28" i="35"/>
  <c r="P27" i="35"/>
  <c r="D27" i="35"/>
  <c r="P26" i="35"/>
  <c r="D26" i="35"/>
  <c r="Z25" i="35"/>
  <c r="Y25" i="35"/>
  <c r="X25" i="35"/>
  <c r="W25" i="35"/>
  <c r="V25" i="35"/>
  <c r="U25" i="35"/>
  <c r="T25" i="35"/>
  <c r="S25" i="35"/>
  <c r="R25" i="35"/>
  <c r="Q25" i="35"/>
  <c r="D25" i="35"/>
  <c r="D24" i="35"/>
  <c r="D23" i="35"/>
  <c r="P22" i="35"/>
  <c r="N22" i="35"/>
  <c r="M22" i="35"/>
  <c r="L22" i="35"/>
  <c r="K22" i="35"/>
  <c r="J22" i="35"/>
  <c r="I22" i="35"/>
  <c r="H22" i="35"/>
  <c r="G22" i="35"/>
  <c r="F22" i="35"/>
  <c r="E22" i="35"/>
  <c r="P21" i="35"/>
  <c r="P20" i="35"/>
  <c r="D20" i="35"/>
  <c r="P19" i="35"/>
  <c r="D19" i="35"/>
  <c r="P18" i="35"/>
  <c r="D18" i="35"/>
  <c r="P17" i="35"/>
  <c r="D17" i="35"/>
  <c r="Z16" i="35"/>
  <c r="Y16" i="35"/>
  <c r="X16" i="35"/>
  <c r="W16" i="35"/>
  <c r="V16" i="35"/>
  <c r="U16" i="35"/>
  <c r="T16" i="35"/>
  <c r="S16" i="35"/>
  <c r="R16" i="35"/>
  <c r="Q16" i="35"/>
  <c r="D16" i="35"/>
  <c r="D15" i="35"/>
  <c r="N14" i="35"/>
  <c r="M14" i="35"/>
  <c r="L14" i="35"/>
  <c r="K14" i="35"/>
  <c r="J14" i="35"/>
  <c r="I14" i="35"/>
  <c r="H14" i="35"/>
  <c r="G14" i="35"/>
  <c r="F14" i="35"/>
  <c r="E14" i="35"/>
  <c r="Q8" i="35"/>
  <c r="Q9" i="35"/>
  <c r="Q10" i="35"/>
  <c r="Q3" i="35"/>
  <c r="Q4" i="35"/>
  <c r="A1" i="35"/>
  <c r="P134" i="34"/>
  <c r="Q110" i="34"/>
  <c r="Q115" i="34"/>
  <c r="Q59" i="34"/>
  <c r="Q60" i="34"/>
  <c r="Q133" i="34"/>
  <c r="P133" i="34"/>
  <c r="Q114" i="34"/>
  <c r="Q58" i="34"/>
  <c r="Q132" i="34"/>
  <c r="P132" i="34"/>
  <c r="Q113" i="34"/>
  <c r="Q57" i="34"/>
  <c r="Q131" i="34"/>
  <c r="P131" i="34"/>
  <c r="Q112" i="34"/>
  <c r="Q56" i="34"/>
  <c r="Q130" i="34"/>
  <c r="P130" i="34"/>
  <c r="P111" i="34"/>
  <c r="Y111" i="34"/>
  <c r="Y55" i="34"/>
  <c r="Z55" i="34"/>
  <c r="Y129" i="34"/>
  <c r="X111" i="34"/>
  <c r="X55" i="34"/>
  <c r="X129" i="34"/>
  <c r="W111" i="34"/>
  <c r="W55" i="34"/>
  <c r="W129" i="34"/>
  <c r="V111" i="34"/>
  <c r="V55" i="34"/>
  <c r="V129" i="34"/>
  <c r="U111" i="34"/>
  <c r="U55" i="34"/>
  <c r="U129" i="34"/>
  <c r="T111" i="34"/>
  <c r="T55" i="34"/>
  <c r="T129" i="34"/>
  <c r="S111" i="34"/>
  <c r="S55" i="34"/>
  <c r="S129" i="34"/>
  <c r="R111" i="34"/>
  <c r="R55" i="34"/>
  <c r="R129" i="34"/>
  <c r="Q111" i="34"/>
  <c r="E88" i="34"/>
  <c r="Q55" i="34"/>
  <c r="Q129" i="34"/>
  <c r="P129" i="34"/>
  <c r="Z128" i="34"/>
  <c r="Y128" i="34"/>
  <c r="X128" i="34"/>
  <c r="W128" i="34"/>
  <c r="V128" i="34"/>
  <c r="U128" i="34"/>
  <c r="T128" i="34"/>
  <c r="S128" i="34"/>
  <c r="R128" i="34"/>
  <c r="Q128" i="34"/>
  <c r="P125" i="34"/>
  <c r="Q50" i="34"/>
  <c r="Q51" i="34"/>
  <c r="Q124" i="34"/>
  <c r="P124" i="34"/>
  <c r="Q49" i="34"/>
  <c r="Q123" i="34"/>
  <c r="P123" i="34"/>
  <c r="Q48" i="34"/>
  <c r="Q122" i="34"/>
  <c r="P122" i="34"/>
  <c r="Q47" i="34"/>
  <c r="Q121" i="34"/>
  <c r="P121" i="34"/>
  <c r="Y46" i="34"/>
  <c r="Z46" i="34"/>
  <c r="Y120" i="34"/>
  <c r="X46" i="34"/>
  <c r="X120" i="34"/>
  <c r="W46" i="34"/>
  <c r="W120" i="34"/>
  <c r="V46" i="34"/>
  <c r="V120" i="34"/>
  <c r="U46" i="34"/>
  <c r="U120" i="34"/>
  <c r="T46" i="34"/>
  <c r="T120" i="34"/>
  <c r="S46" i="34"/>
  <c r="S120" i="34"/>
  <c r="R46" i="34"/>
  <c r="R120" i="34"/>
  <c r="Q46" i="34"/>
  <c r="Q120" i="34"/>
  <c r="P120" i="34"/>
  <c r="Z119" i="34"/>
  <c r="Y119" i="34"/>
  <c r="X119" i="34"/>
  <c r="W119" i="34"/>
  <c r="V119" i="34"/>
  <c r="U119" i="34"/>
  <c r="T119" i="34"/>
  <c r="S119" i="34"/>
  <c r="R119" i="34"/>
  <c r="Q119" i="34"/>
  <c r="P98" i="34"/>
  <c r="Q74" i="34"/>
  <c r="Q79" i="34"/>
  <c r="Q30" i="34"/>
  <c r="Q31" i="34"/>
  <c r="Q97" i="34"/>
  <c r="P97" i="34"/>
  <c r="Q78" i="34"/>
  <c r="Q29" i="34"/>
  <c r="Q96" i="34"/>
  <c r="P96" i="34"/>
  <c r="Q77" i="34"/>
  <c r="Q28" i="34"/>
  <c r="Q95" i="34"/>
  <c r="P95" i="34"/>
  <c r="Q76" i="34"/>
  <c r="Q27" i="34"/>
  <c r="Q94" i="34"/>
  <c r="P94" i="34"/>
  <c r="P75" i="34"/>
  <c r="Y75" i="34"/>
  <c r="Y26" i="34"/>
  <c r="Z26" i="34"/>
  <c r="Y93" i="34"/>
  <c r="X75" i="34"/>
  <c r="X26" i="34"/>
  <c r="X93" i="34"/>
  <c r="W75" i="34"/>
  <c r="W26" i="34"/>
  <c r="W93" i="34"/>
  <c r="V75" i="34"/>
  <c r="V26" i="34"/>
  <c r="V93" i="34"/>
  <c r="U75" i="34"/>
  <c r="U26" i="34"/>
  <c r="U93" i="34"/>
  <c r="T75" i="34"/>
  <c r="T26" i="34"/>
  <c r="T93" i="34"/>
  <c r="S75" i="34"/>
  <c r="S26" i="34"/>
  <c r="S93" i="34"/>
  <c r="R75" i="34"/>
  <c r="R26" i="34"/>
  <c r="R93" i="34"/>
  <c r="Q75" i="34"/>
  <c r="Q26" i="34"/>
  <c r="Q93" i="34"/>
  <c r="P93" i="34"/>
  <c r="D93" i="34"/>
  <c r="Z92" i="34"/>
  <c r="Y92" i="34"/>
  <c r="X92" i="34"/>
  <c r="W92" i="34"/>
  <c r="V92" i="34"/>
  <c r="U92" i="34"/>
  <c r="T92" i="34"/>
  <c r="S92" i="34"/>
  <c r="R92" i="34"/>
  <c r="Q92" i="34"/>
  <c r="D92" i="34"/>
  <c r="D91" i="34"/>
  <c r="D90" i="34"/>
  <c r="P89" i="34"/>
  <c r="D89" i="34"/>
  <c r="Q21" i="34"/>
  <c r="Q22" i="34"/>
  <c r="Q88" i="34"/>
  <c r="P88" i="34"/>
  <c r="D88" i="34"/>
  <c r="Q20" i="34"/>
  <c r="Q87" i="34"/>
  <c r="P87" i="34"/>
  <c r="N87" i="34"/>
  <c r="M87" i="34"/>
  <c r="L87" i="34"/>
  <c r="K87" i="34"/>
  <c r="J87" i="34"/>
  <c r="I87" i="34"/>
  <c r="H87" i="34"/>
  <c r="G87" i="34"/>
  <c r="F87" i="34"/>
  <c r="E87" i="34"/>
  <c r="Q19" i="34"/>
  <c r="Q86" i="34"/>
  <c r="P86" i="34"/>
  <c r="Q18" i="34"/>
  <c r="Q85" i="34"/>
  <c r="P85" i="34"/>
  <c r="Y17" i="34"/>
  <c r="Z17" i="34"/>
  <c r="Y84" i="34"/>
  <c r="X17" i="34"/>
  <c r="X84" i="34"/>
  <c r="W17" i="34"/>
  <c r="W84" i="34"/>
  <c r="V17" i="34"/>
  <c r="V84" i="34"/>
  <c r="U17" i="34"/>
  <c r="U84" i="34"/>
  <c r="T17" i="34"/>
  <c r="T84" i="34"/>
  <c r="S17" i="34"/>
  <c r="S84" i="34"/>
  <c r="R17" i="34"/>
  <c r="R84" i="34"/>
  <c r="Q17" i="34"/>
  <c r="Q84" i="34"/>
  <c r="P84" i="34"/>
  <c r="Z83" i="34"/>
  <c r="Y83" i="34"/>
  <c r="X83" i="34"/>
  <c r="W83" i="34"/>
  <c r="V83" i="34"/>
  <c r="U83" i="34"/>
  <c r="T83" i="34"/>
  <c r="S83" i="34"/>
  <c r="R83" i="34"/>
  <c r="Q83" i="34"/>
  <c r="N74" i="34"/>
  <c r="N82" i="34"/>
  <c r="M74" i="34"/>
  <c r="M82" i="34"/>
  <c r="L74" i="34"/>
  <c r="L82" i="34"/>
  <c r="K74" i="34"/>
  <c r="K82" i="34"/>
  <c r="J74" i="34"/>
  <c r="J82" i="34"/>
  <c r="I74" i="34"/>
  <c r="I82" i="34"/>
  <c r="H74" i="34"/>
  <c r="H82" i="34"/>
  <c r="G74" i="34"/>
  <c r="G82" i="34"/>
  <c r="F74" i="34"/>
  <c r="F82" i="34"/>
  <c r="E74" i="34"/>
  <c r="E82" i="34"/>
  <c r="D82" i="34"/>
  <c r="N73" i="34"/>
  <c r="N81" i="34"/>
  <c r="M73" i="34"/>
  <c r="M81" i="34"/>
  <c r="L73" i="34"/>
  <c r="L81" i="34"/>
  <c r="K73" i="34"/>
  <c r="K81" i="34"/>
  <c r="J73" i="34"/>
  <c r="J81" i="34"/>
  <c r="I73" i="34"/>
  <c r="I81" i="34"/>
  <c r="H73" i="34"/>
  <c r="H81" i="34"/>
  <c r="G73" i="34"/>
  <c r="G81" i="34"/>
  <c r="F73" i="34"/>
  <c r="F81" i="34"/>
  <c r="E73" i="34"/>
  <c r="E81" i="34"/>
  <c r="D81" i="34"/>
  <c r="N72" i="34"/>
  <c r="N80" i="34"/>
  <c r="M72" i="34"/>
  <c r="M80" i="34"/>
  <c r="L72" i="34"/>
  <c r="L80" i="34"/>
  <c r="K72" i="34"/>
  <c r="K80" i="34"/>
  <c r="J72" i="34"/>
  <c r="J80" i="34"/>
  <c r="I72" i="34"/>
  <c r="I80" i="34"/>
  <c r="H72" i="34"/>
  <c r="H80" i="34"/>
  <c r="G72" i="34"/>
  <c r="G80" i="34"/>
  <c r="F72" i="34"/>
  <c r="F80" i="34"/>
  <c r="E72" i="34"/>
  <c r="E80" i="34"/>
  <c r="D80" i="34"/>
  <c r="N71" i="34"/>
  <c r="N79" i="34"/>
  <c r="M71" i="34"/>
  <c r="M79" i="34"/>
  <c r="L71" i="34"/>
  <c r="L79" i="34"/>
  <c r="K71" i="34"/>
  <c r="K79" i="34"/>
  <c r="J71" i="34"/>
  <c r="J79" i="34"/>
  <c r="I71" i="34"/>
  <c r="I79" i="34"/>
  <c r="H71" i="34"/>
  <c r="H79" i="34"/>
  <c r="G71" i="34"/>
  <c r="G79" i="34"/>
  <c r="F71" i="34"/>
  <c r="F79" i="34"/>
  <c r="E71" i="34"/>
  <c r="E79" i="34"/>
  <c r="D79" i="34"/>
  <c r="N70" i="34"/>
  <c r="N78" i="34"/>
  <c r="M70" i="34"/>
  <c r="M78" i="34"/>
  <c r="L70" i="34"/>
  <c r="L78" i="34"/>
  <c r="K70" i="34"/>
  <c r="K78" i="34"/>
  <c r="J70" i="34"/>
  <c r="J78" i="34"/>
  <c r="I70" i="34"/>
  <c r="I78" i="34"/>
  <c r="H70" i="34"/>
  <c r="H78" i="34"/>
  <c r="G70" i="34"/>
  <c r="G78" i="34"/>
  <c r="F70" i="34"/>
  <c r="F78" i="34"/>
  <c r="E70" i="34"/>
  <c r="E78" i="34"/>
  <c r="D78" i="34"/>
  <c r="N69" i="34"/>
  <c r="N77" i="34"/>
  <c r="M69" i="34"/>
  <c r="M77" i="34"/>
  <c r="L69" i="34"/>
  <c r="L77" i="34"/>
  <c r="K69" i="34"/>
  <c r="K77" i="34"/>
  <c r="J69" i="34"/>
  <c r="J77" i="34"/>
  <c r="I69" i="34"/>
  <c r="I77" i="34"/>
  <c r="H69" i="34"/>
  <c r="H77" i="34"/>
  <c r="G69" i="34"/>
  <c r="G77" i="34"/>
  <c r="F69" i="34"/>
  <c r="F77" i="34"/>
  <c r="E69" i="34"/>
  <c r="E77" i="34"/>
  <c r="D77" i="34"/>
  <c r="N76" i="34"/>
  <c r="M76" i="34"/>
  <c r="L76" i="34"/>
  <c r="K76" i="34"/>
  <c r="J76" i="34"/>
  <c r="I76" i="34"/>
  <c r="H76" i="34"/>
  <c r="G76" i="34"/>
  <c r="F76" i="34"/>
  <c r="E76" i="34"/>
  <c r="D74" i="34"/>
  <c r="D73" i="34"/>
  <c r="D72" i="34"/>
  <c r="D71" i="34"/>
  <c r="D70" i="34"/>
  <c r="Z69" i="34"/>
  <c r="Y69" i="34"/>
  <c r="X69" i="34"/>
  <c r="W69" i="34"/>
  <c r="V69" i="34"/>
  <c r="U69" i="34"/>
  <c r="T69" i="34"/>
  <c r="S69" i="34"/>
  <c r="R69" i="34"/>
  <c r="Q69" i="34"/>
  <c r="D66" i="34"/>
  <c r="P69" i="34"/>
  <c r="D69" i="34"/>
  <c r="Z68" i="34"/>
  <c r="Y68" i="34"/>
  <c r="X68" i="34"/>
  <c r="W68" i="34"/>
  <c r="V68" i="34"/>
  <c r="U68" i="34"/>
  <c r="T68" i="34"/>
  <c r="S68" i="34"/>
  <c r="R68" i="34"/>
  <c r="Q68" i="34"/>
  <c r="D65" i="34"/>
  <c r="P68" i="34"/>
  <c r="N68" i="34"/>
  <c r="M68" i="34"/>
  <c r="L68" i="34"/>
  <c r="K68" i="34"/>
  <c r="J68" i="34"/>
  <c r="I68" i="34"/>
  <c r="H68" i="34"/>
  <c r="G68" i="34"/>
  <c r="F68" i="34"/>
  <c r="E68" i="34"/>
  <c r="Z67" i="34"/>
  <c r="Y67" i="34"/>
  <c r="X67" i="34"/>
  <c r="W67" i="34"/>
  <c r="V67" i="34"/>
  <c r="U67" i="34"/>
  <c r="T67" i="34"/>
  <c r="S67" i="34"/>
  <c r="R67" i="34"/>
  <c r="Q67" i="34"/>
  <c r="D64" i="34"/>
  <c r="P67" i="34"/>
  <c r="Z66" i="34"/>
  <c r="Y66" i="34"/>
  <c r="X66" i="34"/>
  <c r="W66" i="34"/>
  <c r="V66" i="34"/>
  <c r="U66" i="34"/>
  <c r="T66" i="34"/>
  <c r="S66" i="34"/>
  <c r="R66" i="34"/>
  <c r="Q66" i="34"/>
  <c r="D63" i="34"/>
  <c r="P66" i="34"/>
  <c r="Z65" i="34"/>
  <c r="Y65" i="34"/>
  <c r="X65" i="34"/>
  <c r="W65" i="34"/>
  <c r="V65" i="34"/>
  <c r="U65" i="34"/>
  <c r="T65" i="34"/>
  <c r="S65" i="34"/>
  <c r="R65" i="34"/>
  <c r="Q65" i="34"/>
  <c r="D62" i="34"/>
  <c r="P65" i="34"/>
  <c r="Z64" i="34"/>
  <c r="Y64" i="34"/>
  <c r="X64" i="34"/>
  <c r="W64" i="34"/>
  <c r="V64" i="34"/>
  <c r="U64" i="34"/>
  <c r="T64" i="34"/>
  <c r="S64" i="34"/>
  <c r="R64" i="34"/>
  <c r="Q64" i="34"/>
  <c r="D61" i="34"/>
  <c r="P64" i="34"/>
  <c r="N60" i="34"/>
  <c r="Z63" i="34"/>
  <c r="M60" i="34"/>
  <c r="Y63" i="34"/>
  <c r="L60" i="34"/>
  <c r="X63" i="34"/>
  <c r="K60" i="34"/>
  <c r="W63" i="34"/>
  <c r="J60" i="34"/>
  <c r="V63" i="34"/>
  <c r="I60" i="34"/>
  <c r="U63" i="34"/>
  <c r="H60" i="34"/>
  <c r="T63" i="34"/>
  <c r="G60" i="34"/>
  <c r="S63" i="34"/>
  <c r="F60" i="34"/>
  <c r="R63" i="34"/>
  <c r="E60" i="34"/>
  <c r="Q63" i="34"/>
  <c r="P60" i="34"/>
  <c r="P59" i="34"/>
  <c r="P58" i="34"/>
  <c r="P57" i="34"/>
  <c r="P56" i="34"/>
  <c r="P55" i="34"/>
  <c r="D55" i="34"/>
  <c r="Z54" i="34"/>
  <c r="Y54" i="34"/>
  <c r="X54" i="34"/>
  <c r="W54" i="34"/>
  <c r="V54" i="34"/>
  <c r="U54" i="34"/>
  <c r="T54" i="34"/>
  <c r="S54" i="34"/>
  <c r="R54" i="34"/>
  <c r="Q54" i="34"/>
  <c r="D54" i="34"/>
  <c r="D53" i="34"/>
  <c r="D52" i="34"/>
  <c r="P51" i="34"/>
  <c r="D51" i="34"/>
  <c r="P50" i="34"/>
  <c r="D50" i="34"/>
  <c r="P49" i="34"/>
  <c r="N49" i="34"/>
  <c r="M49" i="34"/>
  <c r="L49" i="34"/>
  <c r="K49" i="34"/>
  <c r="J49" i="34"/>
  <c r="I49" i="34"/>
  <c r="H49" i="34"/>
  <c r="G49" i="34"/>
  <c r="F49" i="34"/>
  <c r="E49" i="34"/>
  <c r="P48" i="34"/>
  <c r="P47" i="34"/>
  <c r="D47" i="34"/>
  <c r="P46" i="34"/>
  <c r="D46" i="34"/>
  <c r="Z45" i="34"/>
  <c r="Y45" i="34"/>
  <c r="X45" i="34"/>
  <c r="W45" i="34"/>
  <c r="V45" i="34"/>
  <c r="U45" i="34"/>
  <c r="T45" i="34"/>
  <c r="S45" i="34"/>
  <c r="R45" i="34"/>
  <c r="Q45" i="34"/>
  <c r="D45" i="34"/>
  <c r="D44" i="34"/>
  <c r="D43" i="34"/>
  <c r="D42" i="34"/>
  <c r="N41" i="34"/>
  <c r="M41" i="34"/>
  <c r="L41" i="34"/>
  <c r="K41" i="34"/>
  <c r="J41" i="34"/>
  <c r="I41" i="34"/>
  <c r="H41" i="34"/>
  <c r="G41" i="34"/>
  <c r="F41" i="34"/>
  <c r="E41" i="34"/>
  <c r="Z40" i="34"/>
  <c r="Y40" i="34"/>
  <c r="X40" i="34"/>
  <c r="W40" i="34"/>
  <c r="V40" i="34"/>
  <c r="U40" i="34"/>
  <c r="T40" i="34"/>
  <c r="S40" i="34"/>
  <c r="R40" i="34"/>
  <c r="Q40" i="34"/>
  <c r="P40" i="34"/>
  <c r="Z39" i="34"/>
  <c r="Y39" i="34"/>
  <c r="X39" i="34"/>
  <c r="W39" i="34"/>
  <c r="V39" i="34"/>
  <c r="U39" i="34"/>
  <c r="T39" i="34"/>
  <c r="S39" i="34"/>
  <c r="R39" i="34"/>
  <c r="Q39" i="34"/>
  <c r="P39" i="34"/>
  <c r="D39" i="34"/>
  <c r="Z38" i="34"/>
  <c r="Y38" i="34"/>
  <c r="X38" i="34"/>
  <c r="W38" i="34"/>
  <c r="V38" i="34"/>
  <c r="U38" i="34"/>
  <c r="T38" i="34"/>
  <c r="S38" i="34"/>
  <c r="R38" i="34"/>
  <c r="Q38" i="34"/>
  <c r="P38" i="34"/>
  <c r="D38" i="34"/>
  <c r="Z37" i="34"/>
  <c r="Y37" i="34"/>
  <c r="X37" i="34"/>
  <c r="W37" i="34"/>
  <c r="V37" i="34"/>
  <c r="U37" i="34"/>
  <c r="T37" i="34"/>
  <c r="S37" i="34"/>
  <c r="R37" i="34"/>
  <c r="Q37" i="34"/>
  <c r="P37" i="34"/>
  <c r="D37" i="34"/>
  <c r="Z36" i="34"/>
  <c r="Y36" i="34"/>
  <c r="X36" i="34"/>
  <c r="W36" i="34"/>
  <c r="V36" i="34"/>
  <c r="U36" i="34"/>
  <c r="T36" i="34"/>
  <c r="S36" i="34"/>
  <c r="R36" i="34"/>
  <c r="Q36" i="34"/>
  <c r="P36" i="34"/>
  <c r="D36" i="34"/>
  <c r="Z35" i="34"/>
  <c r="Y35" i="34"/>
  <c r="X35" i="34"/>
  <c r="W35" i="34"/>
  <c r="V35" i="34"/>
  <c r="U35" i="34"/>
  <c r="T35" i="34"/>
  <c r="S35" i="34"/>
  <c r="R35" i="34"/>
  <c r="Q35" i="34"/>
  <c r="P35" i="34"/>
  <c r="D35" i="34"/>
  <c r="Z34" i="34"/>
  <c r="Y34" i="34"/>
  <c r="X34" i="34"/>
  <c r="W34" i="34"/>
  <c r="V34" i="34"/>
  <c r="U34" i="34"/>
  <c r="T34" i="34"/>
  <c r="S34" i="34"/>
  <c r="R34" i="34"/>
  <c r="Q34" i="34"/>
  <c r="D34" i="34"/>
  <c r="N33" i="34"/>
  <c r="M33" i="34"/>
  <c r="L33" i="34"/>
  <c r="K33" i="34"/>
  <c r="J33" i="34"/>
  <c r="I33" i="34"/>
  <c r="H33" i="34"/>
  <c r="G33" i="34"/>
  <c r="F33" i="34"/>
  <c r="E33" i="34"/>
  <c r="P31" i="34"/>
  <c r="P30" i="34"/>
  <c r="P29" i="34"/>
  <c r="P28" i="34"/>
  <c r="D28" i="34"/>
  <c r="P27" i="34"/>
  <c r="D27" i="34"/>
  <c r="P26" i="34"/>
  <c r="D26" i="34"/>
  <c r="Z25" i="34"/>
  <c r="Y25" i="34"/>
  <c r="X25" i="34"/>
  <c r="W25" i="34"/>
  <c r="V25" i="34"/>
  <c r="U25" i="34"/>
  <c r="T25" i="34"/>
  <c r="S25" i="34"/>
  <c r="R25" i="34"/>
  <c r="Q25" i="34"/>
  <c r="D25" i="34"/>
  <c r="D24" i="34"/>
  <c r="D23" i="34"/>
  <c r="P22" i="34"/>
  <c r="N22" i="34"/>
  <c r="M22" i="34"/>
  <c r="L22" i="34"/>
  <c r="K22" i="34"/>
  <c r="J22" i="34"/>
  <c r="I22" i="34"/>
  <c r="H22" i="34"/>
  <c r="G22" i="34"/>
  <c r="F22" i="34"/>
  <c r="E22" i="34"/>
  <c r="P21" i="34"/>
  <c r="P20" i="34"/>
  <c r="D20" i="34"/>
  <c r="P19" i="34"/>
  <c r="D19" i="34"/>
  <c r="P18" i="34"/>
  <c r="D18" i="34"/>
  <c r="P17" i="34"/>
  <c r="D17" i="34"/>
  <c r="Z16" i="34"/>
  <c r="Y16" i="34"/>
  <c r="X16" i="34"/>
  <c r="W16" i="34"/>
  <c r="V16" i="34"/>
  <c r="U16" i="34"/>
  <c r="T16" i="34"/>
  <c r="S16" i="34"/>
  <c r="R16" i="34"/>
  <c r="Q16" i="34"/>
  <c r="D16" i="34"/>
  <c r="D15" i="34"/>
  <c r="N14" i="34"/>
  <c r="M14" i="34"/>
  <c r="L14" i="34"/>
  <c r="K14" i="34"/>
  <c r="J14" i="34"/>
  <c r="I14" i="34"/>
  <c r="H14" i="34"/>
  <c r="G14" i="34"/>
  <c r="F14" i="34"/>
  <c r="E14" i="34"/>
  <c r="Q8" i="34"/>
  <c r="Q9" i="34"/>
  <c r="Q10" i="34"/>
  <c r="Q3" i="34"/>
  <c r="Q4" i="34"/>
  <c r="A1" i="34"/>
  <c r="P134" i="33"/>
  <c r="Q110" i="33"/>
  <c r="Q115" i="33"/>
  <c r="Q59" i="33"/>
  <c r="Q60" i="33"/>
  <c r="Q133" i="33"/>
  <c r="P133" i="33"/>
  <c r="Q114" i="33"/>
  <c r="Q58" i="33"/>
  <c r="Q132" i="33"/>
  <c r="P132" i="33"/>
  <c r="Q113" i="33"/>
  <c r="Q57" i="33"/>
  <c r="Q131" i="33"/>
  <c r="P131" i="33"/>
  <c r="Q112" i="33"/>
  <c r="Q56" i="33"/>
  <c r="Q130" i="33"/>
  <c r="P130" i="33"/>
  <c r="P111" i="33"/>
  <c r="Y111" i="33"/>
  <c r="Y55" i="33"/>
  <c r="Z55" i="33"/>
  <c r="Y129" i="33"/>
  <c r="X111" i="33"/>
  <c r="X55" i="33"/>
  <c r="X129" i="33"/>
  <c r="W111" i="33"/>
  <c r="W55" i="33"/>
  <c r="W129" i="33"/>
  <c r="V111" i="33"/>
  <c r="V55" i="33"/>
  <c r="V129" i="33"/>
  <c r="U111" i="33"/>
  <c r="U55" i="33"/>
  <c r="U129" i="33"/>
  <c r="T111" i="33"/>
  <c r="T55" i="33"/>
  <c r="T129" i="33"/>
  <c r="S111" i="33"/>
  <c r="S55" i="33"/>
  <c r="S129" i="33"/>
  <c r="R111" i="33"/>
  <c r="R55" i="33"/>
  <c r="R129" i="33"/>
  <c r="Q111" i="33"/>
  <c r="E88" i="33"/>
  <c r="Q55" i="33"/>
  <c r="Q129" i="33"/>
  <c r="P129" i="33"/>
  <c r="Z128" i="33"/>
  <c r="Y128" i="33"/>
  <c r="X128" i="33"/>
  <c r="W128" i="33"/>
  <c r="V128" i="33"/>
  <c r="U128" i="33"/>
  <c r="T128" i="33"/>
  <c r="S128" i="33"/>
  <c r="R128" i="33"/>
  <c r="Q128" i="33"/>
  <c r="P125" i="33"/>
  <c r="Q50" i="33"/>
  <c r="Q51" i="33"/>
  <c r="Q124" i="33"/>
  <c r="P124" i="33"/>
  <c r="Q49" i="33"/>
  <c r="Q123" i="33"/>
  <c r="P123" i="33"/>
  <c r="Q48" i="33"/>
  <c r="Q122" i="33"/>
  <c r="P122" i="33"/>
  <c r="Q47" i="33"/>
  <c r="Q121" i="33"/>
  <c r="P121" i="33"/>
  <c r="Y46" i="33"/>
  <c r="Z46" i="33"/>
  <c r="Y120" i="33"/>
  <c r="X46" i="33"/>
  <c r="X120" i="33"/>
  <c r="W46" i="33"/>
  <c r="W120" i="33"/>
  <c r="V46" i="33"/>
  <c r="V120" i="33"/>
  <c r="U46" i="33"/>
  <c r="U120" i="33"/>
  <c r="T46" i="33"/>
  <c r="T120" i="33"/>
  <c r="S46" i="33"/>
  <c r="S120" i="33"/>
  <c r="R46" i="33"/>
  <c r="R120" i="33"/>
  <c r="Q46" i="33"/>
  <c r="Q120" i="33"/>
  <c r="P120" i="33"/>
  <c r="Z119" i="33"/>
  <c r="Y119" i="33"/>
  <c r="X119" i="33"/>
  <c r="W119" i="33"/>
  <c r="V119" i="33"/>
  <c r="U119" i="33"/>
  <c r="T119" i="33"/>
  <c r="S119" i="33"/>
  <c r="R119" i="33"/>
  <c r="Q119" i="33"/>
  <c r="P98" i="33"/>
  <c r="Q74" i="33"/>
  <c r="Q79" i="33"/>
  <c r="Q30" i="33"/>
  <c r="Q31" i="33"/>
  <c r="Q97" i="33"/>
  <c r="P97" i="33"/>
  <c r="Q78" i="33"/>
  <c r="Q29" i="33"/>
  <c r="Q96" i="33"/>
  <c r="P96" i="33"/>
  <c r="Q77" i="33"/>
  <c r="Q28" i="33"/>
  <c r="Q95" i="33"/>
  <c r="P95" i="33"/>
  <c r="Q76" i="33"/>
  <c r="Q27" i="33"/>
  <c r="Q94" i="33"/>
  <c r="P94" i="33"/>
  <c r="P75" i="33"/>
  <c r="Y75" i="33"/>
  <c r="Y26" i="33"/>
  <c r="Z26" i="33"/>
  <c r="Y93" i="33"/>
  <c r="X75" i="33"/>
  <c r="X26" i="33"/>
  <c r="X93" i="33"/>
  <c r="W75" i="33"/>
  <c r="W26" i="33"/>
  <c r="W93" i="33"/>
  <c r="V75" i="33"/>
  <c r="V26" i="33"/>
  <c r="V93" i="33"/>
  <c r="U75" i="33"/>
  <c r="U26" i="33"/>
  <c r="U93" i="33"/>
  <c r="T75" i="33"/>
  <c r="T26" i="33"/>
  <c r="T93" i="33"/>
  <c r="S75" i="33"/>
  <c r="S26" i="33"/>
  <c r="S93" i="33"/>
  <c r="R75" i="33"/>
  <c r="R26" i="33"/>
  <c r="R93" i="33"/>
  <c r="Q75" i="33"/>
  <c r="Q26" i="33"/>
  <c r="Q93" i="33"/>
  <c r="P93" i="33"/>
  <c r="D93" i="33"/>
  <c r="Z92" i="33"/>
  <c r="Y92" i="33"/>
  <c r="X92" i="33"/>
  <c r="W92" i="33"/>
  <c r="V92" i="33"/>
  <c r="U92" i="33"/>
  <c r="T92" i="33"/>
  <c r="S92" i="33"/>
  <c r="R92" i="33"/>
  <c r="Q92" i="33"/>
  <c r="D92" i="33"/>
  <c r="D91" i="33"/>
  <c r="D90" i="33"/>
  <c r="P89" i="33"/>
  <c r="D89" i="33"/>
  <c r="Q21" i="33"/>
  <c r="Q22" i="33"/>
  <c r="Q88" i="33"/>
  <c r="P88" i="33"/>
  <c r="D88" i="33"/>
  <c r="Q20" i="33"/>
  <c r="Q87" i="33"/>
  <c r="P87" i="33"/>
  <c r="N87" i="33"/>
  <c r="M87" i="33"/>
  <c r="L87" i="33"/>
  <c r="K87" i="33"/>
  <c r="J87" i="33"/>
  <c r="I87" i="33"/>
  <c r="H87" i="33"/>
  <c r="G87" i="33"/>
  <c r="F87" i="33"/>
  <c r="E87" i="33"/>
  <c r="Q19" i="33"/>
  <c r="Q86" i="33"/>
  <c r="P86" i="33"/>
  <c r="Q18" i="33"/>
  <c r="Q85" i="33"/>
  <c r="P85" i="33"/>
  <c r="Y17" i="33"/>
  <c r="Z17" i="33"/>
  <c r="Y84" i="33"/>
  <c r="X17" i="33"/>
  <c r="X84" i="33"/>
  <c r="W17" i="33"/>
  <c r="W84" i="33"/>
  <c r="V17" i="33"/>
  <c r="V84" i="33"/>
  <c r="U17" i="33"/>
  <c r="U84" i="33"/>
  <c r="T17" i="33"/>
  <c r="T84" i="33"/>
  <c r="S17" i="33"/>
  <c r="S84" i="33"/>
  <c r="R17" i="33"/>
  <c r="R84" i="33"/>
  <c r="Q17" i="33"/>
  <c r="Q84" i="33"/>
  <c r="P84" i="33"/>
  <c r="Z83" i="33"/>
  <c r="Y83" i="33"/>
  <c r="X83" i="33"/>
  <c r="W83" i="33"/>
  <c r="V83" i="33"/>
  <c r="U83" i="33"/>
  <c r="T83" i="33"/>
  <c r="S83" i="33"/>
  <c r="R83" i="33"/>
  <c r="Q83" i="33"/>
  <c r="N74" i="33"/>
  <c r="N82" i="33"/>
  <c r="M74" i="33"/>
  <c r="M82" i="33"/>
  <c r="L74" i="33"/>
  <c r="L82" i="33"/>
  <c r="K74" i="33"/>
  <c r="K82" i="33"/>
  <c r="J74" i="33"/>
  <c r="J82" i="33"/>
  <c r="I74" i="33"/>
  <c r="I82" i="33"/>
  <c r="H74" i="33"/>
  <c r="H82" i="33"/>
  <c r="G74" i="33"/>
  <c r="G82" i="33"/>
  <c r="F74" i="33"/>
  <c r="F82" i="33"/>
  <c r="E74" i="33"/>
  <c r="E82" i="33"/>
  <c r="D82" i="33"/>
  <c r="N73" i="33"/>
  <c r="N81" i="33"/>
  <c r="M73" i="33"/>
  <c r="M81" i="33"/>
  <c r="L73" i="33"/>
  <c r="L81" i="33"/>
  <c r="K73" i="33"/>
  <c r="K81" i="33"/>
  <c r="J73" i="33"/>
  <c r="J81" i="33"/>
  <c r="I73" i="33"/>
  <c r="I81" i="33"/>
  <c r="H73" i="33"/>
  <c r="H81" i="33"/>
  <c r="G73" i="33"/>
  <c r="G81" i="33"/>
  <c r="F73" i="33"/>
  <c r="F81" i="33"/>
  <c r="E73" i="33"/>
  <c r="E81" i="33"/>
  <c r="D81" i="33"/>
  <c r="N72" i="33"/>
  <c r="N80" i="33"/>
  <c r="M72" i="33"/>
  <c r="M80" i="33"/>
  <c r="L72" i="33"/>
  <c r="L80" i="33"/>
  <c r="K72" i="33"/>
  <c r="K80" i="33"/>
  <c r="J72" i="33"/>
  <c r="J80" i="33"/>
  <c r="I72" i="33"/>
  <c r="I80" i="33"/>
  <c r="H72" i="33"/>
  <c r="H80" i="33"/>
  <c r="G72" i="33"/>
  <c r="G80" i="33"/>
  <c r="F72" i="33"/>
  <c r="F80" i="33"/>
  <c r="E72" i="33"/>
  <c r="E80" i="33"/>
  <c r="D80" i="33"/>
  <c r="N71" i="33"/>
  <c r="N79" i="33"/>
  <c r="M71" i="33"/>
  <c r="M79" i="33"/>
  <c r="L71" i="33"/>
  <c r="L79" i="33"/>
  <c r="K71" i="33"/>
  <c r="K79" i="33"/>
  <c r="J71" i="33"/>
  <c r="J79" i="33"/>
  <c r="I71" i="33"/>
  <c r="I79" i="33"/>
  <c r="H71" i="33"/>
  <c r="H79" i="33"/>
  <c r="G71" i="33"/>
  <c r="G79" i="33"/>
  <c r="F71" i="33"/>
  <c r="F79" i="33"/>
  <c r="E71" i="33"/>
  <c r="E79" i="33"/>
  <c r="D79" i="33"/>
  <c r="N70" i="33"/>
  <c r="N78" i="33"/>
  <c r="M70" i="33"/>
  <c r="M78" i="33"/>
  <c r="L70" i="33"/>
  <c r="L78" i="33"/>
  <c r="K70" i="33"/>
  <c r="K78" i="33"/>
  <c r="J70" i="33"/>
  <c r="J78" i="33"/>
  <c r="I70" i="33"/>
  <c r="I78" i="33"/>
  <c r="H70" i="33"/>
  <c r="H78" i="33"/>
  <c r="G70" i="33"/>
  <c r="G78" i="33"/>
  <c r="F70" i="33"/>
  <c r="F78" i="33"/>
  <c r="E70" i="33"/>
  <c r="E78" i="33"/>
  <c r="D78" i="33"/>
  <c r="N69" i="33"/>
  <c r="N77" i="33"/>
  <c r="M69" i="33"/>
  <c r="M77" i="33"/>
  <c r="L69" i="33"/>
  <c r="L77" i="33"/>
  <c r="K69" i="33"/>
  <c r="K77" i="33"/>
  <c r="J69" i="33"/>
  <c r="J77" i="33"/>
  <c r="I69" i="33"/>
  <c r="I77" i="33"/>
  <c r="H69" i="33"/>
  <c r="H77" i="33"/>
  <c r="G69" i="33"/>
  <c r="G77" i="33"/>
  <c r="F69" i="33"/>
  <c r="F77" i="33"/>
  <c r="E69" i="33"/>
  <c r="E77" i="33"/>
  <c r="D77" i="33"/>
  <c r="N76" i="33"/>
  <c r="M76" i="33"/>
  <c r="L76" i="33"/>
  <c r="K76" i="33"/>
  <c r="J76" i="33"/>
  <c r="I76" i="33"/>
  <c r="H76" i="33"/>
  <c r="G76" i="33"/>
  <c r="F76" i="33"/>
  <c r="E76" i="33"/>
  <c r="D74" i="33"/>
  <c r="D73" i="33"/>
  <c r="D72" i="33"/>
  <c r="D71" i="33"/>
  <c r="D70" i="33"/>
  <c r="Z69" i="33"/>
  <c r="Y69" i="33"/>
  <c r="X69" i="33"/>
  <c r="W69" i="33"/>
  <c r="V69" i="33"/>
  <c r="U69" i="33"/>
  <c r="T69" i="33"/>
  <c r="S69" i="33"/>
  <c r="R69" i="33"/>
  <c r="Q69" i="33"/>
  <c r="D66" i="33"/>
  <c r="P69" i="33"/>
  <c r="D69" i="33"/>
  <c r="Z68" i="33"/>
  <c r="Y68" i="33"/>
  <c r="X68" i="33"/>
  <c r="W68" i="33"/>
  <c r="V68" i="33"/>
  <c r="U68" i="33"/>
  <c r="T68" i="33"/>
  <c r="S68" i="33"/>
  <c r="R68" i="33"/>
  <c r="Q68" i="33"/>
  <c r="D65" i="33"/>
  <c r="P68" i="33"/>
  <c r="N68" i="33"/>
  <c r="M68" i="33"/>
  <c r="L68" i="33"/>
  <c r="K68" i="33"/>
  <c r="J68" i="33"/>
  <c r="I68" i="33"/>
  <c r="H68" i="33"/>
  <c r="G68" i="33"/>
  <c r="F68" i="33"/>
  <c r="E68" i="33"/>
  <c r="Z67" i="33"/>
  <c r="Y67" i="33"/>
  <c r="X67" i="33"/>
  <c r="W67" i="33"/>
  <c r="V67" i="33"/>
  <c r="U67" i="33"/>
  <c r="T67" i="33"/>
  <c r="S67" i="33"/>
  <c r="R67" i="33"/>
  <c r="Q67" i="33"/>
  <c r="D64" i="33"/>
  <c r="P67" i="33"/>
  <c r="Z66" i="33"/>
  <c r="Y66" i="33"/>
  <c r="X66" i="33"/>
  <c r="W66" i="33"/>
  <c r="V66" i="33"/>
  <c r="U66" i="33"/>
  <c r="T66" i="33"/>
  <c r="S66" i="33"/>
  <c r="R66" i="33"/>
  <c r="Q66" i="33"/>
  <c r="D63" i="33"/>
  <c r="P66" i="33"/>
  <c r="Z65" i="33"/>
  <c r="Y65" i="33"/>
  <c r="X65" i="33"/>
  <c r="W65" i="33"/>
  <c r="V65" i="33"/>
  <c r="U65" i="33"/>
  <c r="T65" i="33"/>
  <c r="S65" i="33"/>
  <c r="R65" i="33"/>
  <c r="Q65" i="33"/>
  <c r="D62" i="33"/>
  <c r="P65" i="33"/>
  <c r="Z64" i="33"/>
  <c r="Y64" i="33"/>
  <c r="X64" i="33"/>
  <c r="W64" i="33"/>
  <c r="V64" i="33"/>
  <c r="U64" i="33"/>
  <c r="T64" i="33"/>
  <c r="S64" i="33"/>
  <c r="R64" i="33"/>
  <c r="Q64" i="33"/>
  <c r="D61" i="33"/>
  <c r="P64" i="33"/>
  <c r="N60" i="33"/>
  <c r="Z63" i="33"/>
  <c r="M60" i="33"/>
  <c r="Y63" i="33"/>
  <c r="L60" i="33"/>
  <c r="X63" i="33"/>
  <c r="K60" i="33"/>
  <c r="W63" i="33"/>
  <c r="J60" i="33"/>
  <c r="V63" i="33"/>
  <c r="I60" i="33"/>
  <c r="U63" i="33"/>
  <c r="H60" i="33"/>
  <c r="T63" i="33"/>
  <c r="G60" i="33"/>
  <c r="S63" i="33"/>
  <c r="F60" i="33"/>
  <c r="R63" i="33"/>
  <c r="E60" i="33"/>
  <c r="Q63" i="33"/>
  <c r="P60" i="33"/>
  <c r="P59" i="33"/>
  <c r="P58" i="33"/>
  <c r="P57" i="33"/>
  <c r="P56" i="33"/>
  <c r="P55" i="33"/>
  <c r="D55" i="33"/>
  <c r="Z54" i="33"/>
  <c r="Y54" i="33"/>
  <c r="X54" i="33"/>
  <c r="W54" i="33"/>
  <c r="V54" i="33"/>
  <c r="U54" i="33"/>
  <c r="T54" i="33"/>
  <c r="S54" i="33"/>
  <c r="R54" i="33"/>
  <c r="Q54" i="33"/>
  <c r="D54" i="33"/>
  <c r="D53" i="33"/>
  <c r="D52" i="33"/>
  <c r="P51" i="33"/>
  <c r="D51" i="33"/>
  <c r="P50" i="33"/>
  <c r="D50" i="33"/>
  <c r="P49" i="33"/>
  <c r="N49" i="33"/>
  <c r="M49" i="33"/>
  <c r="L49" i="33"/>
  <c r="K49" i="33"/>
  <c r="J49" i="33"/>
  <c r="I49" i="33"/>
  <c r="H49" i="33"/>
  <c r="G49" i="33"/>
  <c r="F49" i="33"/>
  <c r="E49" i="33"/>
  <c r="P48" i="33"/>
  <c r="P47" i="33"/>
  <c r="D47" i="33"/>
  <c r="P46" i="33"/>
  <c r="D46" i="33"/>
  <c r="Z45" i="33"/>
  <c r="Y45" i="33"/>
  <c r="X45" i="33"/>
  <c r="W45" i="33"/>
  <c r="V45" i="33"/>
  <c r="U45" i="33"/>
  <c r="T45" i="33"/>
  <c r="S45" i="33"/>
  <c r="R45" i="33"/>
  <c r="Q45" i="33"/>
  <c r="D45" i="33"/>
  <c r="D44" i="33"/>
  <c r="D43" i="33"/>
  <c r="D42" i="33"/>
  <c r="N41" i="33"/>
  <c r="M41" i="33"/>
  <c r="L41" i="33"/>
  <c r="K41" i="33"/>
  <c r="J41" i="33"/>
  <c r="I41" i="33"/>
  <c r="H41" i="33"/>
  <c r="G41" i="33"/>
  <c r="F41" i="33"/>
  <c r="E41" i="33"/>
  <c r="Z40" i="33"/>
  <c r="Y40" i="33"/>
  <c r="X40" i="33"/>
  <c r="W40" i="33"/>
  <c r="V40" i="33"/>
  <c r="U40" i="33"/>
  <c r="T40" i="33"/>
  <c r="S40" i="33"/>
  <c r="R40" i="33"/>
  <c r="Q40" i="33"/>
  <c r="P40" i="33"/>
  <c r="Z39" i="33"/>
  <c r="Y39" i="33"/>
  <c r="X39" i="33"/>
  <c r="W39" i="33"/>
  <c r="V39" i="33"/>
  <c r="U39" i="33"/>
  <c r="T39" i="33"/>
  <c r="S39" i="33"/>
  <c r="R39" i="33"/>
  <c r="Q39" i="33"/>
  <c r="P39" i="33"/>
  <c r="D39" i="33"/>
  <c r="Z38" i="33"/>
  <c r="Y38" i="33"/>
  <c r="X38" i="33"/>
  <c r="W38" i="33"/>
  <c r="V38" i="33"/>
  <c r="U38" i="33"/>
  <c r="T38" i="33"/>
  <c r="S38" i="33"/>
  <c r="R38" i="33"/>
  <c r="Q38" i="33"/>
  <c r="P38" i="33"/>
  <c r="D38" i="33"/>
  <c r="Z37" i="33"/>
  <c r="Y37" i="33"/>
  <c r="X37" i="33"/>
  <c r="W37" i="33"/>
  <c r="V37" i="33"/>
  <c r="U37" i="33"/>
  <c r="T37" i="33"/>
  <c r="S37" i="33"/>
  <c r="R37" i="33"/>
  <c r="Q37" i="33"/>
  <c r="P37" i="33"/>
  <c r="D37" i="33"/>
  <c r="Z36" i="33"/>
  <c r="Y36" i="33"/>
  <c r="X36" i="33"/>
  <c r="W36" i="33"/>
  <c r="V36" i="33"/>
  <c r="U36" i="33"/>
  <c r="T36" i="33"/>
  <c r="S36" i="33"/>
  <c r="R36" i="33"/>
  <c r="Q36" i="33"/>
  <c r="P36" i="33"/>
  <c r="D36" i="33"/>
  <c r="Z35" i="33"/>
  <c r="Y35" i="33"/>
  <c r="X35" i="33"/>
  <c r="W35" i="33"/>
  <c r="V35" i="33"/>
  <c r="U35" i="33"/>
  <c r="T35" i="33"/>
  <c r="S35" i="33"/>
  <c r="R35" i="33"/>
  <c r="Q35" i="33"/>
  <c r="P35" i="33"/>
  <c r="D35" i="33"/>
  <c r="Z34" i="33"/>
  <c r="Y34" i="33"/>
  <c r="X34" i="33"/>
  <c r="W34" i="33"/>
  <c r="V34" i="33"/>
  <c r="U34" i="33"/>
  <c r="T34" i="33"/>
  <c r="S34" i="33"/>
  <c r="R34" i="33"/>
  <c r="Q34" i="33"/>
  <c r="D34" i="33"/>
  <c r="N33" i="33"/>
  <c r="M33" i="33"/>
  <c r="L33" i="33"/>
  <c r="K33" i="33"/>
  <c r="J33" i="33"/>
  <c r="I33" i="33"/>
  <c r="H33" i="33"/>
  <c r="G33" i="33"/>
  <c r="F33" i="33"/>
  <c r="E33" i="33"/>
  <c r="P31" i="33"/>
  <c r="P30" i="33"/>
  <c r="P29" i="33"/>
  <c r="P28" i="33"/>
  <c r="D28" i="33"/>
  <c r="P27" i="33"/>
  <c r="D27" i="33"/>
  <c r="P26" i="33"/>
  <c r="D26" i="33"/>
  <c r="Z25" i="33"/>
  <c r="Y25" i="33"/>
  <c r="X25" i="33"/>
  <c r="W25" i="33"/>
  <c r="V25" i="33"/>
  <c r="U25" i="33"/>
  <c r="T25" i="33"/>
  <c r="S25" i="33"/>
  <c r="R25" i="33"/>
  <c r="Q25" i="33"/>
  <c r="D25" i="33"/>
  <c r="D24" i="33"/>
  <c r="D23" i="33"/>
  <c r="P22" i="33"/>
  <c r="N22" i="33"/>
  <c r="M22" i="33"/>
  <c r="L22" i="33"/>
  <c r="K22" i="33"/>
  <c r="J22" i="33"/>
  <c r="I22" i="33"/>
  <c r="H22" i="33"/>
  <c r="G22" i="33"/>
  <c r="F22" i="33"/>
  <c r="E22" i="33"/>
  <c r="P21" i="33"/>
  <c r="P20" i="33"/>
  <c r="D20" i="33"/>
  <c r="P19" i="33"/>
  <c r="D19" i="33"/>
  <c r="P18" i="33"/>
  <c r="D18" i="33"/>
  <c r="P17" i="33"/>
  <c r="D17" i="33"/>
  <c r="Z16" i="33"/>
  <c r="Y16" i="33"/>
  <c r="X16" i="33"/>
  <c r="W16" i="33"/>
  <c r="V16" i="33"/>
  <c r="U16" i="33"/>
  <c r="T16" i="33"/>
  <c r="S16" i="33"/>
  <c r="R16" i="33"/>
  <c r="Q16" i="33"/>
  <c r="D16" i="33"/>
  <c r="D15" i="33"/>
  <c r="N14" i="33"/>
  <c r="M14" i="33"/>
  <c r="L14" i="33"/>
  <c r="K14" i="33"/>
  <c r="J14" i="33"/>
  <c r="I14" i="33"/>
  <c r="H14" i="33"/>
  <c r="G14" i="33"/>
  <c r="F14" i="33"/>
  <c r="E14" i="33"/>
  <c r="Q8" i="33"/>
  <c r="Q9" i="33"/>
  <c r="Q10" i="33"/>
  <c r="Q3" i="33"/>
  <c r="Q4" i="33"/>
  <c r="A1" i="33"/>
  <c r="P134" i="32"/>
  <c r="Q110" i="32"/>
  <c r="Q115" i="32"/>
  <c r="Q59" i="32"/>
  <c r="Q60" i="32"/>
  <c r="Q133" i="32"/>
  <c r="P133" i="32"/>
  <c r="Q114" i="32"/>
  <c r="Q58" i="32"/>
  <c r="Q132" i="32"/>
  <c r="P132" i="32"/>
  <c r="Q113" i="32"/>
  <c r="Q57" i="32"/>
  <c r="Q131" i="32"/>
  <c r="P131" i="32"/>
  <c r="Q112" i="32"/>
  <c r="Q56" i="32"/>
  <c r="Q130" i="32"/>
  <c r="P130" i="32"/>
  <c r="P111" i="32"/>
  <c r="Y111" i="32"/>
  <c r="Y55" i="32"/>
  <c r="Z55" i="32"/>
  <c r="Y129" i="32"/>
  <c r="X111" i="32"/>
  <c r="X55" i="32"/>
  <c r="X129" i="32"/>
  <c r="W111" i="32"/>
  <c r="W55" i="32"/>
  <c r="W129" i="32"/>
  <c r="V111" i="32"/>
  <c r="V55" i="32"/>
  <c r="V129" i="32"/>
  <c r="U111" i="32"/>
  <c r="U55" i="32"/>
  <c r="U129" i="32"/>
  <c r="T111" i="32"/>
  <c r="T55" i="32"/>
  <c r="T129" i="32"/>
  <c r="S111" i="32"/>
  <c r="S55" i="32"/>
  <c r="S129" i="32"/>
  <c r="R111" i="32"/>
  <c r="R55" i="32"/>
  <c r="R129" i="32"/>
  <c r="Q111" i="32"/>
  <c r="E88" i="32"/>
  <c r="Q55" i="32"/>
  <c r="Q129" i="32"/>
  <c r="P129" i="32"/>
  <c r="Z128" i="32"/>
  <c r="Y128" i="32"/>
  <c r="X128" i="32"/>
  <c r="W128" i="32"/>
  <c r="V128" i="32"/>
  <c r="U128" i="32"/>
  <c r="T128" i="32"/>
  <c r="S128" i="32"/>
  <c r="R128" i="32"/>
  <c r="Q128" i="32"/>
  <c r="P125" i="32"/>
  <c r="Q50" i="32"/>
  <c r="Q51" i="32"/>
  <c r="Q124" i="32"/>
  <c r="P124" i="32"/>
  <c r="Q49" i="32"/>
  <c r="Q123" i="32"/>
  <c r="P123" i="32"/>
  <c r="Q48" i="32"/>
  <c r="Q122" i="32"/>
  <c r="P122" i="32"/>
  <c r="Q47" i="32"/>
  <c r="Q121" i="32"/>
  <c r="P121" i="32"/>
  <c r="Y46" i="32"/>
  <c r="Z46" i="32"/>
  <c r="Y120" i="32"/>
  <c r="X46" i="32"/>
  <c r="X120" i="32"/>
  <c r="W46" i="32"/>
  <c r="W120" i="32"/>
  <c r="V46" i="32"/>
  <c r="V120" i="32"/>
  <c r="U46" i="32"/>
  <c r="U120" i="32"/>
  <c r="T46" i="32"/>
  <c r="T120" i="32"/>
  <c r="S46" i="32"/>
  <c r="S120" i="32"/>
  <c r="R46" i="32"/>
  <c r="R120" i="32"/>
  <c r="Q46" i="32"/>
  <c r="Q120" i="32"/>
  <c r="P120" i="32"/>
  <c r="Z119" i="32"/>
  <c r="Y119" i="32"/>
  <c r="X119" i="32"/>
  <c r="W119" i="32"/>
  <c r="V119" i="32"/>
  <c r="U119" i="32"/>
  <c r="T119" i="32"/>
  <c r="S119" i="32"/>
  <c r="R119" i="32"/>
  <c r="Q119" i="32"/>
  <c r="P98" i="32"/>
  <c r="Q74" i="32"/>
  <c r="Q79" i="32"/>
  <c r="Q30" i="32"/>
  <c r="Q31" i="32"/>
  <c r="Q97" i="32"/>
  <c r="P97" i="32"/>
  <c r="Q78" i="32"/>
  <c r="Q29" i="32"/>
  <c r="Q96" i="32"/>
  <c r="P96" i="32"/>
  <c r="Q77" i="32"/>
  <c r="Q28" i="32"/>
  <c r="Q95" i="32"/>
  <c r="P95" i="32"/>
  <c r="Q76" i="32"/>
  <c r="Q27" i="32"/>
  <c r="Q94" i="32"/>
  <c r="P94" i="32"/>
  <c r="P75" i="32"/>
  <c r="Y75" i="32"/>
  <c r="Y26" i="32"/>
  <c r="Z26" i="32"/>
  <c r="Y93" i="32"/>
  <c r="X75" i="32"/>
  <c r="X26" i="32"/>
  <c r="X93" i="32"/>
  <c r="W75" i="32"/>
  <c r="W26" i="32"/>
  <c r="W93" i="32"/>
  <c r="V75" i="32"/>
  <c r="V26" i="32"/>
  <c r="V93" i="32"/>
  <c r="U75" i="32"/>
  <c r="U26" i="32"/>
  <c r="U93" i="32"/>
  <c r="T75" i="32"/>
  <c r="T26" i="32"/>
  <c r="T93" i="32"/>
  <c r="S75" i="32"/>
  <c r="S26" i="32"/>
  <c r="S93" i="32"/>
  <c r="R75" i="32"/>
  <c r="R26" i="32"/>
  <c r="R93" i="32"/>
  <c r="Q75" i="32"/>
  <c r="Q26" i="32"/>
  <c r="Q93" i="32"/>
  <c r="P93" i="32"/>
  <c r="D93" i="32"/>
  <c r="Z92" i="32"/>
  <c r="Y92" i="32"/>
  <c r="X92" i="32"/>
  <c r="W92" i="32"/>
  <c r="V92" i="32"/>
  <c r="U92" i="32"/>
  <c r="T92" i="32"/>
  <c r="S92" i="32"/>
  <c r="R92" i="32"/>
  <c r="Q92" i="32"/>
  <c r="D92" i="32"/>
  <c r="D91" i="32"/>
  <c r="D90" i="32"/>
  <c r="P89" i="32"/>
  <c r="D89" i="32"/>
  <c r="Q21" i="32"/>
  <c r="Q22" i="32"/>
  <c r="Q88" i="32"/>
  <c r="P88" i="32"/>
  <c r="D88" i="32"/>
  <c r="Q20" i="32"/>
  <c r="Q87" i="32"/>
  <c r="P87" i="32"/>
  <c r="N87" i="32"/>
  <c r="M87" i="32"/>
  <c r="L87" i="32"/>
  <c r="K87" i="32"/>
  <c r="J87" i="32"/>
  <c r="I87" i="32"/>
  <c r="H87" i="32"/>
  <c r="G87" i="32"/>
  <c r="F87" i="32"/>
  <c r="E87" i="32"/>
  <c r="Q19" i="32"/>
  <c r="Q86" i="32"/>
  <c r="P86" i="32"/>
  <c r="Q18" i="32"/>
  <c r="Q85" i="32"/>
  <c r="P85" i="32"/>
  <c r="Y17" i="32"/>
  <c r="Z17" i="32"/>
  <c r="Y84" i="32"/>
  <c r="X17" i="32"/>
  <c r="X84" i="32"/>
  <c r="W17" i="32"/>
  <c r="W84" i="32"/>
  <c r="V17" i="32"/>
  <c r="V84" i="32"/>
  <c r="U17" i="32"/>
  <c r="U84" i="32"/>
  <c r="T17" i="32"/>
  <c r="T84" i="32"/>
  <c r="S17" i="32"/>
  <c r="S84" i="32"/>
  <c r="R17" i="32"/>
  <c r="R84" i="32"/>
  <c r="Q17" i="32"/>
  <c r="Q84" i="32"/>
  <c r="P84" i="32"/>
  <c r="Z83" i="32"/>
  <c r="Y83" i="32"/>
  <c r="X83" i="32"/>
  <c r="W83" i="32"/>
  <c r="V83" i="32"/>
  <c r="U83" i="32"/>
  <c r="T83" i="32"/>
  <c r="S83" i="32"/>
  <c r="R83" i="32"/>
  <c r="Q83" i="32"/>
  <c r="N74" i="32"/>
  <c r="N82" i="32"/>
  <c r="M74" i="32"/>
  <c r="M82" i="32"/>
  <c r="L74" i="32"/>
  <c r="L82" i="32"/>
  <c r="K74" i="32"/>
  <c r="K82" i="32"/>
  <c r="J74" i="32"/>
  <c r="J82" i="32"/>
  <c r="I74" i="32"/>
  <c r="I82" i="32"/>
  <c r="H74" i="32"/>
  <c r="H82" i="32"/>
  <c r="G74" i="32"/>
  <c r="G82" i="32"/>
  <c r="F74" i="32"/>
  <c r="F82" i="32"/>
  <c r="E74" i="32"/>
  <c r="E82" i="32"/>
  <c r="D82" i="32"/>
  <c r="N73" i="32"/>
  <c r="N81" i="32"/>
  <c r="M73" i="32"/>
  <c r="M81" i="32"/>
  <c r="L73" i="32"/>
  <c r="L81" i="32"/>
  <c r="K73" i="32"/>
  <c r="K81" i="32"/>
  <c r="J73" i="32"/>
  <c r="J81" i="32"/>
  <c r="I73" i="32"/>
  <c r="I81" i="32"/>
  <c r="H73" i="32"/>
  <c r="H81" i="32"/>
  <c r="G73" i="32"/>
  <c r="G81" i="32"/>
  <c r="F73" i="32"/>
  <c r="F81" i="32"/>
  <c r="E73" i="32"/>
  <c r="E81" i="32"/>
  <c r="D81" i="32"/>
  <c r="N72" i="32"/>
  <c r="N80" i="32"/>
  <c r="M72" i="32"/>
  <c r="M80" i="32"/>
  <c r="L72" i="32"/>
  <c r="L80" i="32"/>
  <c r="K72" i="32"/>
  <c r="K80" i="32"/>
  <c r="J72" i="32"/>
  <c r="J80" i="32"/>
  <c r="I72" i="32"/>
  <c r="I80" i="32"/>
  <c r="H72" i="32"/>
  <c r="H80" i="32"/>
  <c r="G72" i="32"/>
  <c r="G80" i="32"/>
  <c r="F72" i="32"/>
  <c r="F80" i="32"/>
  <c r="E72" i="32"/>
  <c r="E80" i="32"/>
  <c r="D80" i="32"/>
  <c r="N71" i="32"/>
  <c r="N79" i="32"/>
  <c r="M71" i="32"/>
  <c r="M79" i="32"/>
  <c r="L71" i="32"/>
  <c r="L79" i="32"/>
  <c r="K71" i="32"/>
  <c r="K79" i="32"/>
  <c r="J71" i="32"/>
  <c r="J79" i="32"/>
  <c r="I71" i="32"/>
  <c r="I79" i="32"/>
  <c r="H71" i="32"/>
  <c r="H79" i="32"/>
  <c r="G71" i="32"/>
  <c r="G79" i="32"/>
  <c r="F71" i="32"/>
  <c r="F79" i="32"/>
  <c r="E71" i="32"/>
  <c r="E79" i="32"/>
  <c r="D79" i="32"/>
  <c r="N70" i="32"/>
  <c r="N78" i="32"/>
  <c r="M70" i="32"/>
  <c r="M78" i="32"/>
  <c r="L70" i="32"/>
  <c r="L78" i="32"/>
  <c r="K70" i="32"/>
  <c r="K78" i="32"/>
  <c r="J70" i="32"/>
  <c r="J78" i="32"/>
  <c r="I70" i="32"/>
  <c r="I78" i="32"/>
  <c r="H70" i="32"/>
  <c r="H78" i="32"/>
  <c r="G70" i="32"/>
  <c r="G78" i="32"/>
  <c r="F70" i="32"/>
  <c r="F78" i="32"/>
  <c r="E70" i="32"/>
  <c r="E78" i="32"/>
  <c r="D78" i="32"/>
  <c r="N69" i="32"/>
  <c r="N77" i="32"/>
  <c r="M69" i="32"/>
  <c r="M77" i="32"/>
  <c r="L69" i="32"/>
  <c r="L77" i="32"/>
  <c r="K69" i="32"/>
  <c r="K77" i="32"/>
  <c r="J69" i="32"/>
  <c r="J77" i="32"/>
  <c r="I69" i="32"/>
  <c r="I77" i="32"/>
  <c r="H69" i="32"/>
  <c r="H77" i="32"/>
  <c r="G69" i="32"/>
  <c r="G77" i="32"/>
  <c r="F69" i="32"/>
  <c r="F77" i="32"/>
  <c r="E69" i="32"/>
  <c r="E77" i="32"/>
  <c r="D77" i="32"/>
  <c r="N76" i="32"/>
  <c r="M76" i="32"/>
  <c r="L76" i="32"/>
  <c r="K76" i="32"/>
  <c r="J76" i="32"/>
  <c r="I76" i="32"/>
  <c r="H76" i="32"/>
  <c r="G76" i="32"/>
  <c r="F76" i="32"/>
  <c r="E76" i="32"/>
  <c r="D74" i="32"/>
  <c r="D73" i="32"/>
  <c r="D72" i="32"/>
  <c r="D71" i="32"/>
  <c r="D70" i="32"/>
  <c r="Z69" i="32"/>
  <c r="Y69" i="32"/>
  <c r="X69" i="32"/>
  <c r="W69" i="32"/>
  <c r="V69" i="32"/>
  <c r="U69" i="32"/>
  <c r="T69" i="32"/>
  <c r="S69" i="32"/>
  <c r="R69" i="32"/>
  <c r="Q69" i="32"/>
  <c r="D66" i="32"/>
  <c r="P69" i="32"/>
  <c r="D69" i="32"/>
  <c r="Z68" i="32"/>
  <c r="Y68" i="32"/>
  <c r="X68" i="32"/>
  <c r="W68" i="32"/>
  <c r="V68" i="32"/>
  <c r="U68" i="32"/>
  <c r="T68" i="32"/>
  <c r="S68" i="32"/>
  <c r="R68" i="32"/>
  <c r="Q68" i="32"/>
  <c r="D65" i="32"/>
  <c r="P68" i="32"/>
  <c r="N68" i="32"/>
  <c r="M68" i="32"/>
  <c r="L68" i="32"/>
  <c r="K68" i="32"/>
  <c r="J68" i="32"/>
  <c r="I68" i="32"/>
  <c r="H68" i="32"/>
  <c r="G68" i="32"/>
  <c r="F68" i="32"/>
  <c r="E68" i="32"/>
  <c r="Z67" i="32"/>
  <c r="Y67" i="32"/>
  <c r="X67" i="32"/>
  <c r="W67" i="32"/>
  <c r="V67" i="32"/>
  <c r="U67" i="32"/>
  <c r="T67" i="32"/>
  <c r="S67" i="32"/>
  <c r="R67" i="32"/>
  <c r="Q67" i="32"/>
  <c r="D64" i="32"/>
  <c r="P67" i="32"/>
  <c r="Z66" i="32"/>
  <c r="Y66" i="32"/>
  <c r="X66" i="32"/>
  <c r="W66" i="32"/>
  <c r="V66" i="32"/>
  <c r="U66" i="32"/>
  <c r="T66" i="32"/>
  <c r="S66" i="32"/>
  <c r="R66" i="32"/>
  <c r="Q66" i="32"/>
  <c r="D63" i="32"/>
  <c r="P66" i="32"/>
  <c r="Z65" i="32"/>
  <c r="Y65" i="32"/>
  <c r="X65" i="32"/>
  <c r="W65" i="32"/>
  <c r="V65" i="32"/>
  <c r="U65" i="32"/>
  <c r="T65" i="32"/>
  <c r="S65" i="32"/>
  <c r="R65" i="32"/>
  <c r="Q65" i="32"/>
  <c r="D62" i="32"/>
  <c r="P65" i="32"/>
  <c r="Z64" i="32"/>
  <c r="Y64" i="32"/>
  <c r="X64" i="32"/>
  <c r="W64" i="32"/>
  <c r="V64" i="32"/>
  <c r="U64" i="32"/>
  <c r="T64" i="32"/>
  <c r="S64" i="32"/>
  <c r="R64" i="32"/>
  <c r="Q64" i="32"/>
  <c r="D61" i="32"/>
  <c r="P64" i="32"/>
  <c r="N60" i="32"/>
  <c r="Z63" i="32"/>
  <c r="M60" i="32"/>
  <c r="Y63" i="32"/>
  <c r="L60" i="32"/>
  <c r="X63" i="32"/>
  <c r="K60" i="32"/>
  <c r="W63" i="32"/>
  <c r="J60" i="32"/>
  <c r="V63" i="32"/>
  <c r="I60" i="32"/>
  <c r="U63" i="32"/>
  <c r="H60" i="32"/>
  <c r="T63" i="32"/>
  <c r="G60" i="32"/>
  <c r="S63" i="32"/>
  <c r="F60" i="32"/>
  <c r="R63" i="32"/>
  <c r="E60" i="32"/>
  <c r="Q63" i="32"/>
  <c r="P60" i="32"/>
  <c r="P59" i="32"/>
  <c r="P58" i="32"/>
  <c r="P57" i="32"/>
  <c r="P56" i="32"/>
  <c r="P55" i="32"/>
  <c r="D55" i="32"/>
  <c r="Z54" i="32"/>
  <c r="Y54" i="32"/>
  <c r="X54" i="32"/>
  <c r="W54" i="32"/>
  <c r="V54" i="32"/>
  <c r="U54" i="32"/>
  <c r="T54" i="32"/>
  <c r="S54" i="32"/>
  <c r="R54" i="32"/>
  <c r="Q54" i="32"/>
  <c r="D54" i="32"/>
  <c r="D53" i="32"/>
  <c r="D52" i="32"/>
  <c r="P51" i="32"/>
  <c r="D51" i="32"/>
  <c r="P50" i="32"/>
  <c r="D50" i="32"/>
  <c r="P49" i="32"/>
  <c r="N49" i="32"/>
  <c r="M49" i="32"/>
  <c r="L49" i="32"/>
  <c r="K49" i="32"/>
  <c r="J49" i="32"/>
  <c r="I49" i="32"/>
  <c r="H49" i="32"/>
  <c r="G49" i="32"/>
  <c r="F49" i="32"/>
  <c r="E49" i="32"/>
  <c r="P48" i="32"/>
  <c r="P47" i="32"/>
  <c r="D47" i="32"/>
  <c r="P46" i="32"/>
  <c r="D46" i="32"/>
  <c r="Z45" i="32"/>
  <c r="Y45" i="32"/>
  <c r="X45" i="32"/>
  <c r="W45" i="32"/>
  <c r="V45" i="32"/>
  <c r="U45" i="32"/>
  <c r="T45" i="32"/>
  <c r="S45" i="32"/>
  <c r="R45" i="32"/>
  <c r="Q45" i="32"/>
  <c r="D45" i="32"/>
  <c r="D44" i="32"/>
  <c r="D43" i="32"/>
  <c r="D42" i="32"/>
  <c r="N41" i="32"/>
  <c r="M41" i="32"/>
  <c r="L41" i="32"/>
  <c r="K41" i="32"/>
  <c r="J41" i="32"/>
  <c r="I41" i="32"/>
  <c r="H41" i="32"/>
  <c r="G41" i="32"/>
  <c r="F41" i="32"/>
  <c r="E41" i="32"/>
  <c r="Z40" i="32"/>
  <c r="Y40" i="32"/>
  <c r="X40" i="32"/>
  <c r="W40" i="32"/>
  <c r="V40" i="32"/>
  <c r="U40" i="32"/>
  <c r="T40" i="32"/>
  <c r="S40" i="32"/>
  <c r="R40" i="32"/>
  <c r="Q40" i="32"/>
  <c r="P40" i="32"/>
  <c r="Z39" i="32"/>
  <c r="Y39" i="32"/>
  <c r="X39" i="32"/>
  <c r="W39" i="32"/>
  <c r="V39" i="32"/>
  <c r="U39" i="32"/>
  <c r="T39" i="32"/>
  <c r="S39" i="32"/>
  <c r="R39" i="32"/>
  <c r="Q39" i="32"/>
  <c r="P39" i="32"/>
  <c r="D39" i="32"/>
  <c r="Z38" i="32"/>
  <c r="Y38" i="32"/>
  <c r="X38" i="32"/>
  <c r="W38" i="32"/>
  <c r="V38" i="32"/>
  <c r="U38" i="32"/>
  <c r="T38" i="32"/>
  <c r="S38" i="32"/>
  <c r="R38" i="32"/>
  <c r="Q38" i="32"/>
  <c r="P38" i="32"/>
  <c r="D38" i="32"/>
  <c r="Z37" i="32"/>
  <c r="Y37" i="32"/>
  <c r="X37" i="32"/>
  <c r="W37" i="32"/>
  <c r="V37" i="32"/>
  <c r="U37" i="32"/>
  <c r="T37" i="32"/>
  <c r="S37" i="32"/>
  <c r="R37" i="32"/>
  <c r="Q37" i="32"/>
  <c r="P37" i="32"/>
  <c r="D37" i="32"/>
  <c r="Z36" i="32"/>
  <c r="Y36" i="32"/>
  <c r="X36" i="32"/>
  <c r="W36" i="32"/>
  <c r="V36" i="32"/>
  <c r="U36" i="32"/>
  <c r="T36" i="32"/>
  <c r="S36" i="32"/>
  <c r="R36" i="32"/>
  <c r="Q36" i="32"/>
  <c r="P36" i="32"/>
  <c r="D36" i="32"/>
  <c r="Z35" i="32"/>
  <c r="Y35" i="32"/>
  <c r="X35" i="32"/>
  <c r="W35" i="32"/>
  <c r="V35" i="32"/>
  <c r="U35" i="32"/>
  <c r="T35" i="32"/>
  <c r="S35" i="32"/>
  <c r="R35" i="32"/>
  <c r="Q35" i="32"/>
  <c r="P35" i="32"/>
  <c r="D35" i="32"/>
  <c r="Z34" i="32"/>
  <c r="Y34" i="32"/>
  <c r="X34" i="32"/>
  <c r="W34" i="32"/>
  <c r="V34" i="32"/>
  <c r="U34" i="32"/>
  <c r="T34" i="32"/>
  <c r="S34" i="32"/>
  <c r="R34" i="32"/>
  <c r="Q34" i="32"/>
  <c r="D34" i="32"/>
  <c r="N33" i="32"/>
  <c r="M33" i="32"/>
  <c r="L33" i="32"/>
  <c r="K33" i="32"/>
  <c r="J33" i="32"/>
  <c r="I33" i="32"/>
  <c r="H33" i="32"/>
  <c r="G33" i="32"/>
  <c r="F33" i="32"/>
  <c r="E33" i="32"/>
  <c r="P31" i="32"/>
  <c r="P30" i="32"/>
  <c r="P29" i="32"/>
  <c r="P28" i="32"/>
  <c r="D28" i="32"/>
  <c r="P27" i="32"/>
  <c r="D27" i="32"/>
  <c r="P26" i="32"/>
  <c r="D26" i="32"/>
  <c r="Z25" i="32"/>
  <c r="Y25" i="32"/>
  <c r="X25" i="32"/>
  <c r="W25" i="32"/>
  <c r="V25" i="32"/>
  <c r="U25" i="32"/>
  <c r="T25" i="32"/>
  <c r="S25" i="32"/>
  <c r="R25" i="32"/>
  <c r="Q25" i="32"/>
  <c r="D25" i="32"/>
  <c r="D24" i="32"/>
  <c r="D23" i="32"/>
  <c r="P22" i="32"/>
  <c r="N22" i="32"/>
  <c r="M22" i="32"/>
  <c r="L22" i="32"/>
  <c r="K22" i="32"/>
  <c r="J22" i="32"/>
  <c r="I22" i="32"/>
  <c r="H22" i="32"/>
  <c r="G22" i="32"/>
  <c r="F22" i="32"/>
  <c r="E22" i="32"/>
  <c r="P21" i="32"/>
  <c r="P20" i="32"/>
  <c r="D20" i="32"/>
  <c r="P19" i="32"/>
  <c r="D19" i="32"/>
  <c r="P18" i="32"/>
  <c r="D18" i="32"/>
  <c r="P17" i="32"/>
  <c r="D17" i="32"/>
  <c r="Z16" i="32"/>
  <c r="Y16" i="32"/>
  <c r="X16" i="32"/>
  <c r="W16" i="32"/>
  <c r="V16" i="32"/>
  <c r="U16" i="32"/>
  <c r="T16" i="32"/>
  <c r="S16" i="32"/>
  <c r="R16" i="32"/>
  <c r="Q16" i="32"/>
  <c r="D16" i="32"/>
  <c r="D15" i="32"/>
  <c r="N14" i="32"/>
  <c r="M14" i="32"/>
  <c r="L14" i="32"/>
  <c r="K14" i="32"/>
  <c r="J14" i="32"/>
  <c r="I14" i="32"/>
  <c r="H14" i="32"/>
  <c r="G14" i="32"/>
  <c r="F14" i="32"/>
  <c r="E14" i="32"/>
  <c r="Q8" i="32"/>
  <c r="Q9" i="32"/>
  <c r="Q10" i="32"/>
  <c r="Q3" i="32"/>
  <c r="Q4" i="32"/>
  <c r="A1" i="32"/>
  <c r="P134" i="31"/>
  <c r="Q110" i="31"/>
  <c r="Q115" i="31"/>
  <c r="Q59" i="31"/>
  <c r="Q60" i="31"/>
  <c r="Q133" i="31"/>
  <c r="P133" i="31"/>
  <c r="Q114" i="31"/>
  <c r="Q58" i="31"/>
  <c r="Q132" i="31"/>
  <c r="P132" i="31"/>
  <c r="Q113" i="31"/>
  <c r="Q57" i="31"/>
  <c r="Q131" i="31"/>
  <c r="P131" i="31"/>
  <c r="Q112" i="31"/>
  <c r="Q56" i="31"/>
  <c r="Q130" i="31"/>
  <c r="P130" i="31"/>
  <c r="P111" i="31"/>
  <c r="Y111" i="31"/>
  <c r="Y55" i="31"/>
  <c r="Z55" i="31"/>
  <c r="Y129" i="31"/>
  <c r="X111" i="31"/>
  <c r="X55" i="31"/>
  <c r="X129" i="31"/>
  <c r="W111" i="31"/>
  <c r="W55" i="31"/>
  <c r="W129" i="31"/>
  <c r="V111" i="31"/>
  <c r="V55" i="31"/>
  <c r="V129" i="31"/>
  <c r="U111" i="31"/>
  <c r="U55" i="31"/>
  <c r="U129" i="31"/>
  <c r="T111" i="31"/>
  <c r="T55" i="31"/>
  <c r="T129" i="31"/>
  <c r="S111" i="31"/>
  <c r="S55" i="31"/>
  <c r="S129" i="31"/>
  <c r="R111" i="31"/>
  <c r="R55" i="31"/>
  <c r="R129" i="31"/>
  <c r="Q111" i="31"/>
  <c r="E88" i="31"/>
  <c r="Q55" i="31"/>
  <c r="Q129" i="31"/>
  <c r="P129" i="31"/>
  <c r="Z128" i="31"/>
  <c r="Y128" i="31"/>
  <c r="X128" i="31"/>
  <c r="W128" i="31"/>
  <c r="V128" i="31"/>
  <c r="U128" i="31"/>
  <c r="T128" i="31"/>
  <c r="S128" i="31"/>
  <c r="R128" i="31"/>
  <c r="Q128" i="31"/>
  <c r="P125" i="31"/>
  <c r="Q50" i="31"/>
  <c r="Q51" i="31"/>
  <c r="Q124" i="31"/>
  <c r="P124" i="31"/>
  <c r="Q49" i="31"/>
  <c r="Q123" i="31"/>
  <c r="P123" i="31"/>
  <c r="Q48" i="31"/>
  <c r="Q122" i="31"/>
  <c r="P122" i="31"/>
  <c r="Q47" i="31"/>
  <c r="Q121" i="31"/>
  <c r="P121" i="31"/>
  <c r="Y46" i="31"/>
  <c r="Z46" i="31"/>
  <c r="Y120" i="31"/>
  <c r="X46" i="31"/>
  <c r="X120" i="31"/>
  <c r="W46" i="31"/>
  <c r="W120" i="31"/>
  <c r="V46" i="31"/>
  <c r="V120" i="31"/>
  <c r="U46" i="31"/>
  <c r="U120" i="31"/>
  <c r="T46" i="31"/>
  <c r="T120" i="31"/>
  <c r="S46" i="31"/>
  <c r="S120" i="31"/>
  <c r="R46" i="31"/>
  <c r="R120" i="31"/>
  <c r="Q46" i="31"/>
  <c r="Q120" i="31"/>
  <c r="P120" i="31"/>
  <c r="Z119" i="31"/>
  <c r="Y119" i="31"/>
  <c r="X119" i="31"/>
  <c r="W119" i="31"/>
  <c r="V119" i="31"/>
  <c r="U119" i="31"/>
  <c r="T119" i="31"/>
  <c r="S119" i="31"/>
  <c r="R119" i="31"/>
  <c r="Q119" i="31"/>
  <c r="P98" i="31"/>
  <c r="Q74" i="31"/>
  <c r="Q79" i="31"/>
  <c r="Q30" i="31"/>
  <c r="Q31" i="31"/>
  <c r="Q97" i="31"/>
  <c r="P97" i="31"/>
  <c r="Q78" i="31"/>
  <c r="Q29" i="31"/>
  <c r="Q96" i="31"/>
  <c r="P96" i="31"/>
  <c r="Q77" i="31"/>
  <c r="Q28" i="31"/>
  <c r="Q95" i="31"/>
  <c r="P95" i="31"/>
  <c r="Q76" i="31"/>
  <c r="Q27" i="31"/>
  <c r="Q94" i="31"/>
  <c r="P94" i="31"/>
  <c r="P75" i="31"/>
  <c r="Y75" i="31"/>
  <c r="Y26" i="31"/>
  <c r="Z26" i="31"/>
  <c r="Y93" i="31"/>
  <c r="X75" i="31"/>
  <c r="X26" i="31"/>
  <c r="X93" i="31"/>
  <c r="W75" i="31"/>
  <c r="W26" i="31"/>
  <c r="W93" i="31"/>
  <c r="V75" i="31"/>
  <c r="V26" i="31"/>
  <c r="V93" i="31"/>
  <c r="U75" i="31"/>
  <c r="U26" i="31"/>
  <c r="U93" i="31"/>
  <c r="T75" i="31"/>
  <c r="T26" i="31"/>
  <c r="T93" i="31"/>
  <c r="S75" i="31"/>
  <c r="S26" i="31"/>
  <c r="S93" i="31"/>
  <c r="R75" i="31"/>
  <c r="R26" i="31"/>
  <c r="R93" i="31"/>
  <c r="Q75" i="31"/>
  <c r="Q26" i="31"/>
  <c r="Q93" i="31"/>
  <c r="P93" i="31"/>
  <c r="D93" i="31"/>
  <c r="Z92" i="31"/>
  <c r="Y92" i="31"/>
  <c r="X92" i="31"/>
  <c r="W92" i="31"/>
  <c r="V92" i="31"/>
  <c r="U92" i="31"/>
  <c r="T92" i="31"/>
  <c r="S92" i="31"/>
  <c r="R92" i="31"/>
  <c r="Q92" i="31"/>
  <c r="D92" i="31"/>
  <c r="D91" i="31"/>
  <c r="D90" i="31"/>
  <c r="P89" i="31"/>
  <c r="D89" i="31"/>
  <c r="Q21" i="31"/>
  <c r="Q22" i="31"/>
  <c r="Q88" i="31"/>
  <c r="P88" i="31"/>
  <c r="D88" i="31"/>
  <c r="Q20" i="31"/>
  <c r="Q87" i="31"/>
  <c r="P87" i="31"/>
  <c r="N87" i="31"/>
  <c r="M87" i="31"/>
  <c r="L87" i="31"/>
  <c r="K87" i="31"/>
  <c r="J87" i="31"/>
  <c r="I87" i="31"/>
  <c r="H87" i="31"/>
  <c r="G87" i="31"/>
  <c r="F87" i="31"/>
  <c r="E87" i="31"/>
  <c r="Q19" i="31"/>
  <c r="Q86" i="31"/>
  <c r="P86" i="31"/>
  <c r="Q18" i="31"/>
  <c r="Q85" i="31"/>
  <c r="P85" i="31"/>
  <c r="Y17" i="31"/>
  <c r="Z17" i="31"/>
  <c r="Y84" i="31"/>
  <c r="X17" i="31"/>
  <c r="X84" i="31"/>
  <c r="W17" i="31"/>
  <c r="W84" i="31"/>
  <c r="V17" i="31"/>
  <c r="V84" i="31"/>
  <c r="U17" i="31"/>
  <c r="U84" i="31"/>
  <c r="T17" i="31"/>
  <c r="T84" i="31"/>
  <c r="S17" i="31"/>
  <c r="S84" i="31"/>
  <c r="R17" i="31"/>
  <c r="R84" i="31"/>
  <c r="Q17" i="31"/>
  <c r="Q84" i="31"/>
  <c r="P84" i="31"/>
  <c r="Z83" i="31"/>
  <c r="Y83" i="31"/>
  <c r="X83" i="31"/>
  <c r="W83" i="31"/>
  <c r="V83" i="31"/>
  <c r="U83" i="31"/>
  <c r="T83" i="31"/>
  <c r="S83" i="31"/>
  <c r="R83" i="31"/>
  <c r="Q83" i="31"/>
  <c r="N74" i="31"/>
  <c r="N82" i="31"/>
  <c r="M74" i="31"/>
  <c r="M82" i="31"/>
  <c r="L74" i="31"/>
  <c r="L82" i="31"/>
  <c r="K74" i="31"/>
  <c r="K82" i="31"/>
  <c r="J74" i="31"/>
  <c r="J82" i="31"/>
  <c r="I74" i="31"/>
  <c r="I82" i="31"/>
  <c r="H74" i="31"/>
  <c r="H82" i="31"/>
  <c r="G74" i="31"/>
  <c r="G82" i="31"/>
  <c r="F74" i="31"/>
  <c r="F82" i="31"/>
  <c r="E74" i="31"/>
  <c r="E82" i="31"/>
  <c r="D82" i="31"/>
  <c r="N73" i="31"/>
  <c r="N81" i="31"/>
  <c r="M73" i="31"/>
  <c r="M81" i="31"/>
  <c r="L73" i="31"/>
  <c r="L81" i="31"/>
  <c r="K73" i="31"/>
  <c r="K81" i="31"/>
  <c r="J73" i="31"/>
  <c r="J81" i="31"/>
  <c r="I73" i="31"/>
  <c r="I81" i="31"/>
  <c r="H73" i="31"/>
  <c r="H81" i="31"/>
  <c r="G73" i="31"/>
  <c r="G81" i="31"/>
  <c r="F73" i="31"/>
  <c r="F81" i="31"/>
  <c r="E73" i="31"/>
  <c r="E81" i="31"/>
  <c r="D81" i="31"/>
  <c r="N72" i="31"/>
  <c r="N80" i="31"/>
  <c r="M72" i="31"/>
  <c r="M80" i="31"/>
  <c r="L72" i="31"/>
  <c r="L80" i="31"/>
  <c r="K72" i="31"/>
  <c r="K80" i="31"/>
  <c r="J72" i="31"/>
  <c r="J80" i="31"/>
  <c r="I72" i="31"/>
  <c r="I80" i="31"/>
  <c r="H72" i="31"/>
  <c r="H80" i="31"/>
  <c r="G72" i="31"/>
  <c r="G80" i="31"/>
  <c r="F72" i="31"/>
  <c r="F80" i="31"/>
  <c r="E72" i="31"/>
  <c r="E80" i="31"/>
  <c r="D80" i="31"/>
  <c r="N71" i="31"/>
  <c r="N79" i="31"/>
  <c r="M71" i="31"/>
  <c r="M79" i="31"/>
  <c r="L71" i="31"/>
  <c r="L79" i="31"/>
  <c r="K71" i="31"/>
  <c r="K79" i="31"/>
  <c r="J71" i="31"/>
  <c r="J79" i="31"/>
  <c r="I71" i="31"/>
  <c r="I79" i="31"/>
  <c r="H71" i="31"/>
  <c r="H79" i="31"/>
  <c r="G71" i="31"/>
  <c r="G79" i="31"/>
  <c r="F71" i="31"/>
  <c r="F79" i="31"/>
  <c r="E71" i="31"/>
  <c r="E79" i="31"/>
  <c r="D79" i="31"/>
  <c r="N70" i="31"/>
  <c r="N78" i="31"/>
  <c r="M70" i="31"/>
  <c r="M78" i="31"/>
  <c r="L70" i="31"/>
  <c r="L78" i="31"/>
  <c r="K70" i="31"/>
  <c r="K78" i="31"/>
  <c r="J70" i="31"/>
  <c r="J78" i="31"/>
  <c r="I70" i="31"/>
  <c r="I78" i="31"/>
  <c r="H70" i="31"/>
  <c r="H78" i="31"/>
  <c r="G70" i="31"/>
  <c r="G78" i="31"/>
  <c r="F70" i="31"/>
  <c r="F78" i="31"/>
  <c r="E70" i="31"/>
  <c r="E78" i="31"/>
  <c r="D78" i="31"/>
  <c r="N69" i="31"/>
  <c r="N77" i="31"/>
  <c r="M69" i="31"/>
  <c r="M77" i="31"/>
  <c r="L69" i="31"/>
  <c r="L77" i="31"/>
  <c r="K69" i="31"/>
  <c r="K77" i="31"/>
  <c r="J69" i="31"/>
  <c r="J77" i="31"/>
  <c r="I69" i="31"/>
  <c r="I77" i="31"/>
  <c r="H69" i="31"/>
  <c r="H77" i="31"/>
  <c r="G69" i="31"/>
  <c r="G77" i="31"/>
  <c r="F69" i="31"/>
  <c r="F77" i="31"/>
  <c r="E69" i="31"/>
  <c r="E77" i="31"/>
  <c r="D77" i="31"/>
  <c r="N76" i="31"/>
  <c r="M76" i="31"/>
  <c r="L76" i="31"/>
  <c r="K76" i="31"/>
  <c r="J76" i="31"/>
  <c r="I76" i="31"/>
  <c r="H76" i="31"/>
  <c r="G76" i="31"/>
  <c r="F76" i="31"/>
  <c r="E76" i="31"/>
  <c r="D74" i="31"/>
  <c r="D73" i="31"/>
  <c r="D72" i="31"/>
  <c r="D71" i="31"/>
  <c r="D70" i="31"/>
  <c r="Z69" i="31"/>
  <c r="Y69" i="31"/>
  <c r="X69" i="31"/>
  <c r="W69" i="31"/>
  <c r="V69" i="31"/>
  <c r="U69" i="31"/>
  <c r="T69" i="31"/>
  <c r="S69" i="31"/>
  <c r="R69" i="31"/>
  <c r="Q69" i="31"/>
  <c r="D66" i="31"/>
  <c r="P69" i="31"/>
  <c r="D69" i="31"/>
  <c r="Z68" i="31"/>
  <c r="Y68" i="31"/>
  <c r="X68" i="31"/>
  <c r="W68" i="31"/>
  <c r="V68" i="31"/>
  <c r="U68" i="31"/>
  <c r="T68" i="31"/>
  <c r="S68" i="31"/>
  <c r="R68" i="31"/>
  <c r="Q68" i="31"/>
  <c r="D65" i="31"/>
  <c r="P68" i="31"/>
  <c r="N68" i="31"/>
  <c r="M68" i="31"/>
  <c r="L68" i="31"/>
  <c r="K68" i="31"/>
  <c r="J68" i="31"/>
  <c r="I68" i="31"/>
  <c r="H68" i="31"/>
  <c r="G68" i="31"/>
  <c r="F68" i="31"/>
  <c r="E68" i="31"/>
  <c r="Z67" i="31"/>
  <c r="Y67" i="31"/>
  <c r="X67" i="31"/>
  <c r="W67" i="31"/>
  <c r="V67" i="31"/>
  <c r="U67" i="31"/>
  <c r="T67" i="31"/>
  <c r="S67" i="31"/>
  <c r="R67" i="31"/>
  <c r="Q67" i="31"/>
  <c r="D64" i="31"/>
  <c r="P67" i="31"/>
  <c r="Z66" i="31"/>
  <c r="Y66" i="31"/>
  <c r="X66" i="31"/>
  <c r="W66" i="31"/>
  <c r="V66" i="31"/>
  <c r="U66" i="31"/>
  <c r="T66" i="31"/>
  <c r="S66" i="31"/>
  <c r="R66" i="31"/>
  <c r="Q66" i="31"/>
  <c r="D63" i="31"/>
  <c r="P66" i="31"/>
  <c r="Z65" i="31"/>
  <c r="Y65" i="31"/>
  <c r="X65" i="31"/>
  <c r="W65" i="31"/>
  <c r="V65" i="31"/>
  <c r="U65" i="31"/>
  <c r="T65" i="31"/>
  <c r="S65" i="31"/>
  <c r="R65" i="31"/>
  <c r="Q65" i="31"/>
  <c r="D62" i="31"/>
  <c r="P65" i="31"/>
  <c r="Z64" i="31"/>
  <c r="Y64" i="31"/>
  <c r="X64" i="31"/>
  <c r="W64" i="31"/>
  <c r="V64" i="31"/>
  <c r="U64" i="31"/>
  <c r="T64" i="31"/>
  <c r="S64" i="31"/>
  <c r="R64" i="31"/>
  <c r="Q64" i="31"/>
  <c r="D61" i="31"/>
  <c r="P64" i="31"/>
  <c r="N60" i="31"/>
  <c r="Z63" i="31"/>
  <c r="M60" i="31"/>
  <c r="Y63" i="31"/>
  <c r="L60" i="31"/>
  <c r="X63" i="31"/>
  <c r="K60" i="31"/>
  <c r="W63" i="31"/>
  <c r="J60" i="31"/>
  <c r="V63" i="31"/>
  <c r="I60" i="31"/>
  <c r="U63" i="31"/>
  <c r="H60" i="31"/>
  <c r="T63" i="31"/>
  <c r="G60" i="31"/>
  <c r="S63" i="31"/>
  <c r="F60" i="31"/>
  <c r="R63" i="31"/>
  <c r="E60" i="31"/>
  <c r="Q63" i="31"/>
  <c r="P60" i="31"/>
  <c r="P59" i="31"/>
  <c r="P58" i="31"/>
  <c r="P57" i="31"/>
  <c r="P56" i="31"/>
  <c r="P55" i="31"/>
  <c r="D55" i="31"/>
  <c r="Z54" i="31"/>
  <c r="Y54" i="31"/>
  <c r="X54" i="31"/>
  <c r="W54" i="31"/>
  <c r="V54" i="31"/>
  <c r="U54" i="31"/>
  <c r="T54" i="31"/>
  <c r="S54" i="31"/>
  <c r="R54" i="31"/>
  <c r="Q54" i="31"/>
  <c r="D54" i="31"/>
  <c r="D53" i="31"/>
  <c r="D52" i="31"/>
  <c r="P51" i="31"/>
  <c r="D51" i="31"/>
  <c r="P50" i="31"/>
  <c r="D50" i="31"/>
  <c r="P49" i="31"/>
  <c r="N49" i="31"/>
  <c r="M49" i="31"/>
  <c r="L49" i="31"/>
  <c r="K49" i="31"/>
  <c r="J49" i="31"/>
  <c r="I49" i="31"/>
  <c r="H49" i="31"/>
  <c r="G49" i="31"/>
  <c r="F49" i="31"/>
  <c r="E49" i="31"/>
  <c r="P48" i="31"/>
  <c r="P47" i="31"/>
  <c r="D47" i="31"/>
  <c r="P46" i="31"/>
  <c r="D46" i="31"/>
  <c r="Z45" i="31"/>
  <c r="Y45" i="31"/>
  <c r="X45" i="31"/>
  <c r="W45" i="31"/>
  <c r="V45" i="31"/>
  <c r="U45" i="31"/>
  <c r="T45" i="31"/>
  <c r="S45" i="31"/>
  <c r="R45" i="31"/>
  <c r="Q45" i="31"/>
  <c r="D45" i="31"/>
  <c r="D44" i="31"/>
  <c r="D43" i="31"/>
  <c r="D42" i="31"/>
  <c r="N41" i="31"/>
  <c r="M41" i="31"/>
  <c r="L41" i="31"/>
  <c r="K41" i="31"/>
  <c r="J41" i="31"/>
  <c r="I41" i="31"/>
  <c r="H41" i="31"/>
  <c r="G41" i="31"/>
  <c r="F41" i="31"/>
  <c r="E41" i="31"/>
  <c r="Z40" i="31"/>
  <c r="Y40" i="31"/>
  <c r="X40" i="31"/>
  <c r="W40" i="31"/>
  <c r="V40" i="31"/>
  <c r="U40" i="31"/>
  <c r="T40" i="31"/>
  <c r="S40" i="31"/>
  <c r="R40" i="31"/>
  <c r="Q40" i="31"/>
  <c r="P40" i="31"/>
  <c r="Z39" i="31"/>
  <c r="Y39" i="31"/>
  <c r="X39" i="31"/>
  <c r="W39" i="31"/>
  <c r="V39" i="31"/>
  <c r="U39" i="31"/>
  <c r="T39" i="31"/>
  <c r="S39" i="31"/>
  <c r="R39" i="31"/>
  <c r="Q39" i="31"/>
  <c r="P39" i="31"/>
  <c r="D39" i="31"/>
  <c r="Z38" i="31"/>
  <c r="Y38" i="31"/>
  <c r="X38" i="31"/>
  <c r="W38" i="31"/>
  <c r="V38" i="31"/>
  <c r="U38" i="31"/>
  <c r="T38" i="31"/>
  <c r="S38" i="31"/>
  <c r="R38" i="31"/>
  <c r="Q38" i="31"/>
  <c r="P38" i="31"/>
  <c r="D38" i="31"/>
  <c r="Z37" i="31"/>
  <c r="Y37" i="31"/>
  <c r="X37" i="31"/>
  <c r="W37" i="31"/>
  <c r="V37" i="31"/>
  <c r="U37" i="31"/>
  <c r="T37" i="31"/>
  <c r="S37" i="31"/>
  <c r="R37" i="31"/>
  <c r="Q37" i="31"/>
  <c r="P37" i="31"/>
  <c r="D37" i="31"/>
  <c r="Z36" i="31"/>
  <c r="Y36" i="31"/>
  <c r="X36" i="31"/>
  <c r="W36" i="31"/>
  <c r="V36" i="31"/>
  <c r="U36" i="31"/>
  <c r="T36" i="31"/>
  <c r="S36" i="31"/>
  <c r="R36" i="31"/>
  <c r="Q36" i="31"/>
  <c r="P36" i="31"/>
  <c r="D36" i="31"/>
  <c r="Z35" i="31"/>
  <c r="Y35" i="31"/>
  <c r="X35" i="31"/>
  <c r="W35" i="31"/>
  <c r="V35" i="31"/>
  <c r="U35" i="31"/>
  <c r="T35" i="31"/>
  <c r="S35" i="31"/>
  <c r="R35" i="31"/>
  <c r="Q35" i="31"/>
  <c r="P35" i="31"/>
  <c r="D35" i="31"/>
  <c r="Z34" i="31"/>
  <c r="Y34" i="31"/>
  <c r="X34" i="31"/>
  <c r="W34" i="31"/>
  <c r="V34" i="31"/>
  <c r="U34" i="31"/>
  <c r="T34" i="31"/>
  <c r="S34" i="31"/>
  <c r="R34" i="31"/>
  <c r="Q34" i="31"/>
  <c r="D34" i="31"/>
  <c r="N33" i="31"/>
  <c r="M33" i="31"/>
  <c r="L33" i="31"/>
  <c r="K33" i="31"/>
  <c r="J33" i="31"/>
  <c r="I33" i="31"/>
  <c r="H33" i="31"/>
  <c r="G33" i="31"/>
  <c r="F33" i="31"/>
  <c r="E33" i="31"/>
  <c r="P31" i="31"/>
  <c r="P30" i="31"/>
  <c r="P29" i="31"/>
  <c r="P28" i="31"/>
  <c r="D28" i="31"/>
  <c r="P27" i="31"/>
  <c r="D27" i="31"/>
  <c r="P26" i="31"/>
  <c r="D26" i="31"/>
  <c r="Z25" i="31"/>
  <c r="Y25" i="31"/>
  <c r="X25" i="31"/>
  <c r="W25" i="31"/>
  <c r="V25" i="31"/>
  <c r="U25" i="31"/>
  <c r="T25" i="31"/>
  <c r="S25" i="31"/>
  <c r="R25" i="31"/>
  <c r="Q25" i="31"/>
  <c r="D25" i="31"/>
  <c r="D24" i="31"/>
  <c r="D23" i="31"/>
  <c r="P22" i="31"/>
  <c r="N22" i="31"/>
  <c r="M22" i="31"/>
  <c r="L22" i="31"/>
  <c r="K22" i="31"/>
  <c r="J22" i="31"/>
  <c r="I22" i="31"/>
  <c r="H22" i="31"/>
  <c r="G22" i="31"/>
  <c r="F22" i="31"/>
  <c r="E22" i="31"/>
  <c r="P21" i="31"/>
  <c r="P20" i="31"/>
  <c r="D20" i="31"/>
  <c r="P19" i="31"/>
  <c r="D19" i="31"/>
  <c r="P18" i="31"/>
  <c r="D18" i="31"/>
  <c r="P17" i="31"/>
  <c r="D17" i="31"/>
  <c r="Z16" i="31"/>
  <c r="Y16" i="31"/>
  <c r="X16" i="31"/>
  <c r="W16" i="31"/>
  <c r="V16" i="31"/>
  <c r="U16" i="31"/>
  <c r="T16" i="31"/>
  <c r="S16" i="31"/>
  <c r="R16" i="31"/>
  <c r="Q16" i="31"/>
  <c r="D16" i="31"/>
  <c r="D15" i="31"/>
  <c r="N14" i="31"/>
  <c r="M14" i="31"/>
  <c r="L14" i="31"/>
  <c r="K14" i="31"/>
  <c r="J14" i="31"/>
  <c r="I14" i="31"/>
  <c r="H14" i="31"/>
  <c r="G14" i="31"/>
  <c r="F14" i="31"/>
  <c r="E14" i="31"/>
  <c r="Q8" i="31"/>
  <c r="Q9" i="31"/>
  <c r="Q10" i="31"/>
  <c r="Q3" i="31"/>
  <c r="Q4" i="31"/>
  <c r="A1" i="31"/>
  <c r="P134" i="30"/>
  <c r="Q110" i="30"/>
  <c r="Q115" i="30"/>
  <c r="Q59" i="30"/>
  <c r="Q60" i="30"/>
  <c r="Q133" i="30"/>
  <c r="P133" i="30"/>
  <c r="Q114" i="30"/>
  <c r="Q58" i="30"/>
  <c r="Q132" i="30"/>
  <c r="P132" i="30"/>
  <c r="Q113" i="30"/>
  <c r="Q57" i="30"/>
  <c r="Q131" i="30"/>
  <c r="P131" i="30"/>
  <c r="Q112" i="30"/>
  <c r="Q56" i="30"/>
  <c r="Q130" i="30"/>
  <c r="P130" i="30"/>
  <c r="P111" i="30"/>
  <c r="Y111" i="30"/>
  <c r="Y55" i="30"/>
  <c r="Z55" i="30"/>
  <c r="Y129" i="30"/>
  <c r="X111" i="30"/>
  <c r="X55" i="30"/>
  <c r="X129" i="30"/>
  <c r="W111" i="30"/>
  <c r="W55" i="30"/>
  <c r="W129" i="30"/>
  <c r="V111" i="30"/>
  <c r="V55" i="30"/>
  <c r="V129" i="30"/>
  <c r="U111" i="30"/>
  <c r="U55" i="30"/>
  <c r="U129" i="30"/>
  <c r="T111" i="30"/>
  <c r="T55" i="30"/>
  <c r="T129" i="30"/>
  <c r="S111" i="30"/>
  <c r="S55" i="30"/>
  <c r="S129" i="30"/>
  <c r="R111" i="30"/>
  <c r="R55" i="30"/>
  <c r="R129" i="30"/>
  <c r="Q111" i="30"/>
  <c r="E88" i="30"/>
  <c r="Q55" i="30"/>
  <c r="Q129" i="30"/>
  <c r="P129" i="30"/>
  <c r="Z128" i="30"/>
  <c r="Y128" i="30"/>
  <c r="X128" i="30"/>
  <c r="W128" i="30"/>
  <c r="V128" i="30"/>
  <c r="U128" i="30"/>
  <c r="T128" i="30"/>
  <c r="S128" i="30"/>
  <c r="R128" i="30"/>
  <c r="Q128" i="30"/>
  <c r="P125" i="30"/>
  <c r="Q50" i="30"/>
  <c r="Q51" i="30"/>
  <c r="Q124" i="30"/>
  <c r="P124" i="30"/>
  <c r="Q49" i="30"/>
  <c r="Q123" i="30"/>
  <c r="P123" i="30"/>
  <c r="Q48" i="30"/>
  <c r="Q122" i="30"/>
  <c r="P122" i="30"/>
  <c r="Q47" i="30"/>
  <c r="Q121" i="30"/>
  <c r="P121" i="30"/>
  <c r="Y46" i="30"/>
  <c r="Z46" i="30"/>
  <c r="Y120" i="30"/>
  <c r="X46" i="30"/>
  <c r="X120" i="30"/>
  <c r="W46" i="30"/>
  <c r="W120" i="30"/>
  <c r="V46" i="30"/>
  <c r="V120" i="30"/>
  <c r="U46" i="30"/>
  <c r="U120" i="30"/>
  <c r="T46" i="30"/>
  <c r="T120" i="30"/>
  <c r="S46" i="30"/>
  <c r="S120" i="30"/>
  <c r="R46" i="30"/>
  <c r="R120" i="30"/>
  <c r="Q46" i="30"/>
  <c r="Q120" i="30"/>
  <c r="P120" i="30"/>
  <c r="Z119" i="30"/>
  <c r="Y119" i="30"/>
  <c r="X119" i="30"/>
  <c r="W119" i="30"/>
  <c r="V119" i="30"/>
  <c r="U119" i="30"/>
  <c r="T119" i="30"/>
  <c r="S119" i="30"/>
  <c r="R119" i="30"/>
  <c r="Q119" i="30"/>
  <c r="P98" i="30"/>
  <c r="Q74" i="30"/>
  <c r="Q79" i="30"/>
  <c r="Q30" i="30"/>
  <c r="Q31" i="30"/>
  <c r="Q97" i="30"/>
  <c r="P97" i="30"/>
  <c r="Q78" i="30"/>
  <c r="Q29" i="30"/>
  <c r="Q96" i="30"/>
  <c r="P96" i="30"/>
  <c r="Q77" i="30"/>
  <c r="Q28" i="30"/>
  <c r="Q95" i="30"/>
  <c r="P95" i="30"/>
  <c r="Q76" i="30"/>
  <c r="Q27" i="30"/>
  <c r="Q94" i="30"/>
  <c r="P94" i="30"/>
  <c r="P75" i="30"/>
  <c r="Y75" i="30"/>
  <c r="Y26" i="30"/>
  <c r="Z26" i="30"/>
  <c r="Y93" i="30"/>
  <c r="X75" i="30"/>
  <c r="X26" i="30"/>
  <c r="X93" i="30"/>
  <c r="W75" i="30"/>
  <c r="W26" i="30"/>
  <c r="W93" i="30"/>
  <c r="V75" i="30"/>
  <c r="V26" i="30"/>
  <c r="V93" i="30"/>
  <c r="U75" i="30"/>
  <c r="U26" i="30"/>
  <c r="U93" i="30"/>
  <c r="T75" i="30"/>
  <c r="T26" i="30"/>
  <c r="T93" i="30"/>
  <c r="S75" i="30"/>
  <c r="S26" i="30"/>
  <c r="S93" i="30"/>
  <c r="R75" i="30"/>
  <c r="R26" i="30"/>
  <c r="R93" i="30"/>
  <c r="Q75" i="30"/>
  <c r="Q26" i="30"/>
  <c r="Q93" i="30"/>
  <c r="P93" i="30"/>
  <c r="D93" i="30"/>
  <c r="Z92" i="30"/>
  <c r="Y92" i="30"/>
  <c r="X92" i="30"/>
  <c r="W92" i="30"/>
  <c r="V92" i="30"/>
  <c r="U92" i="30"/>
  <c r="T92" i="30"/>
  <c r="S92" i="30"/>
  <c r="R92" i="30"/>
  <c r="Q92" i="30"/>
  <c r="D92" i="30"/>
  <c r="D91" i="30"/>
  <c r="D90" i="30"/>
  <c r="P89" i="30"/>
  <c r="D89" i="30"/>
  <c r="Q21" i="30"/>
  <c r="Q22" i="30"/>
  <c r="Q88" i="30"/>
  <c r="P88" i="30"/>
  <c r="D88" i="30"/>
  <c r="Q20" i="30"/>
  <c r="Q87" i="30"/>
  <c r="P87" i="30"/>
  <c r="N87" i="30"/>
  <c r="M87" i="30"/>
  <c r="L87" i="30"/>
  <c r="K87" i="30"/>
  <c r="J87" i="30"/>
  <c r="I87" i="30"/>
  <c r="H87" i="30"/>
  <c r="G87" i="30"/>
  <c r="F87" i="30"/>
  <c r="E87" i="30"/>
  <c r="Q19" i="30"/>
  <c r="Q86" i="30"/>
  <c r="P86" i="30"/>
  <c r="Q18" i="30"/>
  <c r="Q85" i="30"/>
  <c r="P85" i="30"/>
  <c r="Y17" i="30"/>
  <c r="Z17" i="30"/>
  <c r="Y84" i="30"/>
  <c r="X17" i="30"/>
  <c r="X84" i="30"/>
  <c r="W17" i="30"/>
  <c r="W84" i="30"/>
  <c r="V17" i="30"/>
  <c r="V84" i="30"/>
  <c r="U17" i="30"/>
  <c r="U84" i="30"/>
  <c r="T17" i="30"/>
  <c r="T84" i="30"/>
  <c r="S17" i="30"/>
  <c r="S84" i="30"/>
  <c r="R17" i="30"/>
  <c r="R84" i="30"/>
  <c r="Q17" i="30"/>
  <c r="Q84" i="30"/>
  <c r="P84" i="30"/>
  <c r="Z83" i="30"/>
  <c r="Y83" i="30"/>
  <c r="X83" i="30"/>
  <c r="W83" i="30"/>
  <c r="V83" i="30"/>
  <c r="U83" i="30"/>
  <c r="T83" i="30"/>
  <c r="S83" i="30"/>
  <c r="R83" i="30"/>
  <c r="Q83" i="30"/>
  <c r="N74" i="30"/>
  <c r="N82" i="30"/>
  <c r="M74" i="30"/>
  <c r="M82" i="30"/>
  <c r="L74" i="30"/>
  <c r="L82" i="30"/>
  <c r="K74" i="30"/>
  <c r="K82" i="30"/>
  <c r="J74" i="30"/>
  <c r="J82" i="30"/>
  <c r="I74" i="30"/>
  <c r="I82" i="30"/>
  <c r="H74" i="30"/>
  <c r="H82" i="30"/>
  <c r="G74" i="30"/>
  <c r="G82" i="30"/>
  <c r="F74" i="30"/>
  <c r="F82" i="30"/>
  <c r="E74" i="30"/>
  <c r="E82" i="30"/>
  <c r="D82" i="30"/>
  <c r="N73" i="30"/>
  <c r="N81" i="30"/>
  <c r="M73" i="30"/>
  <c r="M81" i="30"/>
  <c r="L73" i="30"/>
  <c r="L81" i="30"/>
  <c r="K73" i="30"/>
  <c r="K81" i="30"/>
  <c r="J73" i="30"/>
  <c r="J81" i="30"/>
  <c r="I73" i="30"/>
  <c r="I81" i="30"/>
  <c r="H73" i="30"/>
  <c r="H81" i="30"/>
  <c r="G73" i="30"/>
  <c r="G81" i="30"/>
  <c r="F73" i="30"/>
  <c r="F81" i="30"/>
  <c r="E73" i="30"/>
  <c r="E81" i="30"/>
  <c r="D81" i="30"/>
  <c r="N72" i="30"/>
  <c r="N80" i="30"/>
  <c r="M72" i="30"/>
  <c r="M80" i="30"/>
  <c r="L72" i="30"/>
  <c r="L80" i="30"/>
  <c r="K72" i="30"/>
  <c r="K80" i="30"/>
  <c r="J72" i="30"/>
  <c r="J80" i="30"/>
  <c r="I72" i="30"/>
  <c r="I80" i="30"/>
  <c r="H72" i="30"/>
  <c r="H80" i="30"/>
  <c r="G72" i="30"/>
  <c r="G80" i="30"/>
  <c r="F72" i="30"/>
  <c r="F80" i="30"/>
  <c r="E72" i="30"/>
  <c r="E80" i="30"/>
  <c r="D80" i="30"/>
  <c r="N71" i="30"/>
  <c r="N79" i="30"/>
  <c r="M71" i="30"/>
  <c r="M79" i="30"/>
  <c r="L71" i="30"/>
  <c r="L79" i="30"/>
  <c r="K71" i="30"/>
  <c r="K79" i="30"/>
  <c r="J71" i="30"/>
  <c r="J79" i="30"/>
  <c r="I71" i="30"/>
  <c r="I79" i="30"/>
  <c r="H71" i="30"/>
  <c r="H79" i="30"/>
  <c r="G71" i="30"/>
  <c r="G79" i="30"/>
  <c r="F71" i="30"/>
  <c r="F79" i="30"/>
  <c r="E71" i="30"/>
  <c r="E79" i="30"/>
  <c r="D79" i="30"/>
  <c r="N70" i="30"/>
  <c r="N78" i="30"/>
  <c r="M70" i="30"/>
  <c r="M78" i="30"/>
  <c r="L70" i="30"/>
  <c r="L78" i="30"/>
  <c r="K70" i="30"/>
  <c r="K78" i="30"/>
  <c r="J70" i="30"/>
  <c r="J78" i="30"/>
  <c r="I70" i="30"/>
  <c r="I78" i="30"/>
  <c r="H70" i="30"/>
  <c r="H78" i="30"/>
  <c r="G70" i="30"/>
  <c r="G78" i="30"/>
  <c r="F70" i="30"/>
  <c r="F78" i="30"/>
  <c r="E70" i="30"/>
  <c r="E78" i="30"/>
  <c r="D78" i="30"/>
  <c r="N69" i="30"/>
  <c r="N77" i="30"/>
  <c r="M69" i="30"/>
  <c r="M77" i="30"/>
  <c r="L69" i="30"/>
  <c r="L77" i="30"/>
  <c r="K69" i="30"/>
  <c r="K77" i="30"/>
  <c r="J69" i="30"/>
  <c r="J77" i="30"/>
  <c r="I69" i="30"/>
  <c r="I77" i="30"/>
  <c r="H69" i="30"/>
  <c r="H77" i="30"/>
  <c r="G69" i="30"/>
  <c r="G77" i="30"/>
  <c r="F69" i="30"/>
  <c r="F77" i="30"/>
  <c r="E69" i="30"/>
  <c r="E77" i="30"/>
  <c r="D77" i="30"/>
  <c r="N76" i="30"/>
  <c r="M76" i="30"/>
  <c r="L76" i="30"/>
  <c r="K76" i="30"/>
  <c r="J76" i="30"/>
  <c r="I76" i="30"/>
  <c r="H76" i="30"/>
  <c r="G76" i="30"/>
  <c r="F76" i="30"/>
  <c r="E76" i="30"/>
  <c r="D74" i="30"/>
  <c r="D73" i="30"/>
  <c r="D72" i="30"/>
  <c r="D71" i="30"/>
  <c r="D70" i="30"/>
  <c r="Z69" i="30"/>
  <c r="Y69" i="30"/>
  <c r="X69" i="30"/>
  <c r="W69" i="30"/>
  <c r="V69" i="30"/>
  <c r="U69" i="30"/>
  <c r="T69" i="30"/>
  <c r="S69" i="30"/>
  <c r="R69" i="30"/>
  <c r="Q69" i="30"/>
  <c r="D66" i="30"/>
  <c r="P69" i="30"/>
  <c r="D69" i="30"/>
  <c r="Z68" i="30"/>
  <c r="Y68" i="30"/>
  <c r="X68" i="30"/>
  <c r="W68" i="30"/>
  <c r="V68" i="30"/>
  <c r="U68" i="30"/>
  <c r="T68" i="30"/>
  <c r="S68" i="30"/>
  <c r="R68" i="30"/>
  <c r="Q68" i="30"/>
  <c r="D65" i="30"/>
  <c r="P68" i="30"/>
  <c r="N68" i="30"/>
  <c r="M68" i="30"/>
  <c r="L68" i="30"/>
  <c r="K68" i="30"/>
  <c r="J68" i="30"/>
  <c r="I68" i="30"/>
  <c r="H68" i="30"/>
  <c r="G68" i="30"/>
  <c r="F68" i="30"/>
  <c r="E68" i="30"/>
  <c r="Z67" i="30"/>
  <c r="Y67" i="30"/>
  <c r="X67" i="30"/>
  <c r="W67" i="30"/>
  <c r="V67" i="30"/>
  <c r="U67" i="30"/>
  <c r="T67" i="30"/>
  <c r="S67" i="30"/>
  <c r="R67" i="30"/>
  <c r="Q67" i="30"/>
  <c r="D64" i="30"/>
  <c r="P67" i="30"/>
  <c r="Z66" i="30"/>
  <c r="Y66" i="30"/>
  <c r="X66" i="30"/>
  <c r="W66" i="30"/>
  <c r="V66" i="30"/>
  <c r="U66" i="30"/>
  <c r="T66" i="30"/>
  <c r="S66" i="30"/>
  <c r="R66" i="30"/>
  <c r="Q66" i="30"/>
  <c r="D63" i="30"/>
  <c r="P66" i="30"/>
  <c r="Z65" i="30"/>
  <c r="Y65" i="30"/>
  <c r="X65" i="30"/>
  <c r="W65" i="30"/>
  <c r="V65" i="30"/>
  <c r="U65" i="30"/>
  <c r="T65" i="30"/>
  <c r="S65" i="30"/>
  <c r="R65" i="30"/>
  <c r="Q65" i="30"/>
  <c r="D62" i="30"/>
  <c r="P65" i="30"/>
  <c r="Z64" i="30"/>
  <c r="Y64" i="30"/>
  <c r="X64" i="30"/>
  <c r="W64" i="30"/>
  <c r="V64" i="30"/>
  <c r="U64" i="30"/>
  <c r="T64" i="30"/>
  <c r="S64" i="30"/>
  <c r="R64" i="30"/>
  <c r="Q64" i="30"/>
  <c r="D61" i="30"/>
  <c r="P64" i="30"/>
  <c r="N60" i="30"/>
  <c r="Z63" i="30"/>
  <c r="M60" i="30"/>
  <c r="Y63" i="30"/>
  <c r="L60" i="30"/>
  <c r="X63" i="30"/>
  <c r="K60" i="30"/>
  <c r="W63" i="30"/>
  <c r="J60" i="30"/>
  <c r="V63" i="30"/>
  <c r="I60" i="30"/>
  <c r="U63" i="30"/>
  <c r="H60" i="30"/>
  <c r="T63" i="30"/>
  <c r="G60" i="30"/>
  <c r="S63" i="30"/>
  <c r="F60" i="30"/>
  <c r="R63" i="30"/>
  <c r="E60" i="30"/>
  <c r="Q63" i="30"/>
  <c r="P60" i="30"/>
  <c r="P59" i="30"/>
  <c r="P58" i="30"/>
  <c r="P57" i="30"/>
  <c r="P56" i="30"/>
  <c r="P55" i="30"/>
  <c r="D55" i="30"/>
  <c r="Z54" i="30"/>
  <c r="Y54" i="30"/>
  <c r="X54" i="30"/>
  <c r="W54" i="30"/>
  <c r="V54" i="30"/>
  <c r="U54" i="30"/>
  <c r="T54" i="30"/>
  <c r="S54" i="30"/>
  <c r="R54" i="30"/>
  <c r="Q54" i="30"/>
  <c r="D54" i="30"/>
  <c r="D53" i="30"/>
  <c r="D52" i="30"/>
  <c r="P51" i="30"/>
  <c r="D51" i="30"/>
  <c r="P50" i="30"/>
  <c r="D50" i="30"/>
  <c r="P49" i="30"/>
  <c r="N49" i="30"/>
  <c r="M49" i="30"/>
  <c r="L49" i="30"/>
  <c r="K49" i="30"/>
  <c r="J49" i="30"/>
  <c r="I49" i="30"/>
  <c r="H49" i="30"/>
  <c r="G49" i="30"/>
  <c r="F49" i="30"/>
  <c r="E49" i="30"/>
  <c r="P48" i="30"/>
  <c r="P47" i="30"/>
  <c r="D47" i="30"/>
  <c r="P46" i="30"/>
  <c r="D46" i="30"/>
  <c r="Z45" i="30"/>
  <c r="Y45" i="30"/>
  <c r="X45" i="30"/>
  <c r="W45" i="30"/>
  <c r="V45" i="30"/>
  <c r="U45" i="30"/>
  <c r="T45" i="30"/>
  <c r="S45" i="30"/>
  <c r="R45" i="30"/>
  <c r="Q45" i="30"/>
  <c r="D45" i="30"/>
  <c r="D44" i="30"/>
  <c r="D43" i="30"/>
  <c r="D42" i="30"/>
  <c r="N41" i="30"/>
  <c r="M41" i="30"/>
  <c r="L41" i="30"/>
  <c r="K41" i="30"/>
  <c r="J41" i="30"/>
  <c r="I41" i="30"/>
  <c r="H41" i="30"/>
  <c r="G41" i="30"/>
  <c r="F41" i="30"/>
  <c r="E41" i="30"/>
  <c r="Z40" i="30"/>
  <c r="Y40" i="30"/>
  <c r="X40" i="30"/>
  <c r="W40" i="30"/>
  <c r="V40" i="30"/>
  <c r="U40" i="30"/>
  <c r="T40" i="30"/>
  <c r="S40" i="30"/>
  <c r="R40" i="30"/>
  <c r="Q40" i="30"/>
  <c r="P40" i="30"/>
  <c r="Z39" i="30"/>
  <c r="Y39" i="30"/>
  <c r="X39" i="30"/>
  <c r="W39" i="30"/>
  <c r="V39" i="30"/>
  <c r="U39" i="30"/>
  <c r="T39" i="30"/>
  <c r="S39" i="30"/>
  <c r="R39" i="30"/>
  <c r="Q39" i="30"/>
  <c r="P39" i="30"/>
  <c r="D39" i="30"/>
  <c r="Z38" i="30"/>
  <c r="Y38" i="30"/>
  <c r="X38" i="30"/>
  <c r="W38" i="30"/>
  <c r="V38" i="30"/>
  <c r="U38" i="30"/>
  <c r="T38" i="30"/>
  <c r="S38" i="30"/>
  <c r="R38" i="30"/>
  <c r="Q38" i="30"/>
  <c r="P38" i="30"/>
  <c r="D38" i="30"/>
  <c r="Z37" i="30"/>
  <c r="Y37" i="30"/>
  <c r="X37" i="30"/>
  <c r="W37" i="30"/>
  <c r="V37" i="30"/>
  <c r="U37" i="30"/>
  <c r="T37" i="30"/>
  <c r="S37" i="30"/>
  <c r="R37" i="30"/>
  <c r="Q37" i="30"/>
  <c r="P37" i="30"/>
  <c r="D37" i="30"/>
  <c r="Z36" i="30"/>
  <c r="Y36" i="30"/>
  <c r="X36" i="30"/>
  <c r="W36" i="30"/>
  <c r="V36" i="30"/>
  <c r="U36" i="30"/>
  <c r="T36" i="30"/>
  <c r="S36" i="30"/>
  <c r="R36" i="30"/>
  <c r="Q36" i="30"/>
  <c r="P36" i="30"/>
  <c r="D36" i="30"/>
  <c r="Z35" i="30"/>
  <c r="Y35" i="30"/>
  <c r="X35" i="30"/>
  <c r="W35" i="30"/>
  <c r="V35" i="30"/>
  <c r="U35" i="30"/>
  <c r="T35" i="30"/>
  <c r="S35" i="30"/>
  <c r="R35" i="30"/>
  <c r="Q35" i="30"/>
  <c r="P35" i="30"/>
  <c r="D35" i="30"/>
  <c r="Z34" i="30"/>
  <c r="Y34" i="30"/>
  <c r="X34" i="30"/>
  <c r="W34" i="30"/>
  <c r="V34" i="30"/>
  <c r="U34" i="30"/>
  <c r="T34" i="30"/>
  <c r="S34" i="30"/>
  <c r="R34" i="30"/>
  <c r="Q34" i="30"/>
  <c r="D34" i="30"/>
  <c r="N33" i="30"/>
  <c r="M33" i="30"/>
  <c r="L33" i="30"/>
  <c r="K33" i="30"/>
  <c r="J33" i="30"/>
  <c r="I33" i="30"/>
  <c r="H33" i="30"/>
  <c r="G33" i="30"/>
  <c r="F33" i="30"/>
  <c r="E33" i="30"/>
  <c r="P31" i="30"/>
  <c r="P30" i="30"/>
  <c r="P29" i="30"/>
  <c r="P28" i="30"/>
  <c r="D28" i="30"/>
  <c r="P27" i="30"/>
  <c r="D27" i="30"/>
  <c r="P26" i="30"/>
  <c r="D26" i="30"/>
  <c r="Z25" i="30"/>
  <c r="Y25" i="30"/>
  <c r="X25" i="30"/>
  <c r="W25" i="30"/>
  <c r="V25" i="30"/>
  <c r="U25" i="30"/>
  <c r="T25" i="30"/>
  <c r="S25" i="30"/>
  <c r="R25" i="30"/>
  <c r="Q25" i="30"/>
  <c r="D25" i="30"/>
  <c r="D24" i="30"/>
  <c r="D23" i="30"/>
  <c r="P22" i="30"/>
  <c r="N22" i="30"/>
  <c r="M22" i="30"/>
  <c r="L22" i="30"/>
  <c r="K22" i="30"/>
  <c r="J22" i="30"/>
  <c r="I22" i="30"/>
  <c r="H22" i="30"/>
  <c r="G22" i="30"/>
  <c r="F22" i="30"/>
  <c r="E22" i="30"/>
  <c r="P21" i="30"/>
  <c r="P20" i="30"/>
  <c r="D20" i="30"/>
  <c r="P19" i="30"/>
  <c r="D19" i="30"/>
  <c r="P18" i="30"/>
  <c r="D18" i="30"/>
  <c r="P17" i="30"/>
  <c r="D17" i="30"/>
  <c r="Z16" i="30"/>
  <c r="Y16" i="30"/>
  <c r="X16" i="30"/>
  <c r="W16" i="30"/>
  <c r="V16" i="30"/>
  <c r="U16" i="30"/>
  <c r="T16" i="30"/>
  <c r="S16" i="30"/>
  <c r="R16" i="30"/>
  <c r="Q16" i="30"/>
  <c r="D16" i="30"/>
  <c r="D15" i="30"/>
  <c r="N14" i="30"/>
  <c r="M14" i="30"/>
  <c r="L14" i="30"/>
  <c r="K14" i="30"/>
  <c r="J14" i="30"/>
  <c r="I14" i="30"/>
  <c r="H14" i="30"/>
  <c r="G14" i="30"/>
  <c r="F14" i="30"/>
  <c r="E14" i="30"/>
  <c r="Q8" i="30"/>
  <c r="Q9" i="30"/>
  <c r="Q10" i="30"/>
  <c r="Q3" i="30"/>
  <c r="Q4" i="30"/>
  <c r="A1" i="30"/>
  <c r="P134" i="29"/>
  <c r="Q110" i="29"/>
  <c r="Q115" i="29"/>
  <c r="Q59" i="29"/>
  <c r="Q60" i="29"/>
  <c r="Q133" i="29"/>
  <c r="P133" i="29"/>
  <c r="Q114" i="29"/>
  <c r="Q58" i="29"/>
  <c r="Q132" i="29"/>
  <c r="P132" i="29"/>
  <c r="Q113" i="29"/>
  <c r="Q57" i="29"/>
  <c r="Q131" i="29"/>
  <c r="P131" i="29"/>
  <c r="Q112" i="29"/>
  <c r="Q56" i="29"/>
  <c r="Q130" i="29"/>
  <c r="P130" i="29"/>
  <c r="P111" i="29"/>
  <c r="Y111" i="29"/>
  <c r="Y55" i="29"/>
  <c r="Z55" i="29"/>
  <c r="Y129" i="29"/>
  <c r="X111" i="29"/>
  <c r="X55" i="29"/>
  <c r="X129" i="29"/>
  <c r="W111" i="29"/>
  <c r="W55" i="29"/>
  <c r="W129" i="29"/>
  <c r="V111" i="29"/>
  <c r="V55" i="29"/>
  <c r="V129" i="29"/>
  <c r="U111" i="29"/>
  <c r="U55" i="29"/>
  <c r="U129" i="29"/>
  <c r="T111" i="29"/>
  <c r="T55" i="29"/>
  <c r="T129" i="29"/>
  <c r="S111" i="29"/>
  <c r="S55" i="29"/>
  <c r="S129" i="29"/>
  <c r="R111" i="29"/>
  <c r="R55" i="29"/>
  <c r="R129" i="29"/>
  <c r="Q111" i="29"/>
  <c r="E88" i="29"/>
  <c r="Q55" i="29"/>
  <c r="Q129" i="29"/>
  <c r="P129" i="29"/>
  <c r="Z128" i="29"/>
  <c r="Y128" i="29"/>
  <c r="X128" i="29"/>
  <c r="W128" i="29"/>
  <c r="V128" i="29"/>
  <c r="U128" i="29"/>
  <c r="T128" i="29"/>
  <c r="S128" i="29"/>
  <c r="R128" i="29"/>
  <c r="Q128" i="29"/>
  <c r="P125" i="29"/>
  <c r="Q50" i="29"/>
  <c r="Q51" i="29"/>
  <c r="Q124" i="29"/>
  <c r="P124" i="29"/>
  <c r="Q49" i="29"/>
  <c r="Q123" i="29"/>
  <c r="P123" i="29"/>
  <c r="Q48" i="29"/>
  <c r="Q122" i="29"/>
  <c r="P122" i="29"/>
  <c r="Q47" i="29"/>
  <c r="Q121" i="29"/>
  <c r="P121" i="29"/>
  <c r="Y46" i="29"/>
  <c r="Z46" i="29"/>
  <c r="Y120" i="29"/>
  <c r="X46" i="29"/>
  <c r="X120" i="29"/>
  <c r="W46" i="29"/>
  <c r="W120" i="29"/>
  <c r="V46" i="29"/>
  <c r="V120" i="29"/>
  <c r="U46" i="29"/>
  <c r="U120" i="29"/>
  <c r="T46" i="29"/>
  <c r="T120" i="29"/>
  <c r="S46" i="29"/>
  <c r="S120" i="29"/>
  <c r="R46" i="29"/>
  <c r="R120" i="29"/>
  <c r="Q46" i="29"/>
  <c r="Q120" i="29"/>
  <c r="P120" i="29"/>
  <c r="Z119" i="29"/>
  <c r="Y119" i="29"/>
  <c r="X119" i="29"/>
  <c r="W119" i="29"/>
  <c r="V119" i="29"/>
  <c r="U119" i="29"/>
  <c r="T119" i="29"/>
  <c r="S119" i="29"/>
  <c r="R119" i="29"/>
  <c r="Q119" i="29"/>
  <c r="P98" i="29"/>
  <c r="Q74" i="29"/>
  <c r="Q79" i="29"/>
  <c r="Q30" i="29"/>
  <c r="Q31" i="29"/>
  <c r="Q97" i="29"/>
  <c r="P97" i="29"/>
  <c r="Q78" i="29"/>
  <c r="Q29" i="29"/>
  <c r="Q96" i="29"/>
  <c r="P96" i="29"/>
  <c r="Q77" i="29"/>
  <c r="Q28" i="29"/>
  <c r="Q95" i="29"/>
  <c r="P95" i="29"/>
  <c r="Q76" i="29"/>
  <c r="Q27" i="29"/>
  <c r="Q94" i="29"/>
  <c r="P94" i="29"/>
  <c r="P75" i="29"/>
  <c r="Y75" i="29"/>
  <c r="Y26" i="29"/>
  <c r="Z26" i="29"/>
  <c r="Y93" i="29"/>
  <c r="X75" i="29"/>
  <c r="X26" i="29"/>
  <c r="X93" i="29"/>
  <c r="W75" i="29"/>
  <c r="W26" i="29"/>
  <c r="W93" i="29"/>
  <c r="V75" i="29"/>
  <c r="V26" i="29"/>
  <c r="V93" i="29"/>
  <c r="U75" i="29"/>
  <c r="U26" i="29"/>
  <c r="U93" i="29"/>
  <c r="T75" i="29"/>
  <c r="T26" i="29"/>
  <c r="T93" i="29"/>
  <c r="S75" i="29"/>
  <c r="S26" i="29"/>
  <c r="S93" i="29"/>
  <c r="R75" i="29"/>
  <c r="R26" i="29"/>
  <c r="R93" i="29"/>
  <c r="Q75" i="29"/>
  <c r="Q26" i="29"/>
  <c r="Q93" i="29"/>
  <c r="P93" i="29"/>
  <c r="D93" i="29"/>
  <c r="Z92" i="29"/>
  <c r="Y92" i="29"/>
  <c r="X92" i="29"/>
  <c r="W92" i="29"/>
  <c r="V92" i="29"/>
  <c r="U92" i="29"/>
  <c r="T92" i="29"/>
  <c r="S92" i="29"/>
  <c r="R92" i="29"/>
  <c r="Q92" i="29"/>
  <c r="D92" i="29"/>
  <c r="D91" i="29"/>
  <c r="D90" i="29"/>
  <c r="P89" i="29"/>
  <c r="D89" i="29"/>
  <c r="Q21" i="29"/>
  <c r="Q22" i="29"/>
  <c r="Q88" i="29"/>
  <c r="P88" i="29"/>
  <c r="D88" i="29"/>
  <c r="Q20" i="29"/>
  <c r="Q87" i="29"/>
  <c r="P87" i="29"/>
  <c r="N87" i="29"/>
  <c r="M87" i="29"/>
  <c r="L87" i="29"/>
  <c r="K87" i="29"/>
  <c r="J87" i="29"/>
  <c r="I87" i="29"/>
  <c r="H87" i="29"/>
  <c r="G87" i="29"/>
  <c r="F87" i="29"/>
  <c r="E87" i="29"/>
  <c r="Q19" i="29"/>
  <c r="Q86" i="29"/>
  <c r="P86" i="29"/>
  <c r="Q18" i="29"/>
  <c r="Q85" i="29"/>
  <c r="P85" i="29"/>
  <c r="Y17" i="29"/>
  <c r="Z17" i="29"/>
  <c r="Y84" i="29"/>
  <c r="X17" i="29"/>
  <c r="X84" i="29"/>
  <c r="W17" i="29"/>
  <c r="W84" i="29"/>
  <c r="V17" i="29"/>
  <c r="V84" i="29"/>
  <c r="U17" i="29"/>
  <c r="U84" i="29"/>
  <c r="T17" i="29"/>
  <c r="T84" i="29"/>
  <c r="S17" i="29"/>
  <c r="S84" i="29"/>
  <c r="R17" i="29"/>
  <c r="R84" i="29"/>
  <c r="Q17" i="29"/>
  <c r="Q84" i="29"/>
  <c r="P84" i="29"/>
  <c r="Z83" i="29"/>
  <c r="Y83" i="29"/>
  <c r="X83" i="29"/>
  <c r="W83" i="29"/>
  <c r="V83" i="29"/>
  <c r="U83" i="29"/>
  <c r="T83" i="29"/>
  <c r="S83" i="29"/>
  <c r="R83" i="29"/>
  <c r="Q83" i="29"/>
  <c r="N74" i="29"/>
  <c r="N82" i="29"/>
  <c r="M74" i="29"/>
  <c r="M82" i="29"/>
  <c r="L74" i="29"/>
  <c r="L82" i="29"/>
  <c r="K74" i="29"/>
  <c r="K82" i="29"/>
  <c r="J74" i="29"/>
  <c r="J82" i="29"/>
  <c r="I74" i="29"/>
  <c r="I82" i="29"/>
  <c r="H74" i="29"/>
  <c r="H82" i="29"/>
  <c r="G74" i="29"/>
  <c r="G82" i="29"/>
  <c r="F74" i="29"/>
  <c r="F82" i="29"/>
  <c r="E74" i="29"/>
  <c r="E82" i="29"/>
  <c r="D82" i="29"/>
  <c r="N73" i="29"/>
  <c r="N81" i="29"/>
  <c r="M73" i="29"/>
  <c r="M81" i="29"/>
  <c r="L73" i="29"/>
  <c r="L81" i="29"/>
  <c r="K73" i="29"/>
  <c r="K81" i="29"/>
  <c r="J73" i="29"/>
  <c r="J81" i="29"/>
  <c r="I73" i="29"/>
  <c r="I81" i="29"/>
  <c r="H73" i="29"/>
  <c r="H81" i="29"/>
  <c r="G73" i="29"/>
  <c r="G81" i="29"/>
  <c r="F73" i="29"/>
  <c r="F81" i="29"/>
  <c r="E73" i="29"/>
  <c r="E81" i="29"/>
  <c r="D81" i="29"/>
  <c r="N72" i="29"/>
  <c r="N80" i="29"/>
  <c r="M72" i="29"/>
  <c r="M80" i="29"/>
  <c r="L72" i="29"/>
  <c r="L80" i="29"/>
  <c r="K72" i="29"/>
  <c r="K80" i="29"/>
  <c r="J72" i="29"/>
  <c r="J80" i="29"/>
  <c r="I72" i="29"/>
  <c r="I80" i="29"/>
  <c r="H72" i="29"/>
  <c r="H80" i="29"/>
  <c r="G72" i="29"/>
  <c r="G80" i="29"/>
  <c r="F72" i="29"/>
  <c r="F80" i="29"/>
  <c r="E72" i="29"/>
  <c r="E80" i="29"/>
  <c r="D80" i="29"/>
  <c r="N71" i="29"/>
  <c r="N79" i="29"/>
  <c r="M71" i="29"/>
  <c r="M79" i="29"/>
  <c r="L71" i="29"/>
  <c r="L79" i="29"/>
  <c r="K71" i="29"/>
  <c r="K79" i="29"/>
  <c r="J71" i="29"/>
  <c r="J79" i="29"/>
  <c r="I71" i="29"/>
  <c r="I79" i="29"/>
  <c r="H71" i="29"/>
  <c r="H79" i="29"/>
  <c r="G71" i="29"/>
  <c r="G79" i="29"/>
  <c r="F71" i="29"/>
  <c r="F79" i="29"/>
  <c r="E71" i="29"/>
  <c r="E79" i="29"/>
  <c r="D79" i="29"/>
  <c r="N70" i="29"/>
  <c r="N78" i="29"/>
  <c r="M70" i="29"/>
  <c r="M78" i="29"/>
  <c r="L70" i="29"/>
  <c r="L78" i="29"/>
  <c r="K70" i="29"/>
  <c r="K78" i="29"/>
  <c r="J70" i="29"/>
  <c r="J78" i="29"/>
  <c r="I70" i="29"/>
  <c r="I78" i="29"/>
  <c r="H70" i="29"/>
  <c r="H78" i="29"/>
  <c r="G70" i="29"/>
  <c r="G78" i="29"/>
  <c r="F70" i="29"/>
  <c r="F78" i="29"/>
  <c r="E70" i="29"/>
  <c r="E78" i="29"/>
  <c r="D78" i="29"/>
  <c r="N69" i="29"/>
  <c r="N77" i="29"/>
  <c r="M69" i="29"/>
  <c r="M77" i="29"/>
  <c r="L69" i="29"/>
  <c r="L77" i="29"/>
  <c r="K69" i="29"/>
  <c r="K77" i="29"/>
  <c r="J69" i="29"/>
  <c r="J77" i="29"/>
  <c r="I69" i="29"/>
  <c r="I77" i="29"/>
  <c r="H69" i="29"/>
  <c r="H77" i="29"/>
  <c r="G69" i="29"/>
  <c r="G77" i="29"/>
  <c r="F69" i="29"/>
  <c r="F77" i="29"/>
  <c r="E69" i="29"/>
  <c r="E77" i="29"/>
  <c r="D77" i="29"/>
  <c r="N76" i="29"/>
  <c r="M76" i="29"/>
  <c r="L76" i="29"/>
  <c r="K76" i="29"/>
  <c r="J76" i="29"/>
  <c r="I76" i="29"/>
  <c r="H76" i="29"/>
  <c r="G76" i="29"/>
  <c r="F76" i="29"/>
  <c r="E76" i="29"/>
  <c r="D74" i="29"/>
  <c r="D73" i="29"/>
  <c r="D72" i="29"/>
  <c r="D71" i="29"/>
  <c r="D70" i="29"/>
  <c r="Z69" i="29"/>
  <c r="Y69" i="29"/>
  <c r="X69" i="29"/>
  <c r="W69" i="29"/>
  <c r="V69" i="29"/>
  <c r="U69" i="29"/>
  <c r="T69" i="29"/>
  <c r="S69" i="29"/>
  <c r="R69" i="29"/>
  <c r="Q69" i="29"/>
  <c r="D66" i="29"/>
  <c r="P69" i="29"/>
  <c r="D69" i="29"/>
  <c r="Z68" i="29"/>
  <c r="Y68" i="29"/>
  <c r="X68" i="29"/>
  <c r="W68" i="29"/>
  <c r="V68" i="29"/>
  <c r="U68" i="29"/>
  <c r="T68" i="29"/>
  <c r="S68" i="29"/>
  <c r="R68" i="29"/>
  <c r="Q68" i="29"/>
  <c r="D65" i="29"/>
  <c r="P68" i="29"/>
  <c r="N68" i="29"/>
  <c r="M68" i="29"/>
  <c r="L68" i="29"/>
  <c r="K68" i="29"/>
  <c r="J68" i="29"/>
  <c r="I68" i="29"/>
  <c r="H68" i="29"/>
  <c r="G68" i="29"/>
  <c r="F68" i="29"/>
  <c r="E68" i="29"/>
  <c r="Z67" i="29"/>
  <c r="Y67" i="29"/>
  <c r="X67" i="29"/>
  <c r="W67" i="29"/>
  <c r="V67" i="29"/>
  <c r="U67" i="29"/>
  <c r="T67" i="29"/>
  <c r="S67" i="29"/>
  <c r="R67" i="29"/>
  <c r="Q67" i="29"/>
  <c r="D64" i="29"/>
  <c r="P67" i="29"/>
  <c r="Z66" i="29"/>
  <c r="Y66" i="29"/>
  <c r="X66" i="29"/>
  <c r="W66" i="29"/>
  <c r="V66" i="29"/>
  <c r="U66" i="29"/>
  <c r="T66" i="29"/>
  <c r="S66" i="29"/>
  <c r="R66" i="29"/>
  <c r="Q66" i="29"/>
  <c r="D63" i="29"/>
  <c r="P66" i="29"/>
  <c r="Z65" i="29"/>
  <c r="Y65" i="29"/>
  <c r="X65" i="29"/>
  <c r="W65" i="29"/>
  <c r="V65" i="29"/>
  <c r="U65" i="29"/>
  <c r="T65" i="29"/>
  <c r="S65" i="29"/>
  <c r="R65" i="29"/>
  <c r="Q65" i="29"/>
  <c r="D62" i="29"/>
  <c r="P65" i="29"/>
  <c r="Z64" i="29"/>
  <c r="Y64" i="29"/>
  <c r="X64" i="29"/>
  <c r="W64" i="29"/>
  <c r="V64" i="29"/>
  <c r="U64" i="29"/>
  <c r="T64" i="29"/>
  <c r="S64" i="29"/>
  <c r="R64" i="29"/>
  <c r="Q64" i="29"/>
  <c r="D61" i="29"/>
  <c r="P64" i="29"/>
  <c r="N60" i="29"/>
  <c r="Z63" i="29"/>
  <c r="M60" i="29"/>
  <c r="Y63" i="29"/>
  <c r="L60" i="29"/>
  <c r="X63" i="29"/>
  <c r="K60" i="29"/>
  <c r="W63" i="29"/>
  <c r="J60" i="29"/>
  <c r="V63" i="29"/>
  <c r="I60" i="29"/>
  <c r="U63" i="29"/>
  <c r="H60" i="29"/>
  <c r="T63" i="29"/>
  <c r="G60" i="29"/>
  <c r="S63" i="29"/>
  <c r="F60" i="29"/>
  <c r="R63" i="29"/>
  <c r="E60" i="29"/>
  <c r="Q63" i="29"/>
  <c r="P60" i="29"/>
  <c r="P59" i="29"/>
  <c r="P58" i="29"/>
  <c r="P57" i="29"/>
  <c r="P56" i="29"/>
  <c r="P55" i="29"/>
  <c r="D55" i="29"/>
  <c r="Z54" i="29"/>
  <c r="Y54" i="29"/>
  <c r="X54" i="29"/>
  <c r="W54" i="29"/>
  <c r="V54" i="29"/>
  <c r="U54" i="29"/>
  <c r="T54" i="29"/>
  <c r="S54" i="29"/>
  <c r="R54" i="29"/>
  <c r="Q54" i="29"/>
  <c r="D54" i="29"/>
  <c r="D53" i="29"/>
  <c r="D52" i="29"/>
  <c r="P51" i="29"/>
  <c r="D51" i="29"/>
  <c r="P50" i="29"/>
  <c r="D50" i="29"/>
  <c r="P49" i="29"/>
  <c r="N49" i="29"/>
  <c r="M49" i="29"/>
  <c r="L49" i="29"/>
  <c r="K49" i="29"/>
  <c r="J49" i="29"/>
  <c r="I49" i="29"/>
  <c r="H49" i="29"/>
  <c r="G49" i="29"/>
  <c r="F49" i="29"/>
  <c r="E49" i="29"/>
  <c r="P48" i="29"/>
  <c r="P47" i="29"/>
  <c r="D47" i="29"/>
  <c r="P46" i="29"/>
  <c r="D46" i="29"/>
  <c r="Z45" i="29"/>
  <c r="Y45" i="29"/>
  <c r="X45" i="29"/>
  <c r="W45" i="29"/>
  <c r="V45" i="29"/>
  <c r="U45" i="29"/>
  <c r="T45" i="29"/>
  <c r="S45" i="29"/>
  <c r="R45" i="29"/>
  <c r="Q45" i="29"/>
  <c r="D45" i="29"/>
  <c r="D44" i="29"/>
  <c r="D43" i="29"/>
  <c r="D42" i="29"/>
  <c r="N41" i="29"/>
  <c r="M41" i="29"/>
  <c r="L41" i="29"/>
  <c r="K41" i="29"/>
  <c r="J41" i="29"/>
  <c r="I41" i="29"/>
  <c r="H41" i="29"/>
  <c r="G41" i="29"/>
  <c r="F41" i="29"/>
  <c r="E41" i="29"/>
  <c r="Z40" i="29"/>
  <c r="Y40" i="29"/>
  <c r="X40" i="29"/>
  <c r="W40" i="29"/>
  <c r="V40" i="29"/>
  <c r="U40" i="29"/>
  <c r="T40" i="29"/>
  <c r="S40" i="29"/>
  <c r="R40" i="29"/>
  <c r="Q40" i="29"/>
  <c r="P40" i="29"/>
  <c r="Z39" i="29"/>
  <c r="Y39" i="29"/>
  <c r="X39" i="29"/>
  <c r="W39" i="29"/>
  <c r="V39" i="29"/>
  <c r="U39" i="29"/>
  <c r="T39" i="29"/>
  <c r="S39" i="29"/>
  <c r="R39" i="29"/>
  <c r="Q39" i="29"/>
  <c r="P39" i="29"/>
  <c r="D39" i="29"/>
  <c r="Z38" i="29"/>
  <c r="Y38" i="29"/>
  <c r="X38" i="29"/>
  <c r="W38" i="29"/>
  <c r="V38" i="29"/>
  <c r="U38" i="29"/>
  <c r="T38" i="29"/>
  <c r="S38" i="29"/>
  <c r="R38" i="29"/>
  <c r="Q38" i="29"/>
  <c r="P38" i="29"/>
  <c r="D38" i="29"/>
  <c r="Z37" i="29"/>
  <c r="Y37" i="29"/>
  <c r="X37" i="29"/>
  <c r="W37" i="29"/>
  <c r="V37" i="29"/>
  <c r="U37" i="29"/>
  <c r="T37" i="29"/>
  <c r="S37" i="29"/>
  <c r="R37" i="29"/>
  <c r="Q37" i="29"/>
  <c r="P37" i="29"/>
  <c r="D37" i="29"/>
  <c r="Z36" i="29"/>
  <c r="Y36" i="29"/>
  <c r="X36" i="29"/>
  <c r="W36" i="29"/>
  <c r="V36" i="29"/>
  <c r="U36" i="29"/>
  <c r="T36" i="29"/>
  <c r="S36" i="29"/>
  <c r="R36" i="29"/>
  <c r="Q36" i="29"/>
  <c r="P36" i="29"/>
  <c r="D36" i="29"/>
  <c r="Z35" i="29"/>
  <c r="Y35" i="29"/>
  <c r="X35" i="29"/>
  <c r="W35" i="29"/>
  <c r="V35" i="29"/>
  <c r="U35" i="29"/>
  <c r="T35" i="29"/>
  <c r="S35" i="29"/>
  <c r="R35" i="29"/>
  <c r="Q35" i="29"/>
  <c r="P35" i="29"/>
  <c r="D35" i="29"/>
  <c r="Z34" i="29"/>
  <c r="Y34" i="29"/>
  <c r="X34" i="29"/>
  <c r="W34" i="29"/>
  <c r="V34" i="29"/>
  <c r="U34" i="29"/>
  <c r="T34" i="29"/>
  <c r="S34" i="29"/>
  <c r="R34" i="29"/>
  <c r="Q34" i="29"/>
  <c r="D34" i="29"/>
  <c r="N33" i="29"/>
  <c r="M33" i="29"/>
  <c r="L33" i="29"/>
  <c r="K33" i="29"/>
  <c r="J33" i="29"/>
  <c r="I33" i="29"/>
  <c r="H33" i="29"/>
  <c r="G33" i="29"/>
  <c r="F33" i="29"/>
  <c r="E33" i="29"/>
  <c r="P31" i="29"/>
  <c r="P30" i="29"/>
  <c r="P29" i="29"/>
  <c r="P28" i="29"/>
  <c r="D28" i="29"/>
  <c r="P27" i="29"/>
  <c r="D27" i="29"/>
  <c r="P26" i="29"/>
  <c r="D26" i="29"/>
  <c r="Z25" i="29"/>
  <c r="Y25" i="29"/>
  <c r="X25" i="29"/>
  <c r="W25" i="29"/>
  <c r="V25" i="29"/>
  <c r="U25" i="29"/>
  <c r="T25" i="29"/>
  <c r="S25" i="29"/>
  <c r="R25" i="29"/>
  <c r="Q25" i="29"/>
  <c r="D25" i="29"/>
  <c r="D24" i="29"/>
  <c r="D23" i="29"/>
  <c r="P22" i="29"/>
  <c r="N22" i="29"/>
  <c r="M22" i="29"/>
  <c r="L22" i="29"/>
  <c r="K22" i="29"/>
  <c r="J22" i="29"/>
  <c r="I22" i="29"/>
  <c r="H22" i="29"/>
  <c r="G22" i="29"/>
  <c r="F22" i="29"/>
  <c r="E22" i="29"/>
  <c r="P21" i="29"/>
  <c r="P20" i="29"/>
  <c r="D20" i="29"/>
  <c r="P19" i="29"/>
  <c r="D19" i="29"/>
  <c r="P18" i="29"/>
  <c r="D18" i="29"/>
  <c r="P17" i="29"/>
  <c r="D17" i="29"/>
  <c r="Z16" i="29"/>
  <c r="Y16" i="29"/>
  <c r="X16" i="29"/>
  <c r="W16" i="29"/>
  <c r="V16" i="29"/>
  <c r="U16" i="29"/>
  <c r="T16" i="29"/>
  <c r="S16" i="29"/>
  <c r="R16" i="29"/>
  <c r="Q16" i="29"/>
  <c r="D16" i="29"/>
  <c r="D15" i="29"/>
  <c r="N14" i="29"/>
  <c r="M14" i="29"/>
  <c r="L14" i="29"/>
  <c r="K14" i="29"/>
  <c r="J14" i="29"/>
  <c r="I14" i="29"/>
  <c r="H14" i="29"/>
  <c r="G14" i="29"/>
  <c r="F14" i="29"/>
  <c r="E14" i="29"/>
  <c r="Q8" i="29"/>
  <c r="Q9" i="29"/>
  <c r="Q10" i="29"/>
  <c r="Q3" i="29"/>
  <c r="Q4" i="29"/>
  <c r="A1" i="29"/>
  <c r="P134" i="28"/>
  <c r="Q110" i="28"/>
  <c r="Q115" i="28"/>
  <c r="Q59" i="28"/>
  <c r="Q60" i="28"/>
  <c r="Q133" i="28"/>
  <c r="P133" i="28"/>
  <c r="Q114" i="28"/>
  <c r="Q58" i="28"/>
  <c r="Q132" i="28"/>
  <c r="P132" i="28"/>
  <c r="Q113" i="28"/>
  <c r="Q57" i="28"/>
  <c r="Q131" i="28"/>
  <c r="P131" i="28"/>
  <c r="Q112" i="28"/>
  <c r="Q56" i="28"/>
  <c r="Q130" i="28"/>
  <c r="P130" i="28"/>
  <c r="P111" i="28"/>
  <c r="Y111" i="28"/>
  <c r="Y55" i="28"/>
  <c r="Z55" i="28"/>
  <c r="Y129" i="28"/>
  <c r="X111" i="28"/>
  <c r="X55" i="28"/>
  <c r="X129" i="28"/>
  <c r="W111" i="28"/>
  <c r="W55" i="28"/>
  <c r="W129" i="28"/>
  <c r="V111" i="28"/>
  <c r="V55" i="28"/>
  <c r="V129" i="28"/>
  <c r="U111" i="28"/>
  <c r="U55" i="28"/>
  <c r="U129" i="28"/>
  <c r="T111" i="28"/>
  <c r="T55" i="28"/>
  <c r="T129" i="28"/>
  <c r="S111" i="28"/>
  <c r="S55" i="28"/>
  <c r="S129" i="28"/>
  <c r="R111" i="28"/>
  <c r="R55" i="28"/>
  <c r="R129" i="28"/>
  <c r="Q111" i="28"/>
  <c r="E88" i="28"/>
  <c r="Q55" i="28"/>
  <c r="Q129" i="28"/>
  <c r="P129" i="28"/>
  <c r="Z128" i="28"/>
  <c r="Y128" i="28"/>
  <c r="X128" i="28"/>
  <c r="W128" i="28"/>
  <c r="V128" i="28"/>
  <c r="U128" i="28"/>
  <c r="T128" i="28"/>
  <c r="S128" i="28"/>
  <c r="R128" i="28"/>
  <c r="Q128" i="28"/>
  <c r="P125" i="28"/>
  <c r="Q50" i="28"/>
  <c r="Q51" i="28"/>
  <c r="Q124" i="28"/>
  <c r="P124" i="28"/>
  <c r="Q49" i="28"/>
  <c r="Q123" i="28"/>
  <c r="P123" i="28"/>
  <c r="Q48" i="28"/>
  <c r="Q122" i="28"/>
  <c r="P122" i="28"/>
  <c r="Q47" i="28"/>
  <c r="Q121" i="28"/>
  <c r="P121" i="28"/>
  <c r="Y46" i="28"/>
  <c r="Z46" i="28"/>
  <c r="Y120" i="28"/>
  <c r="X46" i="28"/>
  <c r="X120" i="28"/>
  <c r="W46" i="28"/>
  <c r="W120" i="28"/>
  <c r="V46" i="28"/>
  <c r="V120" i="28"/>
  <c r="U46" i="28"/>
  <c r="U120" i="28"/>
  <c r="T46" i="28"/>
  <c r="T120" i="28"/>
  <c r="S46" i="28"/>
  <c r="S120" i="28"/>
  <c r="R46" i="28"/>
  <c r="R120" i="28"/>
  <c r="Q46" i="28"/>
  <c r="Q120" i="28"/>
  <c r="P120" i="28"/>
  <c r="Z119" i="28"/>
  <c r="Y119" i="28"/>
  <c r="X119" i="28"/>
  <c r="W119" i="28"/>
  <c r="V119" i="28"/>
  <c r="U119" i="28"/>
  <c r="T119" i="28"/>
  <c r="S119" i="28"/>
  <c r="R119" i="28"/>
  <c r="Q119" i="28"/>
  <c r="P98" i="28"/>
  <c r="Q74" i="28"/>
  <c r="Q79" i="28"/>
  <c r="Q30" i="28"/>
  <c r="Q31" i="28"/>
  <c r="Q97" i="28"/>
  <c r="P97" i="28"/>
  <c r="Q78" i="28"/>
  <c r="Q29" i="28"/>
  <c r="Q96" i="28"/>
  <c r="P96" i="28"/>
  <c r="Q77" i="28"/>
  <c r="Q28" i="28"/>
  <c r="Q95" i="28"/>
  <c r="P95" i="28"/>
  <c r="Q76" i="28"/>
  <c r="Q27" i="28"/>
  <c r="Q94" i="28"/>
  <c r="P94" i="28"/>
  <c r="P75" i="28"/>
  <c r="Y75" i="28"/>
  <c r="Y26" i="28"/>
  <c r="Z26" i="28"/>
  <c r="Y93" i="28"/>
  <c r="X75" i="28"/>
  <c r="X26" i="28"/>
  <c r="X93" i="28"/>
  <c r="W75" i="28"/>
  <c r="W26" i="28"/>
  <c r="W93" i="28"/>
  <c r="V75" i="28"/>
  <c r="V26" i="28"/>
  <c r="V93" i="28"/>
  <c r="U75" i="28"/>
  <c r="U26" i="28"/>
  <c r="U93" i="28"/>
  <c r="T75" i="28"/>
  <c r="T26" i="28"/>
  <c r="T93" i="28"/>
  <c r="S75" i="28"/>
  <c r="S26" i="28"/>
  <c r="S93" i="28"/>
  <c r="R75" i="28"/>
  <c r="R26" i="28"/>
  <c r="R93" i="28"/>
  <c r="Q75" i="28"/>
  <c r="Q26" i="28"/>
  <c r="Q93" i="28"/>
  <c r="P93" i="28"/>
  <c r="D93" i="28"/>
  <c r="Z92" i="28"/>
  <c r="Y92" i="28"/>
  <c r="X92" i="28"/>
  <c r="W92" i="28"/>
  <c r="V92" i="28"/>
  <c r="U92" i="28"/>
  <c r="T92" i="28"/>
  <c r="S92" i="28"/>
  <c r="R92" i="28"/>
  <c r="Q92" i="28"/>
  <c r="D92" i="28"/>
  <c r="D91" i="28"/>
  <c r="D90" i="28"/>
  <c r="P89" i="28"/>
  <c r="D89" i="28"/>
  <c r="Q21" i="28"/>
  <c r="Q22" i="28"/>
  <c r="Q88" i="28"/>
  <c r="P88" i="28"/>
  <c r="D88" i="28"/>
  <c r="Q20" i="28"/>
  <c r="Q87" i="28"/>
  <c r="P87" i="28"/>
  <c r="N87" i="28"/>
  <c r="M87" i="28"/>
  <c r="L87" i="28"/>
  <c r="K87" i="28"/>
  <c r="J87" i="28"/>
  <c r="I87" i="28"/>
  <c r="H87" i="28"/>
  <c r="G87" i="28"/>
  <c r="F87" i="28"/>
  <c r="E87" i="28"/>
  <c r="Q19" i="28"/>
  <c r="Q86" i="28"/>
  <c r="P86" i="28"/>
  <c r="Q18" i="28"/>
  <c r="Q85" i="28"/>
  <c r="P85" i="28"/>
  <c r="Y17" i="28"/>
  <c r="Z17" i="28"/>
  <c r="Y84" i="28"/>
  <c r="X17" i="28"/>
  <c r="X84" i="28"/>
  <c r="W17" i="28"/>
  <c r="W84" i="28"/>
  <c r="V17" i="28"/>
  <c r="V84" i="28"/>
  <c r="U17" i="28"/>
  <c r="U84" i="28"/>
  <c r="T17" i="28"/>
  <c r="T84" i="28"/>
  <c r="S17" i="28"/>
  <c r="S84" i="28"/>
  <c r="R17" i="28"/>
  <c r="R84" i="28"/>
  <c r="Q17" i="28"/>
  <c r="Q84" i="28"/>
  <c r="P84" i="28"/>
  <c r="Z83" i="28"/>
  <c r="Y83" i="28"/>
  <c r="X83" i="28"/>
  <c r="W83" i="28"/>
  <c r="V83" i="28"/>
  <c r="U83" i="28"/>
  <c r="T83" i="28"/>
  <c r="S83" i="28"/>
  <c r="R83" i="28"/>
  <c r="Q83" i="28"/>
  <c r="N74" i="28"/>
  <c r="N82" i="28"/>
  <c r="M74" i="28"/>
  <c r="M82" i="28"/>
  <c r="L74" i="28"/>
  <c r="L82" i="28"/>
  <c r="K74" i="28"/>
  <c r="K82" i="28"/>
  <c r="J74" i="28"/>
  <c r="J82" i="28"/>
  <c r="I74" i="28"/>
  <c r="I82" i="28"/>
  <c r="H74" i="28"/>
  <c r="H82" i="28"/>
  <c r="G74" i="28"/>
  <c r="G82" i="28"/>
  <c r="F74" i="28"/>
  <c r="F82" i="28"/>
  <c r="E74" i="28"/>
  <c r="E82" i="28"/>
  <c r="D82" i="28"/>
  <c r="N73" i="28"/>
  <c r="N81" i="28"/>
  <c r="M73" i="28"/>
  <c r="M81" i="28"/>
  <c r="L73" i="28"/>
  <c r="L81" i="28"/>
  <c r="K73" i="28"/>
  <c r="K81" i="28"/>
  <c r="J73" i="28"/>
  <c r="J81" i="28"/>
  <c r="I73" i="28"/>
  <c r="I81" i="28"/>
  <c r="H73" i="28"/>
  <c r="H81" i="28"/>
  <c r="G73" i="28"/>
  <c r="G81" i="28"/>
  <c r="F73" i="28"/>
  <c r="F81" i="28"/>
  <c r="E73" i="28"/>
  <c r="E81" i="28"/>
  <c r="D81" i="28"/>
  <c r="N72" i="28"/>
  <c r="N80" i="28"/>
  <c r="M72" i="28"/>
  <c r="M80" i="28"/>
  <c r="L72" i="28"/>
  <c r="L80" i="28"/>
  <c r="K72" i="28"/>
  <c r="K80" i="28"/>
  <c r="J72" i="28"/>
  <c r="J80" i="28"/>
  <c r="I72" i="28"/>
  <c r="I80" i="28"/>
  <c r="H72" i="28"/>
  <c r="H80" i="28"/>
  <c r="G72" i="28"/>
  <c r="G80" i="28"/>
  <c r="F72" i="28"/>
  <c r="F80" i="28"/>
  <c r="E72" i="28"/>
  <c r="E80" i="28"/>
  <c r="D80" i="28"/>
  <c r="N71" i="28"/>
  <c r="N79" i="28"/>
  <c r="M71" i="28"/>
  <c r="M79" i="28"/>
  <c r="L71" i="28"/>
  <c r="L79" i="28"/>
  <c r="K71" i="28"/>
  <c r="K79" i="28"/>
  <c r="J71" i="28"/>
  <c r="J79" i="28"/>
  <c r="I71" i="28"/>
  <c r="I79" i="28"/>
  <c r="H71" i="28"/>
  <c r="H79" i="28"/>
  <c r="G71" i="28"/>
  <c r="G79" i="28"/>
  <c r="F71" i="28"/>
  <c r="F79" i="28"/>
  <c r="E71" i="28"/>
  <c r="E79" i="28"/>
  <c r="D79" i="28"/>
  <c r="N70" i="28"/>
  <c r="N78" i="28"/>
  <c r="M70" i="28"/>
  <c r="M78" i="28"/>
  <c r="L70" i="28"/>
  <c r="L78" i="28"/>
  <c r="K70" i="28"/>
  <c r="K78" i="28"/>
  <c r="J70" i="28"/>
  <c r="J78" i="28"/>
  <c r="I70" i="28"/>
  <c r="I78" i="28"/>
  <c r="H70" i="28"/>
  <c r="H78" i="28"/>
  <c r="G70" i="28"/>
  <c r="G78" i="28"/>
  <c r="F70" i="28"/>
  <c r="F78" i="28"/>
  <c r="E70" i="28"/>
  <c r="E78" i="28"/>
  <c r="D78" i="28"/>
  <c r="N69" i="28"/>
  <c r="N77" i="28"/>
  <c r="M69" i="28"/>
  <c r="M77" i="28"/>
  <c r="L69" i="28"/>
  <c r="L77" i="28"/>
  <c r="K69" i="28"/>
  <c r="K77" i="28"/>
  <c r="J69" i="28"/>
  <c r="J77" i="28"/>
  <c r="I69" i="28"/>
  <c r="I77" i="28"/>
  <c r="H69" i="28"/>
  <c r="H77" i="28"/>
  <c r="G69" i="28"/>
  <c r="G77" i="28"/>
  <c r="F69" i="28"/>
  <c r="F77" i="28"/>
  <c r="E69" i="28"/>
  <c r="E77" i="28"/>
  <c r="D77" i="28"/>
  <c r="N76" i="28"/>
  <c r="M76" i="28"/>
  <c r="L76" i="28"/>
  <c r="K76" i="28"/>
  <c r="J76" i="28"/>
  <c r="I76" i="28"/>
  <c r="H76" i="28"/>
  <c r="G76" i="28"/>
  <c r="F76" i="28"/>
  <c r="E76" i="28"/>
  <c r="D74" i="28"/>
  <c r="D73" i="28"/>
  <c r="D72" i="28"/>
  <c r="D71" i="28"/>
  <c r="D70" i="28"/>
  <c r="Z69" i="28"/>
  <c r="Y69" i="28"/>
  <c r="X69" i="28"/>
  <c r="W69" i="28"/>
  <c r="V69" i="28"/>
  <c r="U69" i="28"/>
  <c r="T69" i="28"/>
  <c r="S69" i="28"/>
  <c r="R69" i="28"/>
  <c r="Q69" i="28"/>
  <c r="D66" i="28"/>
  <c r="P69" i="28"/>
  <c r="D69" i="28"/>
  <c r="Z68" i="28"/>
  <c r="Y68" i="28"/>
  <c r="X68" i="28"/>
  <c r="W68" i="28"/>
  <c r="V68" i="28"/>
  <c r="U68" i="28"/>
  <c r="T68" i="28"/>
  <c r="S68" i="28"/>
  <c r="R68" i="28"/>
  <c r="Q68" i="28"/>
  <c r="D65" i="28"/>
  <c r="P68" i="28"/>
  <c r="N68" i="28"/>
  <c r="M68" i="28"/>
  <c r="L68" i="28"/>
  <c r="K68" i="28"/>
  <c r="J68" i="28"/>
  <c r="I68" i="28"/>
  <c r="H68" i="28"/>
  <c r="G68" i="28"/>
  <c r="F68" i="28"/>
  <c r="E68" i="28"/>
  <c r="Z67" i="28"/>
  <c r="Y67" i="28"/>
  <c r="X67" i="28"/>
  <c r="W67" i="28"/>
  <c r="V67" i="28"/>
  <c r="U67" i="28"/>
  <c r="T67" i="28"/>
  <c r="S67" i="28"/>
  <c r="R67" i="28"/>
  <c r="Q67" i="28"/>
  <c r="D64" i="28"/>
  <c r="P67" i="28"/>
  <c r="Z66" i="28"/>
  <c r="Y66" i="28"/>
  <c r="X66" i="28"/>
  <c r="W66" i="28"/>
  <c r="V66" i="28"/>
  <c r="U66" i="28"/>
  <c r="T66" i="28"/>
  <c r="S66" i="28"/>
  <c r="R66" i="28"/>
  <c r="Q66" i="28"/>
  <c r="D63" i="28"/>
  <c r="P66" i="28"/>
  <c r="Z65" i="28"/>
  <c r="Y65" i="28"/>
  <c r="X65" i="28"/>
  <c r="W65" i="28"/>
  <c r="V65" i="28"/>
  <c r="U65" i="28"/>
  <c r="T65" i="28"/>
  <c r="S65" i="28"/>
  <c r="R65" i="28"/>
  <c r="Q65" i="28"/>
  <c r="D62" i="28"/>
  <c r="P65" i="28"/>
  <c r="Z64" i="28"/>
  <c r="Y64" i="28"/>
  <c r="X64" i="28"/>
  <c r="W64" i="28"/>
  <c r="V64" i="28"/>
  <c r="U64" i="28"/>
  <c r="T64" i="28"/>
  <c r="S64" i="28"/>
  <c r="R64" i="28"/>
  <c r="Q64" i="28"/>
  <c r="D61" i="28"/>
  <c r="P64" i="28"/>
  <c r="N60" i="28"/>
  <c r="Z63" i="28"/>
  <c r="M60" i="28"/>
  <c r="Y63" i="28"/>
  <c r="L60" i="28"/>
  <c r="X63" i="28"/>
  <c r="K60" i="28"/>
  <c r="W63" i="28"/>
  <c r="J60" i="28"/>
  <c r="V63" i="28"/>
  <c r="I60" i="28"/>
  <c r="U63" i="28"/>
  <c r="H60" i="28"/>
  <c r="T63" i="28"/>
  <c r="G60" i="28"/>
  <c r="S63" i="28"/>
  <c r="F60" i="28"/>
  <c r="R63" i="28"/>
  <c r="E60" i="28"/>
  <c r="Q63" i="28"/>
  <c r="P60" i="28"/>
  <c r="P59" i="28"/>
  <c r="P58" i="28"/>
  <c r="P57" i="28"/>
  <c r="P56" i="28"/>
  <c r="P55" i="28"/>
  <c r="D55" i="28"/>
  <c r="Z54" i="28"/>
  <c r="Y54" i="28"/>
  <c r="X54" i="28"/>
  <c r="W54" i="28"/>
  <c r="V54" i="28"/>
  <c r="U54" i="28"/>
  <c r="T54" i="28"/>
  <c r="S54" i="28"/>
  <c r="R54" i="28"/>
  <c r="Q54" i="28"/>
  <c r="D54" i="28"/>
  <c r="D53" i="28"/>
  <c r="D52" i="28"/>
  <c r="P51" i="28"/>
  <c r="D51" i="28"/>
  <c r="P50" i="28"/>
  <c r="D50" i="28"/>
  <c r="P49" i="28"/>
  <c r="N49" i="28"/>
  <c r="M49" i="28"/>
  <c r="L49" i="28"/>
  <c r="K49" i="28"/>
  <c r="J49" i="28"/>
  <c r="I49" i="28"/>
  <c r="H49" i="28"/>
  <c r="G49" i="28"/>
  <c r="F49" i="28"/>
  <c r="E49" i="28"/>
  <c r="P48" i="28"/>
  <c r="P47" i="28"/>
  <c r="D47" i="28"/>
  <c r="P46" i="28"/>
  <c r="D46" i="28"/>
  <c r="Z45" i="28"/>
  <c r="Y45" i="28"/>
  <c r="X45" i="28"/>
  <c r="W45" i="28"/>
  <c r="V45" i="28"/>
  <c r="U45" i="28"/>
  <c r="T45" i="28"/>
  <c r="S45" i="28"/>
  <c r="R45" i="28"/>
  <c r="Q45" i="28"/>
  <c r="D45" i="28"/>
  <c r="D44" i="28"/>
  <c r="D43" i="28"/>
  <c r="D42" i="28"/>
  <c r="N41" i="28"/>
  <c r="M41" i="28"/>
  <c r="L41" i="28"/>
  <c r="K41" i="28"/>
  <c r="J41" i="28"/>
  <c r="I41" i="28"/>
  <c r="H41" i="28"/>
  <c r="G41" i="28"/>
  <c r="F41" i="28"/>
  <c r="E41" i="28"/>
  <c r="Z40" i="28"/>
  <c r="Y40" i="28"/>
  <c r="X40" i="28"/>
  <c r="W40" i="28"/>
  <c r="V40" i="28"/>
  <c r="U40" i="28"/>
  <c r="T40" i="28"/>
  <c r="S40" i="28"/>
  <c r="R40" i="28"/>
  <c r="Q40" i="28"/>
  <c r="P40" i="28"/>
  <c r="Z39" i="28"/>
  <c r="Y39" i="28"/>
  <c r="X39" i="28"/>
  <c r="W39" i="28"/>
  <c r="V39" i="28"/>
  <c r="U39" i="28"/>
  <c r="T39" i="28"/>
  <c r="S39" i="28"/>
  <c r="R39" i="28"/>
  <c r="Q39" i="28"/>
  <c r="P39" i="28"/>
  <c r="D39" i="28"/>
  <c r="Z38" i="28"/>
  <c r="Y38" i="28"/>
  <c r="X38" i="28"/>
  <c r="W38" i="28"/>
  <c r="V38" i="28"/>
  <c r="U38" i="28"/>
  <c r="T38" i="28"/>
  <c r="S38" i="28"/>
  <c r="R38" i="28"/>
  <c r="Q38" i="28"/>
  <c r="P38" i="28"/>
  <c r="D38" i="28"/>
  <c r="Z37" i="28"/>
  <c r="Y37" i="28"/>
  <c r="X37" i="28"/>
  <c r="W37" i="28"/>
  <c r="V37" i="28"/>
  <c r="U37" i="28"/>
  <c r="T37" i="28"/>
  <c r="S37" i="28"/>
  <c r="R37" i="28"/>
  <c r="Q37" i="28"/>
  <c r="P37" i="28"/>
  <c r="D37" i="28"/>
  <c r="Z36" i="28"/>
  <c r="Y36" i="28"/>
  <c r="X36" i="28"/>
  <c r="W36" i="28"/>
  <c r="V36" i="28"/>
  <c r="U36" i="28"/>
  <c r="T36" i="28"/>
  <c r="S36" i="28"/>
  <c r="R36" i="28"/>
  <c r="Q36" i="28"/>
  <c r="P36" i="28"/>
  <c r="D36" i="28"/>
  <c r="Z35" i="28"/>
  <c r="Y35" i="28"/>
  <c r="X35" i="28"/>
  <c r="W35" i="28"/>
  <c r="V35" i="28"/>
  <c r="U35" i="28"/>
  <c r="T35" i="28"/>
  <c r="S35" i="28"/>
  <c r="R35" i="28"/>
  <c r="Q35" i="28"/>
  <c r="P35" i="28"/>
  <c r="D35" i="28"/>
  <c r="Z34" i="28"/>
  <c r="Y34" i="28"/>
  <c r="X34" i="28"/>
  <c r="W34" i="28"/>
  <c r="V34" i="28"/>
  <c r="U34" i="28"/>
  <c r="T34" i="28"/>
  <c r="S34" i="28"/>
  <c r="R34" i="28"/>
  <c r="Q34" i="28"/>
  <c r="D34" i="28"/>
  <c r="N33" i="28"/>
  <c r="M33" i="28"/>
  <c r="L33" i="28"/>
  <c r="K33" i="28"/>
  <c r="J33" i="28"/>
  <c r="I33" i="28"/>
  <c r="H33" i="28"/>
  <c r="G33" i="28"/>
  <c r="F33" i="28"/>
  <c r="E33" i="28"/>
  <c r="P31" i="28"/>
  <c r="P30" i="28"/>
  <c r="P29" i="28"/>
  <c r="P28" i="28"/>
  <c r="D28" i="28"/>
  <c r="P27" i="28"/>
  <c r="D27" i="28"/>
  <c r="P26" i="28"/>
  <c r="D26" i="28"/>
  <c r="Z25" i="28"/>
  <c r="Y25" i="28"/>
  <c r="X25" i="28"/>
  <c r="W25" i="28"/>
  <c r="V25" i="28"/>
  <c r="U25" i="28"/>
  <c r="T25" i="28"/>
  <c r="S25" i="28"/>
  <c r="R25" i="28"/>
  <c r="Q25" i="28"/>
  <c r="D25" i="28"/>
  <c r="D24" i="28"/>
  <c r="D23" i="28"/>
  <c r="P22" i="28"/>
  <c r="N22" i="28"/>
  <c r="M22" i="28"/>
  <c r="L22" i="28"/>
  <c r="K22" i="28"/>
  <c r="J22" i="28"/>
  <c r="I22" i="28"/>
  <c r="H22" i="28"/>
  <c r="G22" i="28"/>
  <c r="F22" i="28"/>
  <c r="E22" i="28"/>
  <c r="P21" i="28"/>
  <c r="P20" i="28"/>
  <c r="D20" i="28"/>
  <c r="P19" i="28"/>
  <c r="D19" i="28"/>
  <c r="P18" i="28"/>
  <c r="D18" i="28"/>
  <c r="P17" i="28"/>
  <c r="D17" i="28"/>
  <c r="Z16" i="28"/>
  <c r="Y16" i="28"/>
  <c r="X16" i="28"/>
  <c r="W16" i="28"/>
  <c r="V16" i="28"/>
  <c r="U16" i="28"/>
  <c r="T16" i="28"/>
  <c r="S16" i="28"/>
  <c r="R16" i="28"/>
  <c r="Q16" i="28"/>
  <c r="D16" i="28"/>
  <c r="D15" i="28"/>
  <c r="N14" i="28"/>
  <c r="M14" i="28"/>
  <c r="L14" i="28"/>
  <c r="K14" i="28"/>
  <c r="J14" i="28"/>
  <c r="I14" i="28"/>
  <c r="H14" i="28"/>
  <c r="G14" i="28"/>
  <c r="F14" i="28"/>
  <c r="E14" i="28"/>
  <c r="Q8" i="28"/>
  <c r="Q9" i="28"/>
  <c r="Q10" i="28"/>
  <c r="Q3" i="28"/>
  <c r="Q4" i="28"/>
  <c r="A1" i="28"/>
  <c r="P134" i="27"/>
  <c r="Q110" i="27"/>
  <c r="Q115" i="27"/>
  <c r="Q59" i="27"/>
  <c r="Q60" i="27"/>
  <c r="Q133" i="27"/>
  <c r="P133" i="27"/>
  <c r="Q114" i="27"/>
  <c r="Q58" i="27"/>
  <c r="Q132" i="27"/>
  <c r="P132" i="27"/>
  <c r="Q113" i="27"/>
  <c r="Q57" i="27"/>
  <c r="Q131" i="27"/>
  <c r="P131" i="27"/>
  <c r="Q112" i="27"/>
  <c r="Q56" i="27"/>
  <c r="Q130" i="27"/>
  <c r="P130" i="27"/>
  <c r="P111" i="27"/>
  <c r="Y111" i="27"/>
  <c r="Y55" i="27"/>
  <c r="Z55" i="27"/>
  <c r="Y129" i="27"/>
  <c r="X111" i="27"/>
  <c r="X55" i="27"/>
  <c r="X129" i="27"/>
  <c r="W111" i="27"/>
  <c r="W55" i="27"/>
  <c r="W129" i="27"/>
  <c r="V111" i="27"/>
  <c r="V55" i="27"/>
  <c r="V129" i="27"/>
  <c r="U111" i="27"/>
  <c r="U55" i="27"/>
  <c r="U129" i="27"/>
  <c r="T111" i="27"/>
  <c r="T55" i="27"/>
  <c r="T129" i="27"/>
  <c r="S111" i="27"/>
  <c r="S55" i="27"/>
  <c r="S129" i="27"/>
  <c r="R111" i="27"/>
  <c r="R55" i="27"/>
  <c r="R129" i="27"/>
  <c r="Q111" i="27"/>
  <c r="E88" i="27"/>
  <c r="Q55" i="27"/>
  <c r="Q129" i="27"/>
  <c r="P129" i="27"/>
  <c r="Z128" i="27"/>
  <c r="Y128" i="27"/>
  <c r="X128" i="27"/>
  <c r="W128" i="27"/>
  <c r="V128" i="27"/>
  <c r="U128" i="27"/>
  <c r="T128" i="27"/>
  <c r="S128" i="27"/>
  <c r="R128" i="27"/>
  <c r="Q128" i="27"/>
  <c r="P125" i="27"/>
  <c r="Q50" i="27"/>
  <c r="Q51" i="27"/>
  <c r="Q124" i="27"/>
  <c r="P124" i="27"/>
  <c r="Q49" i="27"/>
  <c r="Q123" i="27"/>
  <c r="P123" i="27"/>
  <c r="Q48" i="27"/>
  <c r="Q122" i="27"/>
  <c r="P122" i="27"/>
  <c r="Q47" i="27"/>
  <c r="Q121" i="27"/>
  <c r="P121" i="27"/>
  <c r="Y46" i="27"/>
  <c r="Z46" i="27"/>
  <c r="Y120" i="27"/>
  <c r="X46" i="27"/>
  <c r="X120" i="27"/>
  <c r="W46" i="27"/>
  <c r="W120" i="27"/>
  <c r="V46" i="27"/>
  <c r="V120" i="27"/>
  <c r="U46" i="27"/>
  <c r="U120" i="27"/>
  <c r="T46" i="27"/>
  <c r="T120" i="27"/>
  <c r="S46" i="27"/>
  <c r="S120" i="27"/>
  <c r="R46" i="27"/>
  <c r="R120" i="27"/>
  <c r="Q46" i="27"/>
  <c r="Q120" i="27"/>
  <c r="P120" i="27"/>
  <c r="Z119" i="27"/>
  <c r="Y119" i="27"/>
  <c r="X119" i="27"/>
  <c r="W119" i="27"/>
  <c r="V119" i="27"/>
  <c r="U119" i="27"/>
  <c r="T119" i="27"/>
  <c r="S119" i="27"/>
  <c r="R119" i="27"/>
  <c r="Q119" i="27"/>
  <c r="P98" i="27"/>
  <c r="Q74" i="27"/>
  <c r="Q79" i="27"/>
  <c r="Q30" i="27"/>
  <c r="Q31" i="27"/>
  <c r="Q97" i="27"/>
  <c r="P97" i="27"/>
  <c r="Q78" i="27"/>
  <c r="Q29" i="27"/>
  <c r="Q96" i="27"/>
  <c r="P96" i="27"/>
  <c r="Q77" i="27"/>
  <c r="Q28" i="27"/>
  <c r="Q95" i="27"/>
  <c r="P95" i="27"/>
  <c r="Q76" i="27"/>
  <c r="Q27" i="27"/>
  <c r="Q94" i="27"/>
  <c r="P94" i="27"/>
  <c r="P75" i="27"/>
  <c r="Y75" i="27"/>
  <c r="Y26" i="27"/>
  <c r="Z26" i="27"/>
  <c r="Y93" i="27"/>
  <c r="X75" i="27"/>
  <c r="X26" i="27"/>
  <c r="X93" i="27"/>
  <c r="W75" i="27"/>
  <c r="W26" i="27"/>
  <c r="W93" i="27"/>
  <c r="V75" i="27"/>
  <c r="V26" i="27"/>
  <c r="V93" i="27"/>
  <c r="U75" i="27"/>
  <c r="U26" i="27"/>
  <c r="U93" i="27"/>
  <c r="T75" i="27"/>
  <c r="T26" i="27"/>
  <c r="T93" i="27"/>
  <c r="S75" i="27"/>
  <c r="S26" i="27"/>
  <c r="S93" i="27"/>
  <c r="R75" i="27"/>
  <c r="R26" i="27"/>
  <c r="R93" i="27"/>
  <c r="Q75" i="27"/>
  <c r="Q26" i="27"/>
  <c r="Q93" i="27"/>
  <c r="P93" i="27"/>
  <c r="D93" i="27"/>
  <c r="Z92" i="27"/>
  <c r="Y92" i="27"/>
  <c r="X92" i="27"/>
  <c r="W92" i="27"/>
  <c r="V92" i="27"/>
  <c r="U92" i="27"/>
  <c r="T92" i="27"/>
  <c r="S92" i="27"/>
  <c r="R92" i="27"/>
  <c r="Q92" i="27"/>
  <c r="D92" i="27"/>
  <c r="D91" i="27"/>
  <c r="D90" i="27"/>
  <c r="P89" i="27"/>
  <c r="D89" i="27"/>
  <c r="Q21" i="27"/>
  <c r="Q22" i="27"/>
  <c r="Q88" i="27"/>
  <c r="P88" i="27"/>
  <c r="D88" i="27"/>
  <c r="Q20" i="27"/>
  <c r="Q87" i="27"/>
  <c r="P87" i="27"/>
  <c r="N87" i="27"/>
  <c r="M87" i="27"/>
  <c r="L87" i="27"/>
  <c r="K87" i="27"/>
  <c r="J87" i="27"/>
  <c r="I87" i="27"/>
  <c r="H87" i="27"/>
  <c r="G87" i="27"/>
  <c r="F87" i="27"/>
  <c r="E87" i="27"/>
  <c r="Q19" i="27"/>
  <c r="Q86" i="27"/>
  <c r="P86" i="27"/>
  <c r="Q18" i="27"/>
  <c r="Q85" i="27"/>
  <c r="P85" i="27"/>
  <c r="Y17" i="27"/>
  <c r="Z17" i="27"/>
  <c r="Y84" i="27"/>
  <c r="X17" i="27"/>
  <c r="X84" i="27"/>
  <c r="W17" i="27"/>
  <c r="W84" i="27"/>
  <c r="V17" i="27"/>
  <c r="V84" i="27"/>
  <c r="U17" i="27"/>
  <c r="U84" i="27"/>
  <c r="T17" i="27"/>
  <c r="T84" i="27"/>
  <c r="S17" i="27"/>
  <c r="S84" i="27"/>
  <c r="R17" i="27"/>
  <c r="R84" i="27"/>
  <c r="Q17" i="27"/>
  <c r="Q84" i="27"/>
  <c r="P84" i="27"/>
  <c r="Z83" i="27"/>
  <c r="Y83" i="27"/>
  <c r="X83" i="27"/>
  <c r="W83" i="27"/>
  <c r="V83" i="27"/>
  <c r="U83" i="27"/>
  <c r="T83" i="27"/>
  <c r="S83" i="27"/>
  <c r="R83" i="27"/>
  <c r="Q83" i="27"/>
  <c r="N74" i="27"/>
  <c r="N82" i="27"/>
  <c r="M74" i="27"/>
  <c r="M82" i="27"/>
  <c r="L74" i="27"/>
  <c r="L82" i="27"/>
  <c r="K74" i="27"/>
  <c r="K82" i="27"/>
  <c r="J74" i="27"/>
  <c r="J82" i="27"/>
  <c r="I74" i="27"/>
  <c r="I82" i="27"/>
  <c r="H74" i="27"/>
  <c r="H82" i="27"/>
  <c r="G74" i="27"/>
  <c r="G82" i="27"/>
  <c r="F74" i="27"/>
  <c r="F82" i="27"/>
  <c r="E74" i="27"/>
  <c r="E82" i="27"/>
  <c r="D82" i="27"/>
  <c r="N73" i="27"/>
  <c r="N81" i="27"/>
  <c r="M73" i="27"/>
  <c r="M81" i="27"/>
  <c r="L73" i="27"/>
  <c r="L81" i="27"/>
  <c r="K73" i="27"/>
  <c r="K81" i="27"/>
  <c r="J73" i="27"/>
  <c r="J81" i="27"/>
  <c r="I73" i="27"/>
  <c r="I81" i="27"/>
  <c r="H73" i="27"/>
  <c r="H81" i="27"/>
  <c r="G73" i="27"/>
  <c r="G81" i="27"/>
  <c r="F73" i="27"/>
  <c r="F81" i="27"/>
  <c r="E73" i="27"/>
  <c r="E81" i="27"/>
  <c r="D81" i="27"/>
  <c r="N72" i="27"/>
  <c r="N80" i="27"/>
  <c r="M72" i="27"/>
  <c r="M80" i="27"/>
  <c r="L72" i="27"/>
  <c r="L80" i="27"/>
  <c r="K72" i="27"/>
  <c r="K80" i="27"/>
  <c r="J72" i="27"/>
  <c r="J80" i="27"/>
  <c r="I72" i="27"/>
  <c r="I80" i="27"/>
  <c r="H72" i="27"/>
  <c r="H80" i="27"/>
  <c r="G72" i="27"/>
  <c r="G80" i="27"/>
  <c r="F72" i="27"/>
  <c r="F80" i="27"/>
  <c r="E72" i="27"/>
  <c r="E80" i="27"/>
  <c r="D80" i="27"/>
  <c r="N71" i="27"/>
  <c r="N79" i="27"/>
  <c r="M71" i="27"/>
  <c r="M79" i="27"/>
  <c r="L71" i="27"/>
  <c r="L79" i="27"/>
  <c r="K71" i="27"/>
  <c r="K79" i="27"/>
  <c r="J71" i="27"/>
  <c r="J79" i="27"/>
  <c r="I71" i="27"/>
  <c r="I79" i="27"/>
  <c r="H71" i="27"/>
  <c r="H79" i="27"/>
  <c r="G71" i="27"/>
  <c r="G79" i="27"/>
  <c r="F71" i="27"/>
  <c r="F79" i="27"/>
  <c r="E71" i="27"/>
  <c r="E79" i="27"/>
  <c r="D79" i="27"/>
  <c r="N70" i="27"/>
  <c r="N78" i="27"/>
  <c r="M70" i="27"/>
  <c r="M78" i="27"/>
  <c r="L70" i="27"/>
  <c r="L78" i="27"/>
  <c r="K70" i="27"/>
  <c r="K78" i="27"/>
  <c r="J70" i="27"/>
  <c r="J78" i="27"/>
  <c r="I70" i="27"/>
  <c r="I78" i="27"/>
  <c r="H70" i="27"/>
  <c r="H78" i="27"/>
  <c r="G70" i="27"/>
  <c r="G78" i="27"/>
  <c r="F70" i="27"/>
  <c r="F78" i="27"/>
  <c r="E70" i="27"/>
  <c r="E78" i="27"/>
  <c r="D78" i="27"/>
  <c r="N69" i="27"/>
  <c r="N77" i="27"/>
  <c r="M69" i="27"/>
  <c r="M77" i="27"/>
  <c r="L69" i="27"/>
  <c r="L77" i="27"/>
  <c r="K69" i="27"/>
  <c r="K77" i="27"/>
  <c r="J69" i="27"/>
  <c r="J77" i="27"/>
  <c r="I69" i="27"/>
  <c r="I77" i="27"/>
  <c r="H69" i="27"/>
  <c r="H77" i="27"/>
  <c r="G69" i="27"/>
  <c r="G77" i="27"/>
  <c r="F69" i="27"/>
  <c r="F77" i="27"/>
  <c r="E69" i="27"/>
  <c r="E77" i="27"/>
  <c r="D77" i="27"/>
  <c r="N76" i="27"/>
  <c r="M76" i="27"/>
  <c r="L76" i="27"/>
  <c r="K76" i="27"/>
  <c r="J76" i="27"/>
  <c r="I76" i="27"/>
  <c r="H76" i="27"/>
  <c r="G76" i="27"/>
  <c r="F76" i="27"/>
  <c r="E76" i="27"/>
  <c r="D74" i="27"/>
  <c r="D73" i="27"/>
  <c r="D72" i="27"/>
  <c r="D71" i="27"/>
  <c r="D70" i="27"/>
  <c r="Z69" i="27"/>
  <c r="Y69" i="27"/>
  <c r="X69" i="27"/>
  <c r="W69" i="27"/>
  <c r="V69" i="27"/>
  <c r="U69" i="27"/>
  <c r="T69" i="27"/>
  <c r="S69" i="27"/>
  <c r="R69" i="27"/>
  <c r="Q69" i="27"/>
  <c r="D66" i="27"/>
  <c r="P69" i="27"/>
  <c r="D69" i="27"/>
  <c r="Z68" i="27"/>
  <c r="Y68" i="27"/>
  <c r="X68" i="27"/>
  <c r="W68" i="27"/>
  <c r="V68" i="27"/>
  <c r="U68" i="27"/>
  <c r="T68" i="27"/>
  <c r="S68" i="27"/>
  <c r="R68" i="27"/>
  <c r="Q68" i="27"/>
  <c r="D65" i="27"/>
  <c r="P68" i="27"/>
  <c r="N68" i="27"/>
  <c r="M68" i="27"/>
  <c r="L68" i="27"/>
  <c r="K68" i="27"/>
  <c r="J68" i="27"/>
  <c r="I68" i="27"/>
  <c r="H68" i="27"/>
  <c r="G68" i="27"/>
  <c r="F68" i="27"/>
  <c r="E68" i="27"/>
  <c r="Z67" i="27"/>
  <c r="Y67" i="27"/>
  <c r="X67" i="27"/>
  <c r="W67" i="27"/>
  <c r="V67" i="27"/>
  <c r="U67" i="27"/>
  <c r="T67" i="27"/>
  <c r="S67" i="27"/>
  <c r="R67" i="27"/>
  <c r="Q67" i="27"/>
  <c r="D64" i="27"/>
  <c r="P67" i="27"/>
  <c r="Z66" i="27"/>
  <c r="Y66" i="27"/>
  <c r="X66" i="27"/>
  <c r="W66" i="27"/>
  <c r="V66" i="27"/>
  <c r="U66" i="27"/>
  <c r="T66" i="27"/>
  <c r="S66" i="27"/>
  <c r="R66" i="27"/>
  <c r="Q66" i="27"/>
  <c r="D63" i="27"/>
  <c r="P66" i="27"/>
  <c r="Z65" i="27"/>
  <c r="Y65" i="27"/>
  <c r="X65" i="27"/>
  <c r="W65" i="27"/>
  <c r="V65" i="27"/>
  <c r="U65" i="27"/>
  <c r="T65" i="27"/>
  <c r="S65" i="27"/>
  <c r="R65" i="27"/>
  <c r="Q65" i="27"/>
  <c r="D62" i="27"/>
  <c r="P65" i="27"/>
  <c r="Z64" i="27"/>
  <c r="Y64" i="27"/>
  <c r="X64" i="27"/>
  <c r="W64" i="27"/>
  <c r="V64" i="27"/>
  <c r="U64" i="27"/>
  <c r="T64" i="27"/>
  <c r="S64" i="27"/>
  <c r="R64" i="27"/>
  <c r="Q64" i="27"/>
  <c r="D61" i="27"/>
  <c r="P64" i="27"/>
  <c r="N60" i="27"/>
  <c r="Z63" i="27"/>
  <c r="M60" i="27"/>
  <c r="Y63" i="27"/>
  <c r="L60" i="27"/>
  <c r="X63" i="27"/>
  <c r="K60" i="27"/>
  <c r="W63" i="27"/>
  <c r="J60" i="27"/>
  <c r="V63" i="27"/>
  <c r="I60" i="27"/>
  <c r="U63" i="27"/>
  <c r="H60" i="27"/>
  <c r="T63" i="27"/>
  <c r="G60" i="27"/>
  <c r="S63" i="27"/>
  <c r="F60" i="27"/>
  <c r="R63" i="27"/>
  <c r="E60" i="27"/>
  <c r="Q63" i="27"/>
  <c r="P60" i="27"/>
  <c r="P59" i="27"/>
  <c r="P58" i="27"/>
  <c r="P57" i="27"/>
  <c r="P56" i="27"/>
  <c r="P55" i="27"/>
  <c r="D55" i="27"/>
  <c r="Z54" i="27"/>
  <c r="Y54" i="27"/>
  <c r="X54" i="27"/>
  <c r="W54" i="27"/>
  <c r="V54" i="27"/>
  <c r="U54" i="27"/>
  <c r="T54" i="27"/>
  <c r="S54" i="27"/>
  <c r="R54" i="27"/>
  <c r="Q54" i="27"/>
  <c r="D54" i="27"/>
  <c r="D53" i="27"/>
  <c r="D52" i="27"/>
  <c r="P51" i="27"/>
  <c r="D51" i="27"/>
  <c r="P50" i="27"/>
  <c r="D50" i="27"/>
  <c r="P49" i="27"/>
  <c r="N49" i="27"/>
  <c r="M49" i="27"/>
  <c r="L49" i="27"/>
  <c r="K49" i="27"/>
  <c r="J49" i="27"/>
  <c r="I49" i="27"/>
  <c r="H49" i="27"/>
  <c r="G49" i="27"/>
  <c r="F49" i="27"/>
  <c r="E49" i="27"/>
  <c r="P48" i="27"/>
  <c r="P47" i="27"/>
  <c r="D47" i="27"/>
  <c r="P46" i="27"/>
  <c r="D46" i="27"/>
  <c r="Z45" i="27"/>
  <c r="Y45" i="27"/>
  <c r="X45" i="27"/>
  <c r="W45" i="27"/>
  <c r="V45" i="27"/>
  <c r="U45" i="27"/>
  <c r="T45" i="27"/>
  <c r="S45" i="27"/>
  <c r="R45" i="27"/>
  <c r="Q45" i="27"/>
  <c r="D45" i="27"/>
  <c r="D44" i="27"/>
  <c r="D43" i="27"/>
  <c r="D42" i="27"/>
  <c r="N41" i="27"/>
  <c r="M41" i="27"/>
  <c r="L41" i="27"/>
  <c r="K41" i="27"/>
  <c r="J41" i="27"/>
  <c r="I41" i="27"/>
  <c r="H41" i="27"/>
  <c r="G41" i="27"/>
  <c r="F41" i="27"/>
  <c r="E41" i="27"/>
  <c r="Z40" i="27"/>
  <c r="Y40" i="27"/>
  <c r="X40" i="27"/>
  <c r="W40" i="27"/>
  <c r="V40" i="27"/>
  <c r="U40" i="27"/>
  <c r="T40" i="27"/>
  <c r="S40" i="27"/>
  <c r="R40" i="27"/>
  <c r="Q40" i="27"/>
  <c r="P40" i="27"/>
  <c r="Z39" i="27"/>
  <c r="Y39" i="27"/>
  <c r="X39" i="27"/>
  <c r="W39" i="27"/>
  <c r="V39" i="27"/>
  <c r="U39" i="27"/>
  <c r="T39" i="27"/>
  <c r="S39" i="27"/>
  <c r="R39" i="27"/>
  <c r="Q39" i="27"/>
  <c r="P39" i="27"/>
  <c r="D39" i="27"/>
  <c r="Z38" i="27"/>
  <c r="Y38" i="27"/>
  <c r="X38" i="27"/>
  <c r="W38" i="27"/>
  <c r="V38" i="27"/>
  <c r="U38" i="27"/>
  <c r="T38" i="27"/>
  <c r="S38" i="27"/>
  <c r="R38" i="27"/>
  <c r="Q38" i="27"/>
  <c r="P38" i="27"/>
  <c r="D38" i="27"/>
  <c r="Z37" i="27"/>
  <c r="Y37" i="27"/>
  <c r="X37" i="27"/>
  <c r="W37" i="27"/>
  <c r="V37" i="27"/>
  <c r="U37" i="27"/>
  <c r="T37" i="27"/>
  <c r="S37" i="27"/>
  <c r="R37" i="27"/>
  <c r="Q37" i="27"/>
  <c r="P37" i="27"/>
  <c r="D37" i="27"/>
  <c r="Z36" i="27"/>
  <c r="Y36" i="27"/>
  <c r="X36" i="27"/>
  <c r="W36" i="27"/>
  <c r="V36" i="27"/>
  <c r="U36" i="27"/>
  <c r="T36" i="27"/>
  <c r="S36" i="27"/>
  <c r="R36" i="27"/>
  <c r="Q36" i="27"/>
  <c r="P36" i="27"/>
  <c r="D36" i="27"/>
  <c r="Z35" i="27"/>
  <c r="Y35" i="27"/>
  <c r="X35" i="27"/>
  <c r="W35" i="27"/>
  <c r="V35" i="27"/>
  <c r="U35" i="27"/>
  <c r="T35" i="27"/>
  <c r="S35" i="27"/>
  <c r="R35" i="27"/>
  <c r="Q35" i="27"/>
  <c r="P35" i="27"/>
  <c r="D35" i="27"/>
  <c r="Z34" i="27"/>
  <c r="Y34" i="27"/>
  <c r="X34" i="27"/>
  <c r="W34" i="27"/>
  <c r="V34" i="27"/>
  <c r="U34" i="27"/>
  <c r="T34" i="27"/>
  <c r="S34" i="27"/>
  <c r="R34" i="27"/>
  <c r="Q34" i="27"/>
  <c r="D34" i="27"/>
  <c r="N33" i="27"/>
  <c r="M33" i="27"/>
  <c r="L33" i="27"/>
  <c r="K33" i="27"/>
  <c r="J33" i="27"/>
  <c r="I33" i="27"/>
  <c r="H33" i="27"/>
  <c r="G33" i="27"/>
  <c r="F33" i="27"/>
  <c r="E33" i="27"/>
  <c r="P31" i="27"/>
  <c r="P30" i="27"/>
  <c r="P29" i="27"/>
  <c r="P28" i="27"/>
  <c r="D28" i="27"/>
  <c r="P27" i="27"/>
  <c r="D27" i="27"/>
  <c r="P26" i="27"/>
  <c r="D26" i="27"/>
  <c r="Z25" i="27"/>
  <c r="Y25" i="27"/>
  <c r="X25" i="27"/>
  <c r="W25" i="27"/>
  <c r="V25" i="27"/>
  <c r="U25" i="27"/>
  <c r="T25" i="27"/>
  <c r="S25" i="27"/>
  <c r="R25" i="27"/>
  <c r="Q25" i="27"/>
  <c r="D25" i="27"/>
  <c r="D24" i="27"/>
  <c r="D23" i="27"/>
  <c r="P22" i="27"/>
  <c r="N22" i="27"/>
  <c r="M22" i="27"/>
  <c r="L22" i="27"/>
  <c r="K22" i="27"/>
  <c r="J22" i="27"/>
  <c r="I22" i="27"/>
  <c r="H22" i="27"/>
  <c r="G22" i="27"/>
  <c r="F22" i="27"/>
  <c r="E22" i="27"/>
  <c r="P21" i="27"/>
  <c r="P20" i="27"/>
  <c r="D20" i="27"/>
  <c r="P19" i="27"/>
  <c r="D19" i="27"/>
  <c r="P18" i="27"/>
  <c r="D18" i="27"/>
  <c r="P17" i="27"/>
  <c r="D17" i="27"/>
  <c r="Z16" i="27"/>
  <c r="Y16" i="27"/>
  <c r="X16" i="27"/>
  <c r="W16" i="27"/>
  <c r="V16" i="27"/>
  <c r="U16" i="27"/>
  <c r="T16" i="27"/>
  <c r="S16" i="27"/>
  <c r="R16" i="27"/>
  <c r="Q16" i="27"/>
  <c r="D16" i="27"/>
  <c r="D15" i="27"/>
  <c r="N14" i="27"/>
  <c r="M14" i="27"/>
  <c r="L14" i="27"/>
  <c r="K14" i="27"/>
  <c r="J14" i="27"/>
  <c r="I14" i="27"/>
  <c r="H14" i="27"/>
  <c r="G14" i="27"/>
  <c r="F14" i="27"/>
  <c r="E14" i="27"/>
  <c r="Q8" i="27"/>
  <c r="Q9" i="27"/>
  <c r="Q10" i="27"/>
  <c r="Q3" i="27"/>
  <c r="Q4" i="27"/>
  <c r="A1" i="27"/>
  <c r="P134" i="26"/>
  <c r="Q110" i="26"/>
  <c r="Q115" i="26"/>
  <c r="Q59" i="26"/>
  <c r="Q60" i="26"/>
  <c r="Q133" i="26"/>
  <c r="P133" i="26"/>
  <c r="Q114" i="26"/>
  <c r="Q58" i="26"/>
  <c r="Q132" i="26"/>
  <c r="P132" i="26"/>
  <c r="Q113" i="26"/>
  <c r="Q57" i="26"/>
  <c r="Q131" i="26"/>
  <c r="P131" i="26"/>
  <c r="Q112" i="26"/>
  <c r="Q56" i="26"/>
  <c r="Q130" i="26"/>
  <c r="P130" i="26"/>
  <c r="P111" i="26"/>
  <c r="Y111" i="26"/>
  <c r="Y55" i="26"/>
  <c r="Z55" i="26"/>
  <c r="Y129" i="26"/>
  <c r="X111" i="26"/>
  <c r="X55" i="26"/>
  <c r="X129" i="26"/>
  <c r="W111" i="26"/>
  <c r="W55" i="26"/>
  <c r="W129" i="26"/>
  <c r="V111" i="26"/>
  <c r="V55" i="26"/>
  <c r="V129" i="26"/>
  <c r="U111" i="26"/>
  <c r="U55" i="26"/>
  <c r="U129" i="26"/>
  <c r="T111" i="26"/>
  <c r="T55" i="26"/>
  <c r="T129" i="26"/>
  <c r="S111" i="26"/>
  <c r="S55" i="26"/>
  <c r="S129" i="26"/>
  <c r="R111" i="26"/>
  <c r="R55" i="26"/>
  <c r="R129" i="26"/>
  <c r="Q111" i="26"/>
  <c r="E88" i="26"/>
  <c r="Q55" i="26"/>
  <c r="Q129" i="26"/>
  <c r="P129" i="26"/>
  <c r="Z128" i="26"/>
  <c r="Y128" i="26"/>
  <c r="X128" i="26"/>
  <c r="W128" i="26"/>
  <c r="V128" i="26"/>
  <c r="U128" i="26"/>
  <c r="T128" i="26"/>
  <c r="S128" i="26"/>
  <c r="R128" i="26"/>
  <c r="Q128" i="26"/>
  <c r="P125" i="26"/>
  <c r="Q50" i="26"/>
  <c r="Q51" i="26"/>
  <c r="Q124" i="26"/>
  <c r="P124" i="26"/>
  <c r="Q49" i="26"/>
  <c r="Q123" i="26"/>
  <c r="P123" i="26"/>
  <c r="Q48" i="26"/>
  <c r="Q122" i="26"/>
  <c r="P122" i="26"/>
  <c r="Q47" i="26"/>
  <c r="Q121" i="26"/>
  <c r="P121" i="26"/>
  <c r="Y46" i="26"/>
  <c r="Z46" i="26"/>
  <c r="Y120" i="26"/>
  <c r="X46" i="26"/>
  <c r="X120" i="26"/>
  <c r="W46" i="26"/>
  <c r="W120" i="26"/>
  <c r="V46" i="26"/>
  <c r="V120" i="26"/>
  <c r="U46" i="26"/>
  <c r="U120" i="26"/>
  <c r="T46" i="26"/>
  <c r="T120" i="26"/>
  <c r="S46" i="26"/>
  <c r="S120" i="26"/>
  <c r="R46" i="26"/>
  <c r="R120" i="26"/>
  <c r="Q46" i="26"/>
  <c r="Q120" i="26"/>
  <c r="P120" i="26"/>
  <c r="Z119" i="26"/>
  <c r="Y119" i="26"/>
  <c r="X119" i="26"/>
  <c r="W119" i="26"/>
  <c r="V119" i="26"/>
  <c r="U119" i="26"/>
  <c r="T119" i="26"/>
  <c r="S119" i="26"/>
  <c r="R119" i="26"/>
  <c r="Q119" i="26"/>
  <c r="P98" i="26"/>
  <c r="Q74" i="26"/>
  <c r="Q79" i="26"/>
  <c r="Q30" i="26"/>
  <c r="Q31" i="26"/>
  <c r="Q97" i="26"/>
  <c r="P97" i="26"/>
  <c r="Q78" i="26"/>
  <c r="Q29" i="26"/>
  <c r="Q96" i="26"/>
  <c r="P96" i="26"/>
  <c r="Q77" i="26"/>
  <c r="Q28" i="26"/>
  <c r="Q95" i="26"/>
  <c r="P95" i="26"/>
  <c r="Q76" i="26"/>
  <c r="Q27" i="26"/>
  <c r="Q94" i="26"/>
  <c r="P94" i="26"/>
  <c r="P75" i="26"/>
  <c r="Y75" i="26"/>
  <c r="Y26" i="26"/>
  <c r="Z26" i="26"/>
  <c r="Y93" i="26"/>
  <c r="X75" i="26"/>
  <c r="X26" i="26"/>
  <c r="X93" i="26"/>
  <c r="W75" i="26"/>
  <c r="W26" i="26"/>
  <c r="W93" i="26"/>
  <c r="V75" i="26"/>
  <c r="V26" i="26"/>
  <c r="V93" i="26"/>
  <c r="U75" i="26"/>
  <c r="U26" i="26"/>
  <c r="U93" i="26"/>
  <c r="T75" i="26"/>
  <c r="T26" i="26"/>
  <c r="T93" i="26"/>
  <c r="S75" i="26"/>
  <c r="S26" i="26"/>
  <c r="S93" i="26"/>
  <c r="R75" i="26"/>
  <c r="R26" i="26"/>
  <c r="R93" i="26"/>
  <c r="Q75" i="26"/>
  <c r="Q26" i="26"/>
  <c r="Q93" i="26"/>
  <c r="P93" i="26"/>
  <c r="D93" i="26"/>
  <c r="Z92" i="26"/>
  <c r="Y92" i="26"/>
  <c r="X92" i="26"/>
  <c r="W92" i="26"/>
  <c r="V92" i="26"/>
  <c r="U92" i="26"/>
  <c r="T92" i="26"/>
  <c r="S92" i="26"/>
  <c r="R92" i="26"/>
  <c r="Q92" i="26"/>
  <c r="D92" i="26"/>
  <c r="D91" i="26"/>
  <c r="D90" i="26"/>
  <c r="P89" i="26"/>
  <c r="D89" i="26"/>
  <c r="Q21" i="26"/>
  <c r="Q22" i="26"/>
  <c r="Q88" i="26"/>
  <c r="P88" i="26"/>
  <c r="D88" i="26"/>
  <c r="Q20" i="26"/>
  <c r="Q87" i="26"/>
  <c r="P87" i="26"/>
  <c r="N87" i="26"/>
  <c r="M87" i="26"/>
  <c r="L87" i="26"/>
  <c r="K87" i="26"/>
  <c r="J87" i="26"/>
  <c r="I87" i="26"/>
  <c r="H87" i="26"/>
  <c r="G87" i="26"/>
  <c r="F87" i="26"/>
  <c r="E87" i="26"/>
  <c r="Q19" i="26"/>
  <c r="Q86" i="26"/>
  <c r="P86" i="26"/>
  <c r="Q18" i="26"/>
  <c r="Q85" i="26"/>
  <c r="P85" i="26"/>
  <c r="Y17" i="26"/>
  <c r="Z17" i="26"/>
  <c r="Y84" i="26"/>
  <c r="X17" i="26"/>
  <c r="X84" i="26"/>
  <c r="W17" i="26"/>
  <c r="W84" i="26"/>
  <c r="V17" i="26"/>
  <c r="V84" i="26"/>
  <c r="U17" i="26"/>
  <c r="U84" i="26"/>
  <c r="T17" i="26"/>
  <c r="T84" i="26"/>
  <c r="S17" i="26"/>
  <c r="S84" i="26"/>
  <c r="R17" i="26"/>
  <c r="R84" i="26"/>
  <c r="Q17" i="26"/>
  <c r="Q84" i="26"/>
  <c r="P84" i="26"/>
  <c r="Z83" i="26"/>
  <c r="Y83" i="26"/>
  <c r="X83" i="26"/>
  <c r="W83" i="26"/>
  <c r="V83" i="26"/>
  <c r="U83" i="26"/>
  <c r="T83" i="26"/>
  <c r="S83" i="26"/>
  <c r="R83" i="26"/>
  <c r="Q83" i="26"/>
  <c r="N74" i="26"/>
  <c r="N82" i="26"/>
  <c r="M74" i="26"/>
  <c r="M82" i="26"/>
  <c r="L74" i="26"/>
  <c r="L82" i="26"/>
  <c r="K74" i="26"/>
  <c r="K82" i="26"/>
  <c r="J74" i="26"/>
  <c r="J82" i="26"/>
  <c r="I74" i="26"/>
  <c r="I82" i="26"/>
  <c r="H74" i="26"/>
  <c r="H82" i="26"/>
  <c r="G74" i="26"/>
  <c r="G82" i="26"/>
  <c r="F74" i="26"/>
  <c r="F82" i="26"/>
  <c r="E74" i="26"/>
  <c r="E82" i="26"/>
  <c r="D82" i="26"/>
  <c r="N73" i="26"/>
  <c r="N81" i="26"/>
  <c r="M73" i="26"/>
  <c r="M81" i="26"/>
  <c r="L73" i="26"/>
  <c r="L81" i="26"/>
  <c r="K73" i="26"/>
  <c r="K81" i="26"/>
  <c r="J73" i="26"/>
  <c r="J81" i="26"/>
  <c r="I73" i="26"/>
  <c r="I81" i="26"/>
  <c r="H73" i="26"/>
  <c r="H81" i="26"/>
  <c r="G73" i="26"/>
  <c r="G81" i="26"/>
  <c r="F73" i="26"/>
  <c r="F81" i="26"/>
  <c r="E73" i="26"/>
  <c r="E81" i="26"/>
  <c r="D81" i="26"/>
  <c r="N72" i="26"/>
  <c r="N80" i="26"/>
  <c r="M72" i="26"/>
  <c r="M80" i="26"/>
  <c r="L72" i="26"/>
  <c r="L80" i="26"/>
  <c r="K72" i="26"/>
  <c r="K80" i="26"/>
  <c r="J72" i="26"/>
  <c r="J80" i="26"/>
  <c r="I72" i="26"/>
  <c r="I80" i="26"/>
  <c r="H72" i="26"/>
  <c r="H80" i="26"/>
  <c r="G72" i="26"/>
  <c r="G80" i="26"/>
  <c r="F72" i="26"/>
  <c r="F80" i="26"/>
  <c r="E72" i="26"/>
  <c r="E80" i="26"/>
  <c r="D80" i="26"/>
  <c r="N71" i="26"/>
  <c r="N79" i="26"/>
  <c r="M71" i="26"/>
  <c r="M79" i="26"/>
  <c r="L71" i="26"/>
  <c r="L79" i="26"/>
  <c r="K71" i="26"/>
  <c r="K79" i="26"/>
  <c r="J71" i="26"/>
  <c r="J79" i="26"/>
  <c r="I71" i="26"/>
  <c r="I79" i="26"/>
  <c r="H71" i="26"/>
  <c r="H79" i="26"/>
  <c r="G71" i="26"/>
  <c r="G79" i="26"/>
  <c r="F71" i="26"/>
  <c r="F79" i="26"/>
  <c r="E71" i="26"/>
  <c r="E79" i="26"/>
  <c r="D79" i="26"/>
  <c r="N70" i="26"/>
  <c r="N78" i="26"/>
  <c r="M70" i="26"/>
  <c r="M78" i="26"/>
  <c r="L70" i="26"/>
  <c r="L78" i="26"/>
  <c r="K70" i="26"/>
  <c r="K78" i="26"/>
  <c r="J70" i="26"/>
  <c r="J78" i="26"/>
  <c r="I70" i="26"/>
  <c r="I78" i="26"/>
  <c r="H70" i="26"/>
  <c r="H78" i="26"/>
  <c r="G70" i="26"/>
  <c r="G78" i="26"/>
  <c r="F70" i="26"/>
  <c r="F78" i="26"/>
  <c r="E70" i="26"/>
  <c r="E78" i="26"/>
  <c r="D78" i="26"/>
  <c r="N69" i="26"/>
  <c r="N77" i="26"/>
  <c r="M69" i="26"/>
  <c r="M77" i="26"/>
  <c r="L69" i="26"/>
  <c r="L77" i="26"/>
  <c r="K69" i="26"/>
  <c r="K77" i="26"/>
  <c r="J69" i="26"/>
  <c r="J77" i="26"/>
  <c r="I69" i="26"/>
  <c r="I77" i="26"/>
  <c r="H69" i="26"/>
  <c r="H77" i="26"/>
  <c r="G69" i="26"/>
  <c r="G77" i="26"/>
  <c r="F69" i="26"/>
  <c r="F77" i="26"/>
  <c r="E69" i="26"/>
  <c r="E77" i="26"/>
  <c r="D77" i="26"/>
  <c r="N76" i="26"/>
  <c r="M76" i="26"/>
  <c r="L76" i="26"/>
  <c r="K76" i="26"/>
  <c r="J76" i="26"/>
  <c r="I76" i="26"/>
  <c r="H76" i="26"/>
  <c r="G76" i="26"/>
  <c r="F76" i="26"/>
  <c r="E76" i="26"/>
  <c r="D74" i="26"/>
  <c r="D73" i="26"/>
  <c r="D72" i="26"/>
  <c r="D71" i="26"/>
  <c r="D70" i="26"/>
  <c r="Z69" i="26"/>
  <c r="Y69" i="26"/>
  <c r="X69" i="26"/>
  <c r="W69" i="26"/>
  <c r="V69" i="26"/>
  <c r="U69" i="26"/>
  <c r="T69" i="26"/>
  <c r="S69" i="26"/>
  <c r="R69" i="26"/>
  <c r="Q69" i="26"/>
  <c r="D66" i="26"/>
  <c r="P69" i="26"/>
  <c r="D69" i="26"/>
  <c r="Z68" i="26"/>
  <c r="Y68" i="26"/>
  <c r="X68" i="26"/>
  <c r="W68" i="26"/>
  <c r="V68" i="26"/>
  <c r="U68" i="26"/>
  <c r="T68" i="26"/>
  <c r="S68" i="26"/>
  <c r="R68" i="26"/>
  <c r="Q68" i="26"/>
  <c r="D65" i="26"/>
  <c r="P68" i="26"/>
  <c r="N68" i="26"/>
  <c r="M68" i="26"/>
  <c r="L68" i="26"/>
  <c r="K68" i="26"/>
  <c r="J68" i="26"/>
  <c r="I68" i="26"/>
  <c r="H68" i="26"/>
  <c r="G68" i="26"/>
  <c r="F68" i="26"/>
  <c r="E68" i="26"/>
  <c r="Z67" i="26"/>
  <c r="Y67" i="26"/>
  <c r="X67" i="26"/>
  <c r="W67" i="26"/>
  <c r="V67" i="26"/>
  <c r="U67" i="26"/>
  <c r="T67" i="26"/>
  <c r="S67" i="26"/>
  <c r="R67" i="26"/>
  <c r="Q67" i="26"/>
  <c r="D64" i="26"/>
  <c r="P67" i="26"/>
  <c r="Z66" i="26"/>
  <c r="Y66" i="26"/>
  <c r="X66" i="26"/>
  <c r="W66" i="26"/>
  <c r="V66" i="26"/>
  <c r="U66" i="26"/>
  <c r="T66" i="26"/>
  <c r="S66" i="26"/>
  <c r="R66" i="26"/>
  <c r="Q66" i="26"/>
  <c r="D63" i="26"/>
  <c r="P66" i="26"/>
  <c r="Z65" i="26"/>
  <c r="Y65" i="26"/>
  <c r="X65" i="26"/>
  <c r="W65" i="26"/>
  <c r="V65" i="26"/>
  <c r="U65" i="26"/>
  <c r="T65" i="26"/>
  <c r="S65" i="26"/>
  <c r="R65" i="26"/>
  <c r="Q65" i="26"/>
  <c r="D62" i="26"/>
  <c r="P65" i="26"/>
  <c r="Z64" i="26"/>
  <c r="Y64" i="26"/>
  <c r="X64" i="26"/>
  <c r="W64" i="26"/>
  <c r="V64" i="26"/>
  <c r="U64" i="26"/>
  <c r="T64" i="26"/>
  <c r="S64" i="26"/>
  <c r="R64" i="26"/>
  <c r="Q64" i="26"/>
  <c r="D61" i="26"/>
  <c r="P64" i="26"/>
  <c r="N60" i="26"/>
  <c r="Z63" i="26"/>
  <c r="M60" i="26"/>
  <c r="Y63" i="26"/>
  <c r="L60" i="26"/>
  <c r="X63" i="26"/>
  <c r="K60" i="26"/>
  <c r="W63" i="26"/>
  <c r="J60" i="26"/>
  <c r="V63" i="26"/>
  <c r="I60" i="26"/>
  <c r="U63" i="26"/>
  <c r="H60" i="26"/>
  <c r="T63" i="26"/>
  <c r="G60" i="26"/>
  <c r="S63" i="26"/>
  <c r="F60" i="26"/>
  <c r="R63" i="26"/>
  <c r="E60" i="26"/>
  <c r="Q63" i="26"/>
  <c r="P60" i="26"/>
  <c r="P59" i="26"/>
  <c r="P58" i="26"/>
  <c r="P57" i="26"/>
  <c r="P56" i="26"/>
  <c r="P55" i="26"/>
  <c r="D55" i="26"/>
  <c r="Z54" i="26"/>
  <c r="Y54" i="26"/>
  <c r="X54" i="26"/>
  <c r="W54" i="26"/>
  <c r="V54" i="26"/>
  <c r="U54" i="26"/>
  <c r="T54" i="26"/>
  <c r="S54" i="26"/>
  <c r="R54" i="26"/>
  <c r="Q54" i="26"/>
  <c r="D54" i="26"/>
  <c r="D53" i="26"/>
  <c r="D52" i="26"/>
  <c r="P51" i="26"/>
  <c r="D51" i="26"/>
  <c r="P50" i="26"/>
  <c r="D50" i="26"/>
  <c r="P49" i="26"/>
  <c r="N49" i="26"/>
  <c r="M49" i="26"/>
  <c r="L49" i="26"/>
  <c r="K49" i="26"/>
  <c r="J49" i="26"/>
  <c r="I49" i="26"/>
  <c r="H49" i="26"/>
  <c r="G49" i="26"/>
  <c r="F49" i="26"/>
  <c r="E49" i="26"/>
  <c r="P48" i="26"/>
  <c r="P47" i="26"/>
  <c r="D47" i="26"/>
  <c r="P46" i="26"/>
  <c r="D46" i="26"/>
  <c r="Z45" i="26"/>
  <c r="Y45" i="26"/>
  <c r="X45" i="26"/>
  <c r="W45" i="26"/>
  <c r="V45" i="26"/>
  <c r="U45" i="26"/>
  <c r="T45" i="26"/>
  <c r="S45" i="26"/>
  <c r="R45" i="26"/>
  <c r="Q45" i="26"/>
  <c r="D45" i="26"/>
  <c r="D44" i="26"/>
  <c r="D43" i="26"/>
  <c r="D42" i="26"/>
  <c r="N41" i="26"/>
  <c r="M41" i="26"/>
  <c r="L41" i="26"/>
  <c r="K41" i="26"/>
  <c r="J41" i="26"/>
  <c r="I41" i="26"/>
  <c r="H41" i="26"/>
  <c r="G41" i="26"/>
  <c r="F41" i="26"/>
  <c r="E41" i="26"/>
  <c r="Z40" i="26"/>
  <c r="Y40" i="26"/>
  <c r="X40" i="26"/>
  <c r="W40" i="26"/>
  <c r="V40" i="26"/>
  <c r="U40" i="26"/>
  <c r="T40" i="26"/>
  <c r="S40" i="26"/>
  <c r="R40" i="26"/>
  <c r="Q40" i="26"/>
  <c r="P40" i="26"/>
  <c r="Z39" i="26"/>
  <c r="Y39" i="26"/>
  <c r="X39" i="26"/>
  <c r="W39" i="26"/>
  <c r="V39" i="26"/>
  <c r="U39" i="26"/>
  <c r="T39" i="26"/>
  <c r="S39" i="26"/>
  <c r="R39" i="26"/>
  <c r="Q39" i="26"/>
  <c r="P39" i="26"/>
  <c r="D39" i="26"/>
  <c r="Z38" i="26"/>
  <c r="Y38" i="26"/>
  <c r="X38" i="26"/>
  <c r="W38" i="26"/>
  <c r="V38" i="26"/>
  <c r="U38" i="26"/>
  <c r="T38" i="26"/>
  <c r="S38" i="26"/>
  <c r="R38" i="26"/>
  <c r="Q38" i="26"/>
  <c r="P38" i="26"/>
  <c r="D38" i="26"/>
  <c r="Z37" i="26"/>
  <c r="Y37" i="26"/>
  <c r="X37" i="26"/>
  <c r="W37" i="26"/>
  <c r="V37" i="26"/>
  <c r="U37" i="26"/>
  <c r="T37" i="26"/>
  <c r="S37" i="26"/>
  <c r="R37" i="26"/>
  <c r="Q37" i="26"/>
  <c r="P37" i="26"/>
  <c r="D37" i="26"/>
  <c r="Z36" i="26"/>
  <c r="Y36" i="26"/>
  <c r="X36" i="26"/>
  <c r="W36" i="26"/>
  <c r="V36" i="26"/>
  <c r="U36" i="26"/>
  <c r="T36" i="26"/>
  <c r="S36" i="26"/>
  <c r="R36" i="26"/>
  <c r="Q36" i="26"/>
  <c r="P36" i="26"/>
  <c r="D36" i="26"/>
  <c r="Z35" i="26"/>
  <c r="Y35" i="26"/>
  <c r="X35" i="26"/>
  <c r="W35" i="26"/>
  <c r="V35" i="26"/>
  <c r="U35" i="26"/>
  <c r="T35" i="26"/>
  <c r="S35" i="26"/>
  <c r="R35" i="26"/>
  <c r="Q35" i="26"/>
  <c r="P35" i="26"/>
  <c r="D35" i="26"/>
  <c r="Z34" i="26"/>
  <c r="Y34" i="26"/>
  <c r="X34" i="26"/>
  <c r="W34" i="26"/>
  <c r="V34" i="26"/>
  <c r="U34" i="26"/>
  <c r="T34" i="26"/>
  <c r="S34" i="26"/>
  <c r="R34" i="26"/>
  <c r="Q34" i="26"/>
  <c r="D34" i="26"/>
  <c r="N33" i="26"/>
  <c r="M33" i="26"/>
  <c r="L33" i="26"/>
  <c r="K33" i="26"/>
  <c r="J33" i="26"/>
  <c r="I33" i="26"/>
  <c r="H33" i="26"/>
  <c r="G33" i="26"/>
  <c r="F33" i="26"/>
  <c r="E33" i="26"/>
  <c r="P31" i="26"/>
  <c r="P30" i="26"/>
  <c r="P29" i="26"/>
  <c r="P28" i="26"/>
  <c r="D28" i="26"/>
  <c r="P27" i="26"/>
  <c r="D27" i="26"/>
  <c r="P26" i="26"/>
  <c r="D26" i="26"/>
  <c r="Z25" i="26"/>
  <c r="Y25" i="26"/>
  <c r="X25" i="26"/>
  <c r="W25" i="26"/>
  <c r="V25" i="26"/>
  <c r="U25" i="26"/>
  <c r="T25" i="26"/>
  <c r="S25" i="26"/>
  <c r="R25" i="26"/>
  <c r="Q25" i="26"/>
  <c r="D25" i="26"/>
  <c r="D24" i="26"/>
  <c r="D23" i="26"/>
  <c r="P22" i="26"/>
  <c r="N22" i="26"/>
  <c r="M22" i="26"/>
  <c r="L22" i="26"/>
  <c r="K22" i="26"/>
  <c r="J22" i="26"/>
  <c r="I22" i="26"/>
  <c r="H22" i="26"/>
  <c r="G22" i="26"/>
  <c r="F22" i="26"/>
  <c r="E22" i="26"/>
  <c r="P21" i="26"/>
  <c r="P20" i="26"/>
  <c r="D20" i="26"/>
  <c r="P19" i="26"/>
  <c r="D19" i="26"/>
  <c r="P18" i="26"/>
  <c r="D18" i="26"/>
  <c r="P17" i="26"/>
  <c r="D17" i="26"/>
  <c r="Z16" i="26"/>
  <c r="Y16" i="26"/>
  <c r="X16" i="26"/>
  <c r="W16" i="26"/>
  <c r="V16" i="26"/>
  <c r="U16" i="26"/>
  <c r="T16" i="26"/>
  <c r="S16" i="26"/>
  <c r="R16" i="26"/>
  <c r="Q16" i="26"/>
  <c r="D16" i="26"/>
  <c r="D15" i="26"/>
  <c r="N14" i="26"/>
  <c r="M14" i="26"/>
  <c r="L14" i="26"/>
  <c r="K14" i="26"/>
  <c r="J14" i="26"/>
  <c r="I14" i="26"/>
  <c r="H14" i="26"/>
  <c r="G14" i="26"/>
  <c r="F14" i="26"/>
  <c r="E14" i="26"/>
  <c r="Q8" i="26"/>
  <c r="Q9" i="26"/>
  <c r="Q10" i="26"/>
  <c r="Q3" i="26"/>
  <c r="Q4" i="26"/>
  <c r="A1" i="26"/>
  <c r="P134" i="25"/>
  <c r="Q110" i="25"/>
  <c r="Q115" i="25"/>
  <c r="Q59" i="25"/>
  <c r="Q60" i="25"/>
  <c r="Q133" i="25"/>
  <c r="P133" i="25"/>
  <c r="Q114" i="25"/>
  <c r="Q58" i="25"/>
  <c r="Q132" i="25"/>
  <c r="P132" i="25"/>
  <c r="Q113" i="25"/>
  <c r="Q57" i="25"/>
  <c r="Q131" i="25"/>
  <c r="P131" i="25"/>
  <c r="Q112" i="25"/>
  <c r="Q56" i="25"/>
  <c r="Q130" i="25"/>
  <c r="P130" i="25"/>
  <c r="P111" i="25"/>
  <c r="Y111" i="25"/>
  <c r="Y55" i="25"/>
  <c r="Z55" i="25"/>
  <c r="Y129" i="25"/>
  <c r="X111" i="25"/>
  <c r="X55" i="25"/>
  <c r="X129" i="25"/>
  <c r="W111" i="25"/>
  <c r="W55" i="25"/>
  <c r="W129" i="25"/>
  <c r="V111" i="25"/>
  <c r="V55" i="25"/>
  <c r="V129" i="25"/>
  <c r="U111" i="25"/>
  <c r="U55" i="25"/>
  <c r="U129" i="25"/>
  <c r="T111" i="25"/>
  <c r="T55" i="25"/>
  <c r="T129" i="25"/>
  <c r="S111" i="25"/>
  <c r="S55" i="25"/>
  <c r="S129" i="25"/>
  <c r="R111" i="25"/>
  <c r="R55" i="25"/>
  <c r="R129" i="25"/>
  <c r="Q111" i="25"/>
  <c r="E88" i="25"/>
  <c r="Q55" i="25"/>
  <c r="Q129" i="25"/>
  <c r="P129" i="25"/>
  <c r="Z128" i="25"/>
  <c r="Y128" i="25"/>
  <c r="X128" i="25"/>
  <c r="W128" i="25"/>
  <c r="V128" i="25"/>
  <c r="U128" i="25"/>
  <c r="T128" i="25"/>
  <c r="S128" i="25"/>
  <c r="R128" i="25"/>
  <c r="Q128" i="25"/>
  <c r="P125" i="25"/>
  <c r="Q50" i="25"/>
  <c r="Q51" i="25"/>
  <c r="Q124" i="25"/>
  <c r="P124" i="25"/>
  <c r="Q49" i="25"/>
  <c r="Q123" i="25"/>
  <c r="P123" i="25"/>
  <c r="Q48" i="25"/>
  <c r="Q122" i="25"/>
  <c r="P122" i="25"/>
  <c r="Q47" i="25"/>
  <c r="Q121" i="25"/>
  <c r="P121" i="25"/>
  <c r="Y46" i="25"/>
  <c r="Z46" i="25"/>
  <c r="Y120" i="25"/>
  <c r="X46" i="25"/>
  <c r="X120" i="25"/>
  <c r="W46" i="25"/>
  <c r="W120" i="25"/>
  <c r="V46" i="25"/>
  <c r="V120" i="25"/>
  <c r="U46" i="25"/>
  <c r="U120" i="25"/>
  <c r="T46" i="25"/>
  <c r="T120" i="25"/>
  <c r="S46" i="25"/>
  <c r="S120" i="25"/>
  <c r="R46" i="25"/>
  <c r="R120" i="25"/>
  <c r="Q46" i="25"/>
  <c r="Q120" i="25"/>
  <c r="P120" i="25"/>
  <c r="Z119" i="25"/>
  <c r="Y119" i="25"/>
  <c r="X119" i="25"/>
  <c r="W119" i="25"/>
  <c r="V119" i="25"/>
  <c r="U119" i="25"/>
  <c r="T119" i="25"/>
  <c r="S119" i="25"/>
  <c r="R119" i="25"/>
  <c r="Q119" i="25"/>
  <c r="P98" i="25"/>
  <c r="Q74" i="25"/>
  <c r="Q79" i="25"/>
  <c r="Q30" i="25"/>
  <c r="Q31" i="25"/>
  <c r="Q97" i="25"/>
  <c r="P97" i="25"/>
  <c r="Q78" i="25"/>
  <c r="Q29" i="25"/>
  <c r="Q96" i="25"/>
  <c r="P96" i="25"/>
  <c r="Q77" i="25"/>
  <c r="Q28" i="25"/>
  <c r="Q95" i="25"/>
  <c r="P95" i="25"/>
  <c r="Q76" i="25"/>
  <c r="Q27" i="25"/>
  <c r="Q94" i="25"/>
  <c r="P94" i="25"/>
  <c r="P75" i="25"/>
  <c r="Y75" i="25"/>
  <c r="Y26" i="25"/>
  <c r="Z26" i="25"/>
  <c r="Y93" i="25"/>
  <c r="X75" i="25"/>
  <c r="X26" i="25"/>
  <c r="X93" i="25"/>
  <c r="W75" i="25"/>
  <c r="W26" i="25"/>
  <c r="W93" i="25"/>
  <c r="V75" i="25"/>
  <c r="V26" i="25"/>
  <c r="V93" i="25"/>
  <c r="U75" i="25"/>
  <c r="U26" i="25"/>
  <c r="U93" i="25"/>
  <c r="T75" i="25"/>
  <c r="T26" i="25"/>
  <c r="T93" i="25"/>
  <c r="S75" i="25"/>
  <c r="S26" i="25"/>
  <c r="S93" i="25"/>
  <c r="R75" i="25"/>
  <c r="R26" i="25"/>
  <c r="R93" i="25"/>
  <c r="Q75" i="25"/>
  <c r="Q26" i="25"/>
  <c r="Q93" i="25"/>
  <c r="P93" i="25"/>
  <c r="D93" i="25"/>
  <c r="Z92" i="25"/>
  <c r="Y92" i="25"/>
  <c r="X92" i="25"/>
  <c r="W92" i="25"/>
  <c r="V92" i="25"/>
  <c r="U92" i="25"/>
  <c r="T92" i="25"/>
  <c r="S92" i="25"/>
  <c r="R92" i="25"/>
  <c r="Q92" i="25"/>
  <c r="D92" i="25"/>
  <c r="D91" i="25"/>
  <c r="D90" i="25"/>
  <c r="P89" i="25"/>
  <c r="D89" i="25"/>
  <c r="Q21" i="25"/>
  <c r="Q22" i="25"/>
  <c r="Q88" i="25"/>
  <c r="P88" i="25"/>
  <c r="D88" i="25"/>
  <c r="Q20" i="25"/>
  <c r="Q87" i="25"/>
  <c r="P87" i="25"/>
  <c r="N87" i="25"/>
  <c r="M87" i="25"/>
  <c r="L87" i="25"/>
  <c r="K87" i="25"/>
  <c r="J87" i="25"/>
  <c r="I87" i="25"/>
  <c r="H87" i="25"/>
  <c r="G87" i="25"/>
  <c r="F87" i="25"/>
  <c r="E87" i="25"/>
  <c r="Q19" i="25"/>
  <c r="Q86" i="25"/>
  <c r="P86" i="25"/>
  <c r="Q18" i="25"/>
  <c r="Q85" i="25"/>
  <c r="P85" i="25"/>
  <c r="Y17" i="25"/>
  <c r="Z17" i="25"/>
  <c r="Y84" i="25"/>
  <c r="X17" i="25"/>
  <c r="X84" i="25"/>
  <c r="W17" i="25"/>
  <c r="W84" i="25"/>
  <c r="V17" i="25"/>
  <c r="V84" i="25"/>
  <c r="U17" i="25"/>
  <c r="U84" i="25"/>
  <c r="T17" i="25"/>
  <c r="T84" i="25"/>
  <c r="S17" i="25"/>
  <c r="S84" i="25"/>
  <c r="R17" i="25"/>
  <c r="R84" i="25"/>
  <c r="Q17" i="25"/>
  <c r="Q84" i="25"/>
  <c r="P84" i="25"/>
  <c r="Z83" i="25"/>
  <c r="Y83" i="25"/>
  <c r="X83" i="25"/>
  <c r="W83" i="25"/>
  <c r="V83" i="25"/>
  <c r="U83" i="25"/>
  <c r="T83" i="25"/>
  <c r="S83" i="25"/>
  <c r="R83" i="25"/>
  <c r="Q83" i="25"/>
  <c r="N74" i="25"/>
  <c r="N82" i="25"/>
  <c r="M74" i="25"/>
  <c r="M82" i="25"/>
  <c r="L74" i="25"/>
  <c r="L82" i="25"/>
  <c r="K74" i="25"/>
  <c r="K82" i="25"/>
  <c r="J74" i="25"/>
  <c r="J82" i="25"/>
  <c r="I74" i="25"/>
  <c r="I82" i="25"/>
  <c r="H74" i="25"/>
  <c r="H82" i="25"/>
  <c r="G74" i="25"/>
  <c r="G82" i="25"/>
  <c r="F74" i="25"/>
  <c r="F82" i="25"/>
  <c r="E74" i="25"/>
  <c r="E82" i="25"/>
  <c r="D82" i="25"/>
  <c r="N73" i="25"/>
  <c r="N81" i="25"/>
  <c r="M73" i="25"/>
  <c r="M81" i="25"/>
  <c r="L73" i="25"/>
  <c r="L81" i="25"/>
  <c r="K73" i="25"/>
  <c r="K81" i="25"/>
  <c r="J73" i="25"/>
  <c r="J81" i="25"/>
  <c r="I73" i="25"/>
  <c r="I81" i="25"/>
  <c r="H73" i="25"/>
  <c r="H81" i="25"/>
  <c r="G73" i="25"/>
  <c r="G81" i="25"/>
  <c r="F73" i="25"/>
  <c r="F81" i="25"/>
  <c r="E73" i="25"/>
  <c r="E81" i="25"/>
  <c r="D81" i="25"/>
  <c r="N72" i="25"/>
  <c r="N80" i="25"/>
  <c r="M72" i="25"/>
  <c r="M80" i="25"/>
  <c r="L72" i="25"/>
  <c r="L80" i="25"/>
  <c r="K72" i="25"/>
  <c r="K80" i="25"/>
  <c r="J72" i="25"/>
  <c r="J80" i="25"/>
  <c r="I72" i="25"/>
  <c r="I80" i="25"/>
  <c r="H72" i="25"/>
  <c r="H80" i="25"/>
  <c r="G72" i="25"/>
  <c r="G80" i="25"/>
  <c r="F72" i="25"/>
  <c r="F80" i="25"/>
  <c r="E72" i="25"/>
  <c r="E80" i="25"/>
  <c r="D80" i="25"/>
  <c r="N71" i="25"/>
  <c r="N79" i="25"/>
  <c r="M71" i="25"/>
  <c r="M79" i="25"/>
  <c r="L71" i="25"/>
  <c r="L79" i="25"/>
  <c r="K71" i="25"/>
  <c r="K79" i="25"/>
  <c r="J71" i="25"/>
  <c r="J79" i="25"/>
  <c r="I71" i="25"/>
  <c r="I79" i="25"/>
  <c r="H71" i="25"/>
  <c r="H79" i="25"/>
  <c r="G71" i="25"/>
  <c r="G79" i="25"/>
  <c r="F71" i="25"/>
  <c r="F79" i="25"/>
  <c r="E71" i="25"/>
  <c r="E79" i="25"/>
  <c r="D79" i="25"/>
  <c r="N70" i="25"/>
  <c r="N78" i="25"/>
  <c r="M70" i="25"/>
  <c r="M78" i="25"/>
  <c r="L70" i="25"/>
  <c r="L78" i="25"/>
  <c r="K70" i="25"/>
  <c r="K78" i="25"/>
  <c r="J70" i="25"/>
  <c r="J78" i="25"/>
  <c r="I70" i="25"/>
  <c r="I78" i="25"/>
  <c r="H70" i="25"/>
  <c r="H78" i="25"/>
  <c r="G70" i="25"/>
  <c r="G78" i="25"/>
  <c r="F70" i="25"/>
  <c r="F78" i="25"/>
  <c r="E70" i="25"/>
  <c r="E78" i="25"/>
  <c r="D78" i="25"/>
  <c r="N69" i="25"/>
  <c r="N77" i="25"/>
  <c r="M69" i="25"/>
  <c r="M77" i="25"/>
  <c r="L69" i="25"/>
  <c r="L77" i="25"/>
  <c r="K69" i="25"/>
  <c r="K77" i="25"/>
  <c r="J69" i="25"/>
  <c r="J77" i="25"/>
  <c r="I69" i="25"/>
  <c r="I77" i="25"/>
  <c r="H69" i="25"/>
  <c r="H77" i="25"/>
  <c r="G69" i="25"/>
  <c r="G77" i="25"/>
  <c r="F69" i="25"/>
  <c r="F77" i="25"/>
  <c r="E69" i="25"/>
  <c r="E77" i="25"/>
  <c r="D77" i="25"/>
  <c r="N76" i="25"/>
  <c r="M76" i="25"/>
  <c r="L76" i="25"/>
  <c r="K76" i="25"/>
  <c r="J76" i="25"/>
  <c r="I76" i="25"/>
  <c r="H76" i="25"/>
  <c r="G76" i="25"/>
  <c r="F76" i="25"/>
  <c r="E76" i="25"/>
  <c r="D74" i="25"/>
  <c r="D73" i="25"/>
  <c r="D72" i="25"/>
  <c r="D71" i="25"/>
  <c r="D70" i="25"/>
  <c r="Z69" i="25"/>
  <c r="Y69" i="25"/>
  <c r="X69" i="25"/>
  <c r="W69" i="25"/>
  <c r="V69" i="25"/>
  <c r="U69" i="25"/>
  <c r="T69" i="25"/>
  <c r="S69" i="25"/>
  <c r="R69" i="25"/>
  <c r="Q69" i="25"/>
  <c r="D66" i="25"/>
  <c r="P69" i="25"/>
  <c r="D69" i="25"/>
  <c r="Z68" i="25"/>
  <c r="Y68" i="25"/>
  <c r="X68" i="25"/>
  <c r="W68" i="25"/>
  <c r="V68" i="25"/>
  <c r="U68" i="25"/>
  <c r="T68" i="25"/>
  <c r="S68" i="25"/>
  <c r="R68" i="25"/>
  <c r="Q68" i="25"/>
  <c r="D65" i="25"/>
  <c r="P68" i="25"/>
  <c r="N68" i="25"/>
  <c r="M68" i="25"/>
  <c r="L68" i="25"/>
  <c r="K68" i="25"/>
  <c r="J68" i="25"/>
  <c r="I68" i="25"/>
  <c r="H68" i="25"/>
  <c r="G68" i="25"/>
  <c r="F68" i="25"/>
  <c r="E68" i="25"/>
  <c r="Z67" i="25"/>
  <c r="Y67" i="25"/>
  <c r="X67" i="25"/>
  <c r="W67" i="25"/>
  <c r="V67" i="25"/>
  <c r="U67" i="25"/>
  <c r="T67" i="25"/>
  <c r="S67" i="25"/>
  <c r="R67" i="25"/>
  <c r="Q67" i="25"/>
  <c r="D64" i="25"/>
  <c r="P67" i="25"/>
  <c r="Z66" i="25"/>
  <c r="Y66" i="25"/>
  <c r="X66" i="25"/>
  <c r="W66" i="25"/>
  <c r="V66" i="25"/>
  <c r="U66" i="25"/>
  <c r="T66" i="25"/>
  <c r="S66" i="25"/>
  <c r="R66" i="25"/>
  <c r="Q66" i="25"/>
  <c r="D63" i="25"/>
  <c r="P66" i="25"/>
  <c r="Z65" i="25"/>
  <c r="Y65" i="25"/>
  <c r="X65" i="25"/>
  <c r="W65" i="25"/>
  <c r="V65" i="25"/>
  <c r="U65" i="25"/>
  <c r="T65" i="25"/>
  <c r="S65" i="25"/>
  <c r="R65" i="25"/>
  <c r="Q65" i="25"/>
  <c r="D62" i="25"/>
  <c r="P65" i="25"/>
  <c r="Z64" i="25"/>
  <c r="Y64" i="25"/>
  <c r="X64" i="25"/>
  <c r="W64" i="25"/>
  <c r="V64" i="25"/>
  <c r="U64" i="25"/>
  <c r="T64" i="25"/>
  <c r="S64" i="25"/>
  <c r="R64" i="25"/>
  <c r="Q64" i="25"/>
  <c r="D61" i="25"/>
  <c r="P64" i="25"/>
  <c r="N60" i="25"/>
  <c r="Z63" i="25"/>
  <c r="M60" i="25"/>
  <c r="Y63" i="25"/>
  <c r="L60" i="25"/>
  <c r="X63" i="25"/>
  <c r="K60" i="25"/>
  <c r="W63" i="25"/>
  <c r="J60" i="25"/>
  <c r="V63" i="25"/>
  <c r="I60" i="25"/>
  <c r="U63" i="25"/>
  <c r="H60" i="25"/>
  <c r="T63" i="25"/>
  <c r="G60" i="25"/>
  <c r="S63" i="25"/>
  <c r="F60" i="25"/>
  <c r="R63" i="25"/>
  <c r="E60" i="25"/>
  <c r="Q63" i="25"/>
  <c r="P60" i="25"/>
  <c r="P59" i="25"/>
  <c r="P58" i="25"/>
  <c r="P57" i="25"/>
  <c r="P56" i="25"/>
  <c r="P55" i="25"/>
  <c r="D55" i="25"/>
  <c r="Z54" i="25"/>
  <c r="Y54" i="25"/>
  <c r="X54" i="25"/>
  <c r="W54" i="25"/>
  <c r="V54" i="25"/>
  <c r="U54" i="25"/>
  <c r="T54" i="25"/>
  <c r="S54" i="25"/>
  <c r="R54" i="25"/>
  <c r="Q54" i="25"/>
  <c r="D54" i="25"/>
  <c r="D53" i="25"/>
  <c r="D52" i="25"/>
  <c r="P51" i="25"/>
  <c r="D51" i="25"/>
  <c r="P50" i="25"/>
  <c r="D50" i="25"/>
  <c r="P49" i="25"/>
  <c r="N49" i="25"/>
  <c r="M49" i="25"/>
  <c r="L49" i="25"/>
  <c r="K49" i="25"/>
  <c r="J49" i="25"/>
  <c r="I49" i="25"/>
  <c r="H49" i="25"/>
  <c r="G49" i="25"/>
  <c r="F49" i="25"/>
  <c r="E49" i="25"/>
  <c r="P48" i="25"/>
  <c r="P47" i="25"/>
  <c r="D47" i="25"/>
  <c r="P46" i="25"/>
  <c r="D46" i="25"/>
  <c r="Z45" i="25"/>
  <c r="Y45" i="25"/>
  <c r="X45" i="25"/>
  <c r="W45" i="25"/>
  <c r="V45" i="25"/>
  <c r="U45" i="25"/>
  <c r="T45" i="25"/>
  <c r="S45" i="25"/>
  <c r="R45" i="25"/>
  <c r="Q45" i="25"/>
  <c r="D45" i="25"/>
  <c r="D44" i="25"/>
  <c r="D43" i="25"/>
  <c r="D42" i="25"/>
  <c r="N41" i="25"/>
  <c r="M41" i="25"/>
  <c r="L41" i="25"/>
  <c r="K41" i="25"/>
  <c r="J41" i="25"/>
  <c r="I41" i="25"/>
  <c r="H41" i="25"/>
  <c r="G41" i="25"/>
  <c r="F41" i="25"/>
  <c r="E41" i="25"/>
  <c r="Z40" i="25"/>
  <c r="Y40" i="25"/>
  <c r="X40" i="25"/>
  <c r="W40" i="25"/>
  <c r="V40" i="25"/>
  <c r="U40" i="25"/>
  <c r="T40" i="25"/>
  <c r="S40" i="25"/>
  <c r="R40" i="25"/>
  <c r="Q40" i="25"/>
  <c r="P40" i="25"/>
  <c r="Z39" i="25"/>
  <c r="Y39" i="25"/>
  <c r="X39" i="25"/>
  <c r="W39" i="25"/>
  <c r="V39" i="25"/>
  <c r="U39" i="25"/>
  <c r="T39" i="25"/>
  <c r="S39" i="25"/>
  <c r="R39" i="25"/>
  <c r="Q39" i="25"/>
  <c r="P39" i="25"/>
  <c r="D39" i="25"/>
  <c r="Z38" i="25"/>
  <c r="Y38" i="25"/>
  <c r="X38" i="25"/>
  <c r="W38" i="25"/>
  <c r="V38" i="25"/>
  <c r="U38" i="25"/>
  <c r="T38" i="25"/>
  <c r="S38" i="25"/>
  <c r="R38" i="25"/>
  <c r="Q38" i="25"/>
  <c r="P38" i="25"/>
  <c r="D38" i="25"/>
  <c r="Z37" i="25"/>
  <c r="Y37" i="25"/>
  <c r="X37" i="25"/>
  <c r="W37" i="25"/>
  <c r="V37" i="25"/>
  <c r="U37" i="25"/>
  <c r="T37" i="25"/>
  <c r="S37" i="25"/>
  <c r="R37" i="25"/>
  <c r="Q37" i="25"/>
  <c r="P37" i="25"/>
  <c r="D37" i="25"/>
  <c r="Z36" i="25"/>
  <c r="Y36" i="25"/>
  <c r="X36" i="25"/>
  <c r="W36" i="25"/>
  <c r="V36" i="25"/>
  <c r="U36" i="25"/>
  <c r="T36" i="25"/>
  <c r="S36" i="25"/>
  <c r="R36" i="25"/>
  <c r="Q36" i="25"/>
  <c r="P36" i="25"/>
  <c r="D36" i="25"/>
  <c r="Z35" i="25"/>
  <c r="Y35" i="25"/>
  <c r="X35" i="25"/>
  <c r="W35" i="25"/>
  <c r="V35" i="25"/>
  <c r="U35" i="25"/>
  <c r="T35" i="25"/>
  <c r="S35" i="25"/>
  <c r="R35" i="25"/>
  <c r="Q35" i="25"/>
  <c r="P35" i="25"/>
  <c r="D35" i="25"/>
  <c r="Z34" i="25"/>
  <c r="Y34" i="25"/>
  <c r="X34" i="25"/>
  <c r="W34" i="25"/>
  <c r="V34" i="25"/>
  <c r="U34" i="25"/>
  <c r="T34" i="25"/>
  <c r="S34" i="25"/>
  <c r="R34" i="25"/>
  <c r="Q34" i="25"/>
  <c r="D34" i="25"/>
  <c r="N33" i="25"/>
  <c r="M33" i="25"/>
  <c r="L33" i="25"/>
  <c r="K33" i="25"/>
  <c r="J33" i="25"/>
  <c r="I33" i="25"/>
  <c r="H33" i="25"/>
  <c r="G33" i="25"/>
  <c r="F33" i="25"/>
  <c r="E33" i="25"/>
  <c r="P31" i="25"/>
  <c r="P30" i="25"/>
  <c r="P29" i="25"/>
  <c r="P28" i="25"/>
  <c r="D28" i="25"/>
  <c r="P27" i="25"/>
  <c r="D27" i="25"/>
  <c r="P26" i="25"/>
  <c r="D26" i="25"/>
  <c r="Z25" i="25"/>
  <c r="Y25" i="25"/>
  <c r="X25" i="25"/>
  <c r="W25" i="25"/>
  <c r="V25" i="25"/>
  <c r="U25" i="25"/>
  <c r="T25" i="25"/>
  <c r="S25" i="25"/>
  <c r="R25" i="25"/>
  <c r="Q25" i="25"/>
  <c r="D25" i="25"/>
  <c r="D24" i="25"/>
  <c r="D23" i="25"/>
  <c r="P22" i="25"/>
  <c r="N22" i="25"/>
  <c r="M22" i="25"/>
  <c r="L22" i="25"/>
  <c r="K22" i="25"/>
  <c r="J22" i="25"/>
  <c r="I22" i="25"/>
  <c r="H22" i="25"/>
  <c r="G22" i="25"/>
  <c r="F22" i="25"/>
  <c r="E22" i="25"/>
  <c r="P21" i="25"/>
  <c r="P20" i="25"/>
  <c r="D20" i="25"/>
  <c r="P19" i="25"/>
  <c r="D19" i="25"/>
  <c r="P18" i="25"/>
  <c r="D18" i="25"/>
  <c r="P17" i="25"/>
  <c r="D17" i="25"/>
  <c r="Z16" i="25"/>
  <c r="Y16" i="25"/>
  <c r="X16" i="25"/>
  <c r="W16" i="25"/>
  <c r="V16" i="25"/>
  <c r="U16" i="25"/>
  <c r="T16" i="25"/>
  <c r="S16" i="25"/>
  <c r="R16" i="25"/>
  <c r="Q16" i="25"/>
  <c r="D16" i="25"/>
  <c r="D15" i="25"/>
  <c r="N14" i="25"/>
  <c r="M14" i="25"/>
  <c r="L14" i="25"/>
  <c r="K14" i="25"/>
  <c r="J14" i="25"/>
  <c r="I14" i="25"/>
  <c r="H14" i="25"/>
  <c r="G14" i="25"/>
  <c r="F14" i="25"/>
  <c r="E14" i="25"/>
  <c r="Q8" i="25"/>
  <c r="Q9" i="25"/>
  <c r="Q10" i="25"/>
  <c r="Q3" i="25"/>
  <c r="Q4" i="25"/>
  <c r="A1" i="25"/>
  <c r="P134" i="24"/>
  <c r="Q110" i="24"/>
  <c r="Q115" i="24"/>
  <c r="Q59" i="24"/>
  <c r="Q60" i="24"/>
  <c r="Q133" i="24"/>
  <c r="P133" i="24"/>
  <c r="Q114" i="24"/>
  <c r="Q58" i="24"/>
  <c r="Q132" i="24"/>
  <c r="P132" i="24"/>
  <c r="Q113" i="24"/>
  <c r="Q57" i="24"/>
  <c r="Q131" i="24"/>
  <c r="P131" i="24"/>
  <c r="Q112" i="24"/>
  <c r="Q56" i="24"/>
  <c r="Q130" i="24"/>
  <c r="P130" i="24"/>
  <c r="P111" i="24"/>
  <c r="Y111" i="24"/>
  <c r="Y55" i="24"/>
  <c r="Z55" i="24"/>
  <c r="Y129" i="24"/>
  <c r="X111" i="24"/>
  <c r="X55" i="24"/>
  <c r="X129" i="24"/>
  <c r="W111" i="24"/>
  <c r="W55" i="24"/>
  <c r="W129" i="24"/>
  <c r="V111" i="24"/>
  <c r="V55" i="24"/>
  <c r="V129" i="24"/>
  <c r="U111" i="24"/>
  <c r="U55" i="24"/>
  <c r="U129" i="24"/>
  <c r="T111" i="24"/>
  <c r="T55" i="24"/>
  <c r="T129" i="24"/>
  <c r="S111" i="24"/>
  <c r="S55" i="24"/>
  <c r="S129" i="24"/>
  <c r="R111" i="24"/>
  <c r="R55" i="24"/>
  <c r="R129" i="24"/>
  <c r="Q111" i="24"/>
  <c r="E88" i="24"/>
  <c r="Q55" i="24"/>
  <c r="Q129" i="24"/>
  <c r="P129" i="24"/>
  <c r="Z128" i="24"/>
  <c r="Y128" i="24"/>
  <c r="X128" i="24"/>
  <c r="W128" i="24"/>
  <c r="V128" i="24"/>
  <c r="U128" i="24"/>
  <c r="T128" i="24"/>
  <c r="S128" i="24"/>
  <c r="R128" i="24"/>
  <c r="Q128" i="24"/>
  <c r="P125" i="24"/>
  <c r="Q50" i="24"/>
  <c r="Q51" i="24"/>
  <c r="Q124" i="24"/>
  <c r="P124" i="24"/>
  <c r="Q49" i="24"/>
  <c r="Q123" i="24"/>
  <c r="P123" i="24"/>
  <c r="Q48" i="24"/>
  <c r="Q122" i="24"/>
  <c r="P122" i="24"/>
  <c r="Q47" i="24"/>
  <c r="Q121" i="24"/>
  <c r="P121" i="24"/>
  <c r="Y46" i="24"/>
  <c r="Z46" i="24"/>
  <c r="Y120" i="24"/>
  <c r="X46" i="24"/>
  <c r="X120" i="24"/>
  <c r="W46" i="24"/>
  <c r="W120" i="24"/>
  <c r="V46" i="24"/>
  <c r="V120" i="24"/>
  <c r="U46" i="24"/>
  <c r="U120" i="24"/>
  <c r="T46" i="24"/>
  <c r="T120" i="24"/>
  <c r="S46" i="24"/>
  <c r="S120" i="24"/>
  <c r="R46" i="24"/>
  <c r="R120" i="24"/>
  <c r="Q46" i="24"/>
  <c r="Q120" i="24"/>
  <c r="P120" i="24"/>
  <c r="Z119" i="24"/>
  <c r="Y119" i="24"/>
  <c r="X119" i="24"/>
  <c r="W119" i="24"/>
  <c r="V119" i="24"/>
  <c r="U119" i="24"/>
  <c r="T119" i="24"/>
  <c r="S119" i="24"/>
  <c r="R119" i="24"/>
  <c r="Q119" i="24"/>
  <c r="P98" i="24"/>
  <c r="Q74" i="24"/>
  <c r="Q79" i="24"/>
  <c r="Q30" i="24"/>
  <c r="Q31" i="24"/>
  <c r="Q97" i="24"/>
  <c r="P97" i="24"/>
  <c r="Q78" i="24"/>
  <c r="Q29" i="24"/>
  <c r="Q96" i="24"/>
  <c r="P96" i="24"/>
  <c r="Q77" i="24"/>
  <c r="Q28" i="24"/>
  <c r="Q95" i="24"/>
  <c r="P95" i="24"/>
  <c r="Q76" i="24"/>
  <c r="Q27" i="24"/>
  <c r="Q94" i="24"/>
  <c r="P94" i="24"/>
  <c r="P75" i="24"/>
  <c r="Y75" i="24"/>
  <c r="Y26" i="24"/>
  <c r="Z26" i="24"/>
  <c r="Y93" i="24"/>
  <c r="X75" i="24"/>
  <c r="X26" i="24"/>
  <c r="X93" i="24"/>
  <c r="W75" i="24"/>
  <c r="W26" i="24"/>
  <c r="W93" i="24"/>
  <c r="V75" i="24"/>
  <c r="V26" i="24"/>
  <c r="V93" i="24"/>
  <c r="U75" i="24"/>
  <c r="U26" i="24"/>
  <c r="U93" i="24"/>
  <c r="T75" i="24"/>
  <c r="T26" i="24"/>
  <c r="T93" i="24"/>
  <c r="S75" i="24"/>
  <c r="S26" i="24"/>
  <c r="S93" i="24"/>
  <c r="R75" i="24"/>
  <c r="R26" i="24"/>
  <c r="R93" i="24"/>
  <c r="Q75" i="24"/>
  <c r="Q26" i="24"/>
  <c r="Q93" i="24"/>
  <c r="P93" i="24"/>
  <c r="D93" i="24"/>
  <c r="Z92" i="24"/>
  <c r="Y92" i="24"/>
  <c r="X92" i="24"/>
  <c r="W92" i="24"/>
  <c r="V92" i="24"/>
  <c r="U92" i="24"/>
  <c r="T92" i="24"/>
  <c r="S92" i="24"/>
  <c r="R92" i="24"/>
  <c r="Q92" i="24"/>
  <c r="D92" i="24"/>
  <c r="D91" i="24"/>
  <c r="D90" i="24"/>
  <c r="P89" i="24"/>
  <c r="D89" i="24"/>
  <c r="Q21" i="24"/>
  <c r="Q22" i="24"/>
  <c r="Q88" i="24"/>
  <c r="P88" i="24"/>
  <c r="D88" i="24"/>
  <c r="Q20" i="24"/>
  <c r="Q87" i="24"/>
  <c r="P87" i="24"/>
  <c r="N87" i="24"/>
  <c r="M87" i="24"/>
  <c r="L87" i="24"/>
  <c r="K87" i="24"/>
  <c r="J87" i="24"/>
  <c r="I87" i="24"/>
  <c r="H87" i="24"/>
  <c r="G87" i="24"/>
  <c r="F87" i="24"/>
  <c r="E87" i="24"/>
  <c r="Q19" i="24"/>
  <c r="Q86" i="24"/>
  <c r="P86" i="24"/>
  <c r="Q18" i="24"/>
  <c r="Q85" i="24"/>
  <c r="P85" i="24"/>
  <c r="Y17" i="24"/>
  <c r="Z17" i="24"/>
  <c r="Y84" i="24"/>
  <c r="X17" i="24"/>
  <c r="X84" i="24"/>
  <c r="W17" i="24"/>
  <c r="W84" i="24"/>
  <c r="V17" i="24"/>
  <c r="V84" i="24"/>
  <c r="U17" i="24"/>
  <c r="U84" i="24"/>
  <c r="T17" i="24"/>
  <c r="T84" i="24"/>
  <c r="S17" i="24"/>
  <c r="S84" i="24"/>
  <c r="R17" i="24"/>
  <c r="R84" i="24"/>
  <c r="Q17" i="24"/>
  <c r="Q84" i="24"/>
  <c r="P84" i="24"/>
  <c r="Z83" i="24"/>
  <c r="Y83" i="24"/>
  <c r="X83" i="24"/>
  <c r="W83" i="24"/>
  <c r="V83" i="24"/>
  <c r="U83" i="24"/>
  <c r="T83" i="24"/>
  <c r="S83" i="24"/>
  <c r="R83" i="24"/>
  <c r="Q83" i="24"/>
  <c r="N74" i="24"/>
  <c r="N82" i="24"/>
  <c r="M74" i="24"/>
  <c r="M82" i="24"/>
  <c r="L74" i="24"/>
  <c r="L82" i="24"/>
  <c r="K74" i="24"/>
  <c r="K82" i="24"/>
  <c r="J74" i="24"/>
  <c r="J82" i="24"/>
  <c r="I74" i="24"/>
  <c r="I82" i="24"/>
  <c r="H74" i="24"/>
  <c r="H82" i="24"/>
  <c r="G74" i="24"/>
  <c r="G82" i="24"/>
  <c r="F74" i="24"/>
  <c r="F82" i="24"/>
  <c r="E74" i="24"/>
  <c r="E82" i="24"/>
  <c r="D82" i="24"/>
  <c r="N73" i="24"/>
  <c r="N81" i="24"/>
  <c r="M73" i="24"/>
  <c r="M81" i="24"/>
  <c r="L73" i="24"/>
  <c r="L81" i="24"/>
  <c r="K73" i="24"/>
  <c r="K81" i="24"/>
  <c r="J73" i="24"/>
  <c r="J81" i="24"/>
  <c r="I73" i="24"/>
  <c r="I81" i="24"/>
  <c r="H73" i="24"/>
  <c r="H81" i="24"/>
  <c r="G73" i="24"/>
  <c r="G81" i="24"/>
  <c r="F73" i="24"/>
  <c r="F81" i="24"/>
  <c r="E73" i="24"/>
  <c r="E81" i="24"/>
  <c r="D81" i="24"/>
  <c r="N72" i="24"/>
  <c r="N80" i="24"/>
  <c r="M72" i="24"/>
  <c r="M80" i="24"/>
  <c r="L72" i="24"/>
  <c r="L80" i="24"/>
  <c r="K72" i="24"/>
  <c r="K80" i="24"/>
  <c r="J72" i="24"/>
  <c r="J80" i="24"/>
  <c r="I72" i="24"/>
  <c r="I80" i="24"/>
  <c r="H72" i="24"/>
  <c r="H80" i="24"/>
  <c r="G72" i="24"/>
  <c r="G80" i="24"/>
  <c r="F72" i="24"/>
  <c r="F80" i="24"/>
  <c r="E72" i="24"/>
  <c r="E80" i="24"/>
  <c r="D80" i="24"/>
  <c r="N71" i="24"/>
  <c r="N79" i="24"/>
  <c r="M71" i="24"/>
  <c r="M79" i="24"/>
  <c r="L71" i="24"/>
  <c r="L79" i="24"/>
  <c r="K71" i="24"/>
  <c r="K79" i="24"/>
  <c r="J71" i="24"/>
  <c r="J79" i="24"/>
  <c r="I71" i="24"/>
  <c r="I79" i="24"/>
  <c r="H71" i="24"/>
  <c r="H79" i="24"/>
  <c r="G71" i="24"/>
  <c r="G79" i="24"/>
  <c r="F71" i="24"/>
  <c r="F79" i="24"/>
  <c r="E71" i="24"/>
  <c r="E79" i="24"/>
  <c r="D79" i="24"/>
  <c r="N70" i="24"/>
  <c r="N78" i="24"/>
  <c r="M70" i="24"/>
  <c r="M78" i="24"/>
  <c r="L70" i="24"/>
  <c r="L78" i="24"/>
  <c r="K70" i="24"/>
  <c r="K78" i="24"/>
  <c r="J70" i="24"/>
  <c r="J78" i="24"/>
  <c r="I70" i="24"/>
  <c r="I78" i="24"/>
  <c r="H70" i="24"/>
  <c r="H78" i="24"/>
  <c r="G70" i="24"/>
  <c r="G78" i="24"/>
  <c r="F70" i="24"/>
  <c r="F78" i="24"/>
  <c r="E70" i="24"/>
  <c r="E78" i="24"/>
  <c r="D78" i="24"/>
  <c r="N69" i="24"/>
  <c r="N77" i="24"/>
  <c r="M69" i="24"/>
  <c r="M77" i="24"/>
  <c r="L69" i="24"/>
  <c r="L77" i="24"/>
  <c r="K69" i="24"/>
  <c r="K77" i="24"/>
  <c r="J69" i="24"/>
  <c r="J77" i="24"/>
  <c r="I69" i="24"/>
  <c r="I77" i="24"/>
  <c r="H69" i="24"/>
  <c r="H77" i="24"/>
  <c r="G69" i="24"/>
  <c r="G77" i="24"/>
  <c r="F69" i="24"/>
  <c r="F77" i="24"/>
  <c r="E69" i="24"/>
  <c r="E77" i="24"/>
  <c r="D77" i="24"/>
  <c r="N76" i="24"/>
  <c r="M76" i="24"/>
  <c r="L76" i="24"/>
  <c r="K76" i="24"/>
  <c r="J76" i="24"/>
  <c r="I76" i="24"/>
  <c r="H76" i="24"/>
  <c r="G76" i="24"/>
  <c r="F76" i="24"/>
  <c r="E76" i="24"/>
  <c r="D74" i="24"/>
  <c r="D73" i="24"/>
  <c r="D72" i="24"/>
  <c r="D71" i="24"/>
  <c r="D70" i="24"/>
  <c r="Z69" i="24"/>
  <c r="Y69" i="24"/>
  <c r="X69" i="24"/>
  <c r="W69" i="24"/>
  <c r="V69" i="24"/>
  <c r="U69" i="24"/>
  <c r="T69" i="24"/>
  <c r="S69" i="24"/>
  <c r="R69" i="24"/>
  <c r="Q69" i="24"/>
  <c r="D66" i="24"/>
  <c r="P69" i="24"/>
  <c r="D69" i="24"/>
  <c r="Z68" i="24"/>
  <c r="Y68" i="24"/>
  <c r="X68" i="24"/>
  <c r="W68" i="24"/>
  <c r="V68" i="24"/>
  <c r="U68" i="24"/>
  <c r="T68" i="24"/>
  <c r="S68" i="24"/>
  <c r="R68" i="24"/>
  <c r="Q68" i="24"/>
  <c r="D65" i="24"/>
  <c r="P68" i="24"/>
  <c r="N68" i="24"/>
  <c r="M68" i="24"/>
  <c r="L68" i="24"/>
  <c r="K68" i="24"/>
  <c r="J68" i="24"/>
  <c r="I68" i="24"/>
  <c r="H68" i="24"/>
  <c r="G68" i="24"/>
  <c r="F68" i="24"/>
  <c r="E68" i="24"/>
  <c r="Z67" i="24"/>
  <c r="Y67" i="24"/>
  <c r="X67" i="24"/>
  <c r="W67" i="24"/>
  <c r="V67" i="24"/>
  <c r="U67" i="24"/>
  <c r="T67" i="24"/>
  <c r="S67" i="24"/>
  <c r="R67" i="24"/>
  <c r="Q67" i="24"/>
  <c r="D64" i="24"/>
  <c r="P67" i="24"/>
  <c r="Z66" i="24"/>
  <c r="Y66" i="24"/>
  <c r="X66" i="24"/>
  <c r="W66" i="24"/>
  <c r="V66" i="24"/>
  <c r="U66" i="24"/>
  <c r="T66" i="24"/>
  <c r="S66" i="24"/>
  <c r="R66" i="24"/>
  <c r="Q66" i="24"/>
  <c r="D63" i="24"/>
  <c r="P66" i="24"/>
  <c r="Z65" i="24"/>
  <c r="Y65" i="24"/>
  <c r="X65" i="24"/>
  <c r="W65" i="24"/>
  <c r="V65" i="24"/>
  <c r="U65" i="24"/>
  <c r="T65" i="24"/>
  <c r="S65" i="24"/>
  <c r="R65" i="24"/>
  <c r="Q65" i="24"/>
  <c r="D62" i="24"/>
  <c r="P65" i="24"/>
  <c r="Z64" i="24"/>
  <c r="Y64" i="24"/>
  <c r="X64" i="24"/>
  <c r="W64" i="24"/>
  <c r="V64" i="24"/>
  <c r="U64" i="24"/>
  <c r="T64" i="24"/>
  <c r="S64" i="24"/>
  <c r="R64" i="24"/>
  <c r="Q64" i="24"/>
  <c r="D61" i="24"/>
  <c r="P64" i="24"/>
  <c r="N60" i="24"/>
  <c r="Z63" i="24"/>
  <c r="M60" i="24"/>
  <c r="Y63" i="24"/>
  <c r="L60" i="24"/>
  <c r="X63" i="24"/>
  <c r="K60" i="24"/>
  <c r="W63" i="24"/>
  <c r="J60" i="24"/>
  <c r="V63" i="24"/>
  <c r="I60" i="24"/>
  <c r="U63" i="24"/>
  <c r="H60" i="24"/>
  <c r="T63" i="24"/>
  <c r="G60" i="24"/>
  <c r="S63" i="24"/>
  <c r="F60" i="24"/>
  <c r="R63" i="24"/>
  <c r="E60" i="24"/>
  <c r="Q63" i="24"/>
  <c r="P60" i="24"/>
  <c r="P59" i="24"/>
  <c r="P58" i="24"/>
  <c r="P57" i="24"/>
  <c r="P56" i="24"/>
  <c r="P55" i="24"/>
  <c r="D55" i="24"/>
  <c r="Z54" i="24"/>
  <c r="Y54" i="24"/>
  <c r="X54" i="24"/>
  <c r="W54" i="24"/>
  <c r="V54" i="24"/>
  <c r="U54" i="24"/>
  <c r="T54" i="24"/>
  <c r="S54" i="24"/>
  <c r="R54" i="24"/>
  <c r="Q54" i="24"/>
  <c r="D54" i="24"/>
  <c r="D53" i="24"/>
  <c r="D52" i="24"/>
  <c r="P51" i="24"/>
  <c r="D51" i="24"/>
  <c r="P50" i="24"/>
  <c r="D50" i="24"/>
  <c r="P49" i="24"/>
  <c r="N49" i="24"/>
  <c r="M49" i="24"/>
  <c r="L49" i="24"/>
  <c r="K49" i="24"/>
  <c r="J49" i="24"/>
  <c r="I49" i="24"/>
  <c r="H49" i="24"/>
  <c r="G49" i="24"/>
  <c r="F49" i="24"/>
  <c r="E49" i="24"/>
  <c r="P48" i="24"/>
  <c r="P47" i="24"/>
  <c r="D47" i="24"/>
  <c r="P46" i="24"/>
  <c r="D46" i="24"/>
  <c r="Z45" i="24"/>
  <c r="Y45" i="24"/>
  <c r="X45" i="24"/>
  <c r="W45" i="24"/>
  <c r="V45" i="24"/>
  <c r="U45" i="24"/>
  <c r="T45" i="24"/>
  <c r="S45" i="24"/>
  <c r="R45" i="24"/>
  <c r="Q45" i="24"/>
  <c r="D45" i="24"/>
  <c r="D44" i="24"/>
  <c r="D43" i="24"/>
  <c r="D42" i="24"/>
  <c r="N41" i="24"/>
  <c r="M41" i="24"/>
  <c r="L41" i="24"/>
  <c r="K41" i="24"/>
  <c r="J41" i="24"/>
  <c r="I41" i="24"/>
  <c r="H41" i="24"/>
  <c r="G41" i="24"/>
  <c r="F41" i="24"/>
  <c r="E41" i="24"/>
  <c r="Z40" i="24"/>
  <c r="Y40" i="24"/>
  <c r="X40" i="24"/>
  <c r="W40" i="24"/>
  <c r="V40" i="24"/>
  <c r="U40" i="24"/>
  <c r="T40" i="24"/>
  <c r="S40" i="24"/>
  <c r="R40" i="24"/>
  <c r="Q40" i="24"/>
  <c r="P40" i="24"/>
  <c r="Z39" i="24"/>
  <c r="Y39" i="24"/>
  <c r="X39" i="24"/>
  <c r="W39" i="24"/>
  <c r="V39" i="24"/>
  <c r="U39" i="24"/>
  <c r="T39" i="24"/>
  <c r="S39" i="24"/>
  <c r="R39" i="24"/>
  <c r="Q39" i="24"/>
  <c r="P39" i="24"/>
  <c r="D39" i="24"/>
  <c r="Z38" i="24"/>
  <c r="Y38" i="24"/>
  <c r="X38" i="24"/>
  <c r="W38" i="24"/>
  <c r="V38" i="24"/>
  <c r="U38" i="24"/>
  <c r="T38" i="24"/>
  <c r="S38" i="24"/>
  <c r="R38" i="24"/>
  <c r="Q38" i="24"/>
  <c r="P38" i="24"/>
  <c r="D38" i="24"/>
  <c r="Z37" i="24"/>
  <c r="Y37" i="24"/>
  <c r="X37" i="24"/>
  <c r="W37" i="24"/>
  <c r="V37" i="24"/>
  <c r="U37" i="24"/>
  <c r="T37" i="24"/>
  <c r="S37" i="24"/>
  <c r="R37" i="24"/>
  <c r="Q37" i="24"/>
  <c r="P37" i="24"/>
  <c r="D37" i="24"/>
  <c r="Z36" i="24"/>
  <c r="Y36" i="24"/>
  <c r="X36" i="24"/>
  <c r="W36" i="24"/>
  <c r="V36" i="24"/>
  <c r="U36" i="24"/>
  <c r="T36" i="24"/>
  <c r="S36" i="24"/>
  <c r="R36" i="24"/>
  <c r="Q36" i="24"/>
  <c r="P36" i="24"/>
  <c r="D36" i="24"/>
  <c r="Z35" i="24"/>
  <c r="Y35" i="24"/>
  <c r="X35" i="24"/>
  <c r="W35" i="24"/>
  <c r="V35" i="24"/>
  <c r="U35" i="24"/>
  <c r="T35" i="24"/>
  <c r="S35" i="24"/>
  <c r="R35" i="24"/>
  <c r="Q35" i="24"/>
  <c r="P35" i="24"/>
  <c r="D35" i="24"/>
  <c r="Z34" i="24"/>
  <c r="Y34" i="24"/>
  <c r="X34" i="24"/>
  <c r="W34" i="24"/>
  <c r="V34" i="24"/>
  <c r="U34" i="24"/>
  <c r="T34" i="24"/>
  <c r="S34" i="24"/>
  <c r="R34" i="24"/>
  <c r="Q34" i="24"/>
  <c r="D34" i="24"/>
  <c r="N33" i="24"/>
  <c r="M33" i="24"/>
  <c r="L33" i="24"/>
  <c r="K33" i="24"/>
  <c r="J33" i="24"/>
  <c r="I33" i="24"/>
  <c r="H33" i="24"/>
  <c r="G33" i="24"/>
  <c r="F33" i="24"/>
  <c r="E33" i="24"/>
  <c r="P31" i="24"/>
  <c r="P30" i="24"/>
  <c r="P29" i="24"/>
  <c r="P28" i="24"/>
  <c r="D28" i="24"/>
  <c r="P27" i="24"/>
  <c r="D27" i="24"/>
  <c r="P26" i="24"/>
  <c r="D26" i="24"/>
  <c r="Z25" i="24"/>
  <c r="Y25" i="24"/>
  <c r="X25" i="24"/>
  <c r="W25" i="24"/>
  <c r="V25" i="24"/>
  <c r="U25" i="24"/>
  <c r="T25" i="24"/>
  <c r="S25" i="24"/>
  <c r="R25" i="24"/>
  <c r="Q25" i="24"/>
  <c r="D25" i="24"/>
  <c r="D24" i="24"/>
  <c r="D23" i="24"/>
  <c r="P22" i="24"/>
  <c r="N22" i="24"/>
  <c r="M22" i="24"/>
  <c r="L22" i="24"/>
  <c r="K22" i="24"/>
  <c r="J22" i="24"/>
  <c r="I22" i="24"/>
  <c r="H22" i="24"/>
  <c r="G22" i="24"/>
  <c r="F22" i="24"/>
  <c r="E22" i="24"/>
  <c r="P21" i="24"/>
  <c r="P20" i="24"/>
  <c r="D20" i="24"/>
  <c r="P19" i="24"/>
  <c r="D19" i="24"/>
  <c r="P18" i="24"/>
  <c r="D18" i="24"/>
  <c r="P17" i="24"/>
  <c r="D17" i="24"/>
  <c r="Z16" i="24"/>
  <c r="Y16" i="24"/>
  <c r="X16" i="24"/>
  <c r="W16" i="24"/>
  <c r="V16" i="24"/>
  <c r="U16" i="24"/>
  <c r="T16" i="24"/>
  <c r="S16" i="24"/>
  <c r="R16" i="24"/>
  <c r="Q16" i="24"/>
  <c r="D16" i="24"/>
  <c r="D15" i="24"/>
  <c r="N14" i="24"/>
  <c r="M14" i="24"/>
  <c r="L14" i="24"/>
  <c r="K14" i="24"/>
  <c r="J14" i="24"/>
  <c r="I14" i="24"/>
  <c r="H14" i="24"/>
  <c r="G14" i="24"/>
  <c r="F14" i="24"/>
  <c r="E14" i="24"/>
  <c r="Q8" i="24"/>
  <c r="Q9" i="24"/>
  <c r="Q10" i="24"/>
  <c r="Q3" i="24"/>
  <c r="Q4" i="24"/>
  <c r="A1" i="24"/>
  <c r="P134" i="23"/>
  <c r="Q110" i="23"/>
  <c r="Q115" i="23"/>
  <c r="Q59" i="23"/>
  <c r="Q60" i="23"/>
  <c r="Q133" i="23"/>
  <c r="P133" i="23"/>
  <c r="Q114" i="23"/>
  <c r="Q58" i="23"/>
  <c r="Q132" i="23"/>
  <c r="P132" i="23"/>
  <c r="Q113" i="23"/>
  <c r="Q57" i="23"/>
  <c r="Q131" i="23"/>
  <c r="P131" i="23"/>
  <c r="Q112" i="23"/>
  <c r="Q56" i="23"/>
  <c r="Q130" i="23"/>
  <c r="P130" i="23"/>
  <c r="P111" i="23"/>
  <c r="Y111" i="23"/>
  <c r="Y55" i="23"/>
  <c r="Z55" i="23"/>
  <c r="Y129" i="23"/>
  <c r="X111" i="23"/>
  <c r="X55" i="23"/>
  <c r="X129" i="23"/>
  <c r="W111" i="23"/>
  <c r="W55" i="23"/>
  <c r="W129" i="23"/>
  <c r="V111" i="23"/>
  <c r="V55" i="23"/>
  <c r="V129" i="23"/>
  <c r="U111" i="23"/>
  <c r="U55" i="23"/>
  <c r="U129" i="23"/>
  <c r="T111" i="23"/>
  <c r="T55" i="23"/>
  <c r="T129" i="23"/>
  <c r="S111" i="23"/>
  <c r="S55" i="23"/>
  <c r="S129" i="23"/>
  <c r="R111" i="23"/>
  <c r="R55" i="23"/>
  <c r="R129" i="23"/>
  <c r="Q111" i="23"/>
  <c r="E88" i="23"/>
  <c r="Q55" i="23"/>
  <c r="Q129" i="23"/>
  <c r="P129" i="23"/>
  <c r="Z128" i="23"/>
  <c r="Y128" i="23"/>
  <c r="X128" i="23"/>
  <c r="W128" i="23"/>
  <c r="V128" i="23"/>
  <c r="U128" i="23"/>
  <c r="T128" i="23"/>
  <c r="S128" i="23"/>
  <c r="R128" i="23"/>
  <c r="Q128" i="23"/>
  <c r="P125" i="23"/>
  <c r="Q50" i="23"/>
  <c r="Q51" i="23"/>
  <c r="Q124" i="23"/>
  <c r="P124" i="23"/>
  <c r="Q49" i="23"/>
  <c r="Q123" i="23"/>
  <c r="P123" i="23"/>
  <c r="Q48" i="23"/>
  <c r="Q122" i="23"/>
  <c r="P122" i="23"/>
  <c r="Q47" i="23"/>
  <c r="Q121" i="23"/>
  <c r="P121" i="23"/>
  <c r="Y46" i="23"/>
  <c r="Z46" i="23"/>
  <c r="Y120" i="23"/>
  <c r="X46" i="23"/>
  <c r="X120" i="23"/>
  <c r="W46" i="23"/>
  <c r="W120" i="23"/>
  <c r="V46" i="23"/>
  <c r="V120" i="23"/>
  <c r="U46" i="23"/>
  <c r="U120" i="23"/>
  <c r="T46" i="23"/>
  <c r="T120" i="23"/>
  <c r="S46" i="23"/>
  <c r="S120" i="23"/>
  <c r="R46" i="23"/>
  <c r="R120" i="23"/>
  <c r="Q46" i="23"/>
  <c r="Q120" i="23"/>
  <c r="P120" i="23"/>
  <c r="Z119" i="23"/>
  <c r="Y119" i="23"/>
  <c r="X119" i="23"/>
  <c r="W119" i="23"/>
  <c r="V119" i="23"/>
  <c r="U119" i="23"/>
  <c r="T119" i="23"/>
  <c r="S119" i="23"/>
  <c r="R119" i="23"/>
  <c r="Q119" i="23"/>
  <c r="P98" i="23"/>
  <c r="Q74" i="23"/>
  <c r="Q79" i="23"/>
  <c r="Q30" i="23"/>
  <c r="Q31" i="23"/>
  <c r="Q97" i="23"/>
  <c r="P97" i="23"/>
  <c r="Q78" i="23"/>
  <c r="Q29" i="23"/>
  <c r="Q96" i="23"/>
  <c r="P96" i="23"/>
  <c r="Q77" i="23"/>
  <c r="Q28" i="23"/>
  <c r="Q95" i="23"/>
  <c r="P95" i="23"/>
  <c r="Q76" i="23"/>
  <c r="Q27" i="23"/>
  <c r="Q94" i="23"/>
  <c r="P94" i="23"/>
  <c r="P75" i="23"/>
  <c r="Y75" i="23"/>
  <c r="Y26" i="23"/>
  <c r="Z26" i="23"/>
  <c r="Y93" i="23"/>
  <c r="X75" i="23"/>
  <c r="X26" i="23"/>
  <c r="X93" i="23"/>
  <c r="W75" i="23"/>
  <c r="W26" i="23"/>
  <c r="W93" i="23"/>
  <c r="V75" i="23"/>
  <c r="V26" i="23"/>
  <c r="V93" i="23"/>
  <c r="U75" i="23"/>
  <c r="U26" i="23"/>
  <c r="U93" i="23"/>
  <c r="T75" i="23"/>
  <c r="T26" i="23"/>
  <c r="T93" i="23"/>
  <c r="S75" i="23"/>
  <c r="S26" i="23"/>
  <c r="S93" i="23"/>
  <c r="R75" i="23"/>
  <c r="R26" i="23"/>
  <c r="R93" i="23"/>
  <c r="Q75" i="23"/>
  <c r="Q26" i="23"/>
  <c r="Q93" i="23"/>
  <c r="P93" i="23"/>
  <c r="D93" i="23"/>
  <c r="Z92" i="23"/>
  <c r="Y92" i="23"/>
  <c r="X92" i="23"/>
  <c r="W92" i="23"/>
  <c r="V92" i="23"/>
  <c r="U92" i="23"/>
  <c r="T92" i="23"/>
  <c r="S92" i="23"/>
  <c r="R92" i="23"/>
  <c r="Q92" i="23"/>
  <c r="D92" i="23"/>
  <c r="D91" i="23"/>
  <c r="D90" i="23"/>
  <c r="P89" i="23"/>
  <c r="D89" i="23"/>
  <c r="Q21" i="23"/>
  <c r="Q22" i="23"/>
  <c r="Q88" i="23"/>
  <c r="P88" i="23"/>
  <c r="D88" i="23"/>
  <c r="Q20" i="23"/>
  <c r="Q87" i="23"/>
  <c r="P87" i="23"/>
  <c r="N87" i="23"/>
  <c r="M87" i="23"/>
  <c r="L87" i="23"/>
  <c r="K87" i="23"/>
  <c r="J87" i="23"/>
  <c r="I87" i="23"/>
  <c r="H87" i="23"/>
  <c r="G87" i="23"/>
  <c r="F87" i="23"/>
  <c r="E87" i="23"/>
  <c r="Q19" i="23"/>
  <c r="Q86" i="23"/>
  <c r="P86" i="23"/>
  <c r="Q18" i="23"/>
  <c r="Q85" i="23"/>
  <c r="P85" i="23"/>
  <c r="Y17" i="23"/>
  <c r="Z17" i="23"/>
  <c r="Y84" i="23"/>
  <c r="X17" i="23"/>
  <c r="X84" i="23"/>
  <c r="W17" i="23"/>
  <c r="W84" i="23"/>
  <c r="V17" i="23"/>
  <c r="V84" i="23"/>
  <c r="U17" i="23"/>
  <c r="U84" i="23"/>
  <c r="T17" i="23"/>
  <c r="T84" i="23"/>
  <c r="S17" i="23"/>
  <c r="S84" i="23"/>
  <c r="R17" i="23"/>
  <c r="R84" i="23"/>
  <c r="Q17" i="23"/>
  <c r="Q84" i="23"/>
  <c r="P84" i="23"/>
  <c r="Z83" i="23"/>
  <c r="Y83" i="23"/>
  <c r="X83" i="23"/>
  <c r="W83" i="23"/>
  <c r="V83" i="23"/>
  <c r="U83" i="23"/>
  <c r="T83" i="23"/>
  <c r="S83" i="23"/>
  <c r="R83" i="23"/>
  <c r="Q83" i="23"/>
  <c r="N74" i="23"/>
  <c r="N82" i="23"/>
  <c r="M74" i="23"/>
  <c r="M82" i="23"/>
  <c r="L74" i="23"/>
  <c r="L82" i="23"/>
  <c r="K74" i="23"/>
  <c r="K82" i="23"/>
  <c r="J74" i="23"/>
  <c r="J82" i="23"/>
  <c r="I74" i="23"/>
  <c r="I82" i="23"/>
  <c r="H74" i="23"/>
  <c r="H82" i="23"/>
  <c r="G74" i="23"/>
  <c r="G82" i="23"/>
  <c r="F74" i="23"/>
  <c r="F82" i="23"/>
  <c r="E74" i="23"/>
  <c r="E82" i="23"/>
  <c r="D82" i="23"/>
  <c r="N73" i="23"/>
  <c r="N81" i="23"/>
  <c r="M73" i="23"/>
  <c r="M81" i="23"/>
  <c r="L73" i="23"/>
  <c r="L81" i="23"/>
  <c r="K73" i="23"/>
  <c r="K81" i="23"/>
  <c r="J73" i="23"/>
  <c r="J81" i="23"/>
  <c r="I73" i="23"/>
  <c r="I81" i="23"/>
  <c r="H73" i="23"/>
  <c r="H81" i="23"/>
  <c r="G73" i="23"/>
  <c r="G81" i="23"/>
  <c r="F73" i="23"/>
  <c r="F81" i="23"/>
  <c r="E73" i="23"/>
  <c r="E81" i="23"/>
  <c r="D81" i="23"/>
  <c r="N72" i="23"/>
  <c r="N80" i="23"/>
  <c r="M72" i="23"/>
  <c r="M80" i="23"/>
  <c r="L72" i="23"/>
  <c r="L80" i="23"/>
  <c r="K72" i="23"/>
  <c r="K80" i="23"/>
  <c r="J72" i="23"/>
  <c r="J80" i="23"/>
  <c r="I72" i="23"/>
  <c r="I80" i="23"/>
  <c r="H72" i="23"/>
  <c r="H80" i="23"/>
  <c r="G72" i="23"/>
  <c r="G80" i="23"/>
  <c r="F72" i="23"/>
  <c r="F80" i="23"/>
  <c r="E72" i="23"/>
  <c r="E80" i="23"/>
  <c r="D80" i="23"/>
  <c r="N71" i="23"/>
  <c r="N79" i="23"/>
  <c r="M71" i="23"/>
  <c r="M79" i="23"/>
  <c r="L71" i="23"/>
  <c r="L79" i="23"/>
  <c r="K71" i="23"/>
  <c r="K79" i="23"/>
  <c r="J71" i="23"/>
  <c r="J79" i="23"/>
  <c r="I71" i="23"/>
  <c r="I79" i="23"/>
  <c r="H71" i="23"/>
  <c r="H79" i="23"/>
  <c r="G71" i="23"/>
  <c r="G79" i="23"/>
  <c r="F71" i="23"/>
  <c r="F79" i="23"/>
  <c r="E71" i="23"/>
  <c r="E79" i="23"/>
  <c r="D79" i="23"/>
  <c r="N70" i="23"/>
  <c r="N78" i="23"/>
  <c r="M70" i="23"/>
  <c r="M78" i="23"/>
  <c r="L70" i="23"/>
  <c r="L78" i="23"/>
  <c r="K70" i="23"/>
  <c r="K78" i="23"/>
  <c r="J70" i="23"/>
  <c r="J78" i="23"/>
  <c r="I70" i="23"/>
  <c r="I78" i="23"/>
  <c r="H70" i="23"/>
  <c r="H78" i="23"/>
  <c r="G70" i="23"/>
  <c r="G78" i="23"/>
  <c r="F70" i="23"/>
  <c r="F78" i="23"/>
  <c r="E70" i="23"/>
  <c r="E78" i="23"/>
  <c r="D78" i="23"/>
  <c r="N69" i="23"/>
  <c r="N77" i="23"/>
  <c r="M69" i="23"/>
  <c r="M77" i="23"/>
  <c r="L69" i="23"/>
  <c r="L77" i="23"/>
  <c r="K69" i="23"/>
  <c r="K77" i="23"/>
  <c r="J69" i="23"/>
  <c r="J77" i="23"/>
  <c r="I69" i="23"/>
  <c r="I77" i="23"/>
  <c r="H69" i="23"/>
  <c r="H77" i="23"/>
  <c r="G69" i="23"/>
  <c r="G77" i="23"/>
  <c r="F69" i="23"/>
  <c r="F77" i="23"/>
  <c r="E69" i="23"/>
  <c r="E77" i="23"/>
  <c r="D77" i="23"/>
  <c r="N76" i="23"/>
  <c r="M76" i="23"/>
  <c r="L76" i="23"/>
  <c r="K76" i="23"/>
  <c r="J76" i="23"/>
  <c r="I76" i="23"/>
  <c r="H76" i="23"/>
  <c r="G76" i="23"/>
  <c r="F76" i="23"/>
  <c r="E76" i="23"/>
  <c r="D74" i="23"/>
  <c r="D73" i="23"/>
  <c r="D72" i="23"/>
  <c r="D71" i="23"/>
  <c r="D70" i="23"/>
  <c r="Z69" i="23"/>
  <c r="Y69" i="23"/>
  <c r="X69" i="23"/>
  <c r="W69" i="23"/>
  <c r="V69" i="23"/>
  <c r="U69" i="23"/>
  <c r="T69" i="23"/>
  <c r="S69" i="23"/>
  <c r="R69" i="23"/>
  <c r="Q69" i="23"/>
  <c r="D66" i="23"/>
  <c r="P69" i="23"/>
  <c r="D69" i="23"/>
  <c r="Z68" i="23"/>
  <c r="Y68" i="23"/>
  <c r="X68" i="23"/>
  <c r="W68" i="23"/>
  <c r="V68" i="23"/>
  <c r="U68" i="23"/>
  <c r="T68" i="23"/>
  <c r="S68" i="23"/>
  <c r="R68" i="23"/>
  <c r="Q68" i="23"/>
  <c r="D65" i="23"/>
  <c r="P68" i="23"/>
  <c r="N68" i="23"/>
  <c r="M68" i="23"/>
  <c r="L68" i="23"/>
  <c r="K68" i="23"/>
  <c r="J68" i="23"/>
  <c r="I68" i="23"/>
  <c r="H68" i="23"/>
  <c r="G68" i="23"/>
  <c r="F68" i="23"/>
  <c r="E68" i="23"/>
  <c r="Z67" i="23"/>
  <c r="Y67" i="23"/>
  <c r="X67" i="23"/>
  <c r="W67" i="23"/>
  <c r="V67" i="23"/>
  <c r="U67" i="23"/>
  <c r="T67" i="23"/>
  <c r="S67" i="23"/>
  <c r="R67" i="23"/>
  <c r="Q67" i="23"/>
  <c r="D64" i="23"/>
  <c r="P67" i="23"/>
  <c r="Z66" i="23"/>
  <c r="Y66" i="23"/>
  <c r="X66" i="23"/>
  <c r="W66" i="23"/>
  <c r="V66" i="23"/>
  <c r="U66" i="23"/>
  <c r="T66" i="23"/>
  <c r="S66" i="23"/>
  <c r="R66" i="23"/>
  <c r="Q66" i="23"/>
  <c r="D63" i="23"/>
  <c r="P66" i="23"/>
  <c r="Z65" i="23"/>
  <c r="Y65" i="23"/>
  <c r="X65" i="23"/>
  <c r="W65" i="23"/>
  <c r="V65" i="23"/>
  <c r="U65" i="23"/>
  <c r="T65" i="23"/>
  <c r="S65" i="23"/>
  <c r="R65" i="23"/>
  <c r="Q65" i="23"/>
  <c r="D62" i="23"/>
  <c r="P65" i="23"/>
  <c r="Z64" i="23"/>
  <c r="Y64" i="23"/>
  <c r="X64" i="23"/>
  <c r="W64" i="23"/>
  <c r="V64" i="23"/>
  <c r="U64" i="23"/>
  <c r="T64" i="23"/>
  <c r="S64" i="23"/>
  <c r="R64" i="23"/>
  <c r="Q64" i="23"/>
  <c r="D61" i="23"/>
  <c r="P64" i="23"/>
  <c r="N60" i="23"/>
  <c r="Z63" i="23"/>
  <c r="M60" i="23"/>
  <c r="Y63" i="23"/>
  <c r="L60" i="23"/>
  <c r="X63" i="23"/>
  <c r="K60" i="23"/>
  <c r="W63" i="23"/>
  <c r="J60" i="23"/>
  <c r="V63" i="23"/>
  <c r="I60" i="23"/>
  <c r="U63" i="23"/>
  <c r="H60" i="23"/>
  <c r="T63" i="23"/>
  <c r="G60" i="23"/>
  <c r="S63" i="23"/>
  <c r="F60" i="23"/>
  <c r="R63" i="23"/>
  <c r="E60" i="23"/>
  <c r="Q63" i="23"/>
  <c r="P60" i="23"/>
  <c r="P59" i="23"/>
  <c r="P58" i="23"/>
  <c r="P57" i="23"/>
  <c r="P56" i="23"/>
  <c r="P55" i="23"/>
  <c r="D55" i="23"/>
  <c r="Z54" i="23"/>
  <c r="Y54" i="23"/>
  <c r="X54" i="23"/>
  <c r="W54" i="23"/>
  <c r="V54" i="23"/>
  <c r="U54" i="23"/>
  <c r="T54" i="23"/>
  <c r="S54" i="23"/>
  <c r="R54" i="23"/>
  <c r="Q54" i="23"/>
  <c r="D54" i="23"/>
  <c r="D53" i="23"/>
  <c r="D52" i="23"/>
  <c r="P51" i="23"/>
  <c r="D51" i="23"/>
  <c r="P50" i="23"/>
  <c r="D50" i="23"/>
  <c r="P49" i="23"/>
  <c r="N49" i="23"/>
  <c r="M49" i="23"/>
  <c r="L49" i="23"/>
  <c r="K49" i="23"/>
  <c r="J49" i="23"/>
  <c r="I49" i="23"/>
  <c r="H49" i="23"/>
  <c r="G49" i="23"/>
  <c r="F49" i="23"/>
  <c r="E49" i="23"/>
  <c r="P48" i="23"/>
  <c r="P47" i="23"/>
  <c r="D47" i="23"/>
  <c r="P46" i="23"/>
  <c r="D46" i="23"/>
  <c r="Z45" i="23"/>
  <c r="Y45" i="23"/>
  <c r="X45" i="23"/>
  <c r="W45" i="23"/>
  <c r="V45" i="23"/>
  <c r="U45" i="23"/>
  <c r="T45" i="23"/>
  <c r="S45" i="23"/>
  <c r="R45" i="23"/>
  <c r="Q45" i="23"/>
  <c r="D45" i="23"/>
  <c r="D44" i="23"/>
  <c r="D43" i="23"/>
  <c r="D42" i="23"/>
  <c r="N41" i="23"/>
  <c r="M41" i="23"/>
  <c r="L41" i="23"/>
  <c r="K41" i="23"/>
  <c r="J41" i="23"/>
  <c r="I41" i="23"/>
  <c r="H41" i="23"/>
  <c r="G41" i="23"/>
  <c r="F41" i="23"/>
  <c r="E41" i="23"/>
  <c r="Z40" i="23"/>
  <c r="Y40" i="23"/>
  <c r="X40" i="23"/>
  <c r="W40" i="23"/>
  <c r="V40" i="23"/>
  <c r="U40" i="23"/>
  <c r="T40" i="23"/>
  <c r="S40" i="23"/>
  <c r="R40" i="23"/>
  <c r="Q40" i="23"/>
  <c r="P40" i="23"/>
  <c r="Z39" i="23"/>
  <c r="Y39" i="23"/>
  <c r="X39" i="23"/>
  <c r="W39" i="23"/>
  <c r="V39" i="23"/>
  <c r="U39" i="23"/>
  <c r="T39" i="23"/>
  <c r="S39" i="23"/>
  <c r="R39" i="23"/>
  <c r="Q39" i="23"/>
  <c r="P39" i="23"/>
  <c r="D39" i="23"/>
  <c r="Z38" i="23"/>
  <c r="Y38" i="23"/>
  <c r="X38" i="23"/>
  <c r="W38" i="23"/>
  <c r="V38" i="23"/>
  <c r="U38" i="23"/>
  <c r="T38" i="23"/>
  <c r="S38" i="23"/>
  <c r="R38" i="23"/>
  <c r="Q38" i="23"/>
  <c r="P38" i="23"/>
  <c r="D38" i="23"/>
  <c r="Z37" i="23"/>
  <c r="Y37" i="23"/>
  <c r="X37" i="23"/>
  <c r="W37" i="23"/>
  <c r="V37" i="23"/>
  <c r="U37" i="23"/>
  <c r="T37" i="23"/>
  <c r="S37" i="23"/>
  <c r="R37" i="23"/>
  <c r="Q37" i="23"/>
  <c r="P37" i="23"/>
  <c r="D37" i="23"/>
  <c r="Z36" i="23"/>
  <c r="Y36" i="23"/>
  <c r="X36" i="23"/>
  <c r="W36" i="23"/>
  <c r="V36" i="23"/>
  <c r="U36" i="23"/>
  <c r="T36" i="23"/>
  <c r="S36" i="23"/>
  <c r="R36" i="23"/>
  <c r="Q36" i="23"/>
  <c r="P36" i="23"/>
  <c r="D36" i="23"/>
  <c r="Z35" i="23"/>
  <c r="Y35" i="23"/>
  <c r="X35" i="23"/>
  <c r="W35" i="23"/>
  <c r="V35" i="23"/>
  <c r="U35" i="23"/>
  <c r="T35" i="23"/>
  <c r="S35" i="23"/>
  <c r="R35" i="23"/>
  <c r="Q35" i="23"/>
  <c r="P35" i="23"/>
  <c r="D35" i="23"/>
  <c r="Z34" i="23"/>
  <c r="Y34" i="23"/>
  <c r="X34" i="23"/>
  <c r="W34" i="23"/>
  <c r="V34" i="23"/>
  <c r="U34" i="23"/>
  <c r="T34" i="23"/>
  <c r="S34" i="23"/>
  <c r="R34" i="23"/>
  <c r="Q34" i="23"/>
  <c r="D34" i="23"/>
  <c r="N33" i="23"/>
  <c r="M33" i="23"/>
  <c r="L33" i="23"/>
  <c r="K33" i="23"/>
  <c r="J33" i="23"/>
  <c r="I33" i="23"/>
  <c r="H33" i="23"/>
  <c r="G33" i="23"/>
  <c r="F33" i="23"/>
  <c r="E33" i="23"/>
  <c r="P31" i="23"/>
  <c r="P30" i="23"/>
  <c r="P29" i="23"/>
  <c r="P28" i="23"/>
  <c r="D28" i="23"/>
  <c r="P27" i="23"/>
  <c r="D27" i="23"/>
  <c r="P26" i="23"/>
  <c r="D26" i="23"/>
  <c r="Z25" i="23"/>
  <c r="Y25" i="23"/>
  <c r="X25" i="23"/>
  <c r="W25" i="23"/>
  <c r="V25" i="23"/>
  <c r="U25" i="23"/>
  <c r="T25" i="23"/>
  <c r="S25" i="23"/>
  <c r="R25" i="23"/>
  <c r="Q25" i="23"/>
  <c r="D25" i="23"/>
  <c r="D24" i="23"/>
  <c r="D23" i="23"/>
  <c r="P22" i="23"/>
  <c r="N22" i="23"/>
  <c r="M22" i="23"/>
  <c r="L22" i="23"/>
  <c r="K22" i="23"/>
  <c r="J22" i="23"/>
  <c r="I22" i="23"/>
  <c r="H22" i="23"/>
  <c r="G22" i="23"/>
  <c r="F22" i="23"/>
  <c r="E22" i="23"/>
  <c r="P21" i="23"/>
  <c r="P20" i="23"/>
  <c r="D20" i="23"/>
  <c r="P19" i="23"/>
  <c r="D19" i="23"/>
  <c r="P18" i="23"/>
  <c r="D18" i="23"/>
  <c r="P17" i="23"/>
  <c r="D17" i="23"/>
  <c r="Z16" i="23"/>
  <c r="Y16" i="23"/>
  <c r="X16" i="23"/>
  <c r="W16" i="23"/>
  <c r="V16" i="23"/>
  <c r="U16" i="23"/>
  <c r="T16" i="23"/>
  <c r="S16" i="23"/>
  <c r="R16" i="23"/>
  <c r="Q16" i="23"/>
  <c r="D16" i="23"/>
  <c r="D15" i="23"/>
  <c r="N14" i="23"/>
  <c r="M14" i="23"/>
  <c r="L14" i="23"/>
  <c r="K14" i="23"/>
  <c r="J14" i="23"/>
  <c r="I14" i="23"/>
  <c r="H14" i="23"/>
  <c r="G14" i="23"/>
  <c r="F14" i="23"/>
  <c r="E14" i="23"/>
  <c r="Q8" i="23"/>
  <c r="Q9" i="23"/>
  <c r="Q10" i="23"/>
  <c r="Q3" i="23"/>
  <c r="Q4" i="23"/>
  <c r="A1" i="23"/>
  <c r="P134" i="21"/>
  <c r="Q110" i="21"/>
  <c r="Q115" i="21"/>
  <c r="Q59" i="21"/>
  <c r="Q60" i="21"/>
  <c r="Q133" i="21"/>
  <c r="P133" i="21"/>
  <c r="Q114" i="21"/>
  <c r="Q58" i="21"/>
  <c r="Q132" i="21"/>
  <c r="P132" i="21"/>
  <c r="Q113" i="21"/>
  <c r="Q57" i="21"/>
  <c r="Q131" i="21"/>
  <c r="P131" i="21"/>
  <c r="Q112" i="21"/>
  <c r="Q56" i="21"/>
  <c r="Q130" i="21"/>
  <c r="P130" i="21"/>
  <c r="P111" i="21"/>
  <c r="Y111" i="21"/>
  <c r="Y55" i="21"/>
  <c r="Z55" i="21"/>
  <c r="Y129" i="21"/>
  <c r="X111" i="21"/>
  <c r="X55" i="21"/>
  <c r="X129" i="21"/>
  <c r="W111" i="21"/>
  <c r="W55" i="21"/>
  <c r="W129" i="21"/>
  <c r="V111" i="21"/>
  <c r="V55" i="21"/>
  <c r="V129" i="21"/>
  <c r="U111" i="21"/>
  <c r="U55" i="21"/>
  <c r="U129" i="21"/>
  <c r="T111" i="21"/>
  <c r="T55" i="21"/>
  <c r="T129" i="21"/>
  <c r="S111" i="21"/>
  <c r="S55" i="21"/>
  <c r="S129" i="21"/>
  <c r="R111" i="21"/>
  <c r="R55" i="21"/>
  <c r="R129" i="21"/>
  <c r="Q111" i="21"/>
  <c r="E88" i="21"/>
  <c r="Q55" i="21"/>
  <c r="Q129" i="21"/>
  <c r="P129" i="21"/>
  <c r="Z128" i="21"/>
  <c r="Y128" i="21"/>
  <c r="X128" i="21"/>
  <c r="W128" i="21"/>
  <c r="V128" i="21"/>
  <c r="U128" i="21"/>
  <c r="T128" i="21"/>
  <c r="S128" i="21"/>
  <c r="R128" i="21"/>
  <c r="Q128" i="21"/>
  <c r="P125" i="21"/>
  <c r="Q50" i="21"/>
  <c r="Q51" i="21"/>
  <c r="Q124" i="21"/>
  <c r="P124" i="21"/>
  <c r="Q49" i="21"/>
  <c r="Q123" i="21"/>
  <c r="P123" i="21"/>
  <c r="Q48" i="21"/>
  <c r="Q122" i="21"/>
  <c r="P122" i="21"/>
  <c r="Q47" i="21"/>
  <c r="Q121" i="21"/>
  <c r="P121" i="21"/>
  <c r="Y46" i="21"/>
  <c r="Z46" i="21"/>
  <c r="Y120" i="21"/>
  <c r="X46" i="21"/>
  <c r="X120" i="21"/>
  <c r="W46" i="21"/>
  <c r="W120" i="21"/>
  <c r="V46" i="21"/>
  <c r="V120" i="21"/>
  <c r="U46" i="21"/>
  <c r="U120" i="21"/>
  <c r="T46" i="21"/>
  <c r="T120" i="21"/>
  <c r="S46" i="21"/>
  <c r="S120" i="21"/>
  <c r="R46" i="21"/>
  <c r="R120" i="21"/>
  <c r="Q46" i="21"/>
  <c r="Q120" i="21"/>
  <c r="P120" i="21"/>
  <c r="Z119" i="21"/>
  <c r="Y119" i="21"/>
  <c r="X119" i="21"/>
  <c r="W119" i="21"/>
  <c r="V119" i="21"/>
  <c r="U119" i="21"/>
  <c r="T119" i="21"/>
  <c r="S119" i="21"/>
  <c r="R119" i="21"/>
  <c r="Q119" i="21"/>
  <c r="P98" i="21"/>
  <c r="Q74" i="21"/>
  <c r="Q79" i="21"/>
  <c r="Q30" i="21"/>
  <c r="Q31" i="21"/>
  <c r="Q97" i="21"/>
  <c r="P97" i="21"/>
  <c r="Q78" i="21"/>
  <c r="Q29" i="21"/>
  <c r="Q96" i="21"/>
  <c r="P96" i="21"/>
  <c r="Q77" i="21"/>
  <c r="Q28" i="21"/>
  <c r="Q95" i="21"/>
  <c r="P95" i="21"/>
  <c r="Q76" i="21"/>
  <c r="Q27" i="21"/>
  <c r="Q94" i="21"/>
  <c r="P94" i="21"/>
  <c r="P75" i="21"/>
  <c r="Y75" i="21"/>
  <c r="Y26" i="21"/>
  <c r="Z26" i="21"/>
  <c r="Y93" i="21"/>
  <c r="X75" i="21"/>
  <c r="X26" i="21"/>
  <c r="X93" i="21"/>
  <c r="W75" i="21"/>
  <c r="W26" i="21"/>
  <c r="W93" i="21"/>
  <c r="V75" i="21"/>
  <c r="V26" i="21"/>
  <c r="V93" i="21"/>
  <c r="U75" i="21"/>
  <c r="U26" i="21"/>
  <c r="U93" i="21"/>
  <c r="T75" i="21"/>
  <c r="T26" i="21"/>
  <c r="T93" i="21"/>
  <c r="S75" i="21"/>
  <c r="S26" i="21"/>
  <c r="S93" i="21"/>
  <c r="R75" i="21"/>
  <c r="R26" i="21"/>
  <c r="R93" i="21"/>
  <c r="Q75" i="21"/>
  <c r="Q26" i="21"/>
  <c r="Q93" i="21"/>
  <c r="P93" i="21"/>
  <c r="D93" i="21"/>
  <c r="Z92" i="21"/>
  <c r="Y92" i="21"/>
  <c r="X92" i="21"/>
  <c r="W92" i="21"/>
  <c r="V92" i="21"/>
  <c r="U92" i="21"/>
  <c r="T92" i="21"/>
  <c r="S92" i="21"/>
  <c r="R92" i="21"/>
  <c r="Q92" i="21"/>
  <c r="D92" i="21"/>
  <c r="D91" i="21"/>
  <c r="D90" i="21"/>
  <c r="P89" i="21"/>
  <c r="D89" i="21"/>
  <c r="Q21" i="21"/>
  <c r="Q22" i="21"/>
  <c r="Q88" i="21"/>
  <c r="P88" i="21"/>
  <c r="D88" i="21"/>
  <c r="Q20" i="21"/>
  <c r="Q87" i="21"/>
  <c r="P87" i="21"/>
  <c r="N87" i="21"/>
  <c r="M87" i="21"/>
  <c r="L87" i="21"/>
  <c r="K87" i="21"/>
  <c r="J87" i="21"/>
  <c r="I87" i="21"/>
  <c r="H87" i="21"/>
  <c r="G87" i="21"/>
  <c r="F87" i="21"/>
  <c r="E87" i="21"/>
  <c r="Q19" i="21"/>
  <c r="Q86" i="21"/>
  <c r="P86" i="21"/>
  <c r="Q18" i="21"/>
  <c r="Q85" i="21"/>
  <c r="P85" i="21"/>
  <c r="Y17" i="21"/>
  <c r="Z17" i="21"/>
  <c r="Y84" i="21"/>
  <c r="X17" i="21"/>
  <c r="X84" i="21"/>
  <c r="W17" i="21"/>
  <c r="W84" i="21"/>
  <c r="V17" i="21"/>
  <c r="V84" i="21"/>
  <c r="U17" i="21"/>
  <c r="U84" i="21"/>
  <c r="T17" i="21"/>
  <c r="T84" i="21"/>
  <c r="S17" i="21"/>
  <c r="S84" i="21"/>
  <c r="R17" i="21"/>
  <c r="R84" i="21"/>
  <c r="Q17" i="21"/>
  <c r="Q84" i="21"/>
  <c r="P84" i="21"/>
  <c r="Z83" i="21"/>
  <c r="Y83" i="21"/>
  <c r="X83" i="21"/>
  <c r="W83" i="21"/>
  <c r="V83" i="21"/>
  <c r="U83" i="21"/>
  <c r="T83" i="21"/>
  <c r="S83" i="21"/>
  <c r="R83" i="21"/>
  <c r="Q83" i="21"/>
  <c r="N74" i="21"/>
  <c r="N82" i="21"/>
  <c r="M74" i="21"/>
  <c r="M82" i="21"/>
  <c r="L74" i="21"/>
  <c r="L82" i="21"/>
  <c r="K74" i="21"/>
  <c r="K82" i="21"/>
  <c r="J74" i="21"/>
  <c r="J82" i="21"/>
  <c r="I74" i="21"/>
  <c r="I82" i="21"/>
  <c r="H74" i="21"/>
  <c r="H82" i="21"/>
  <c r="G74" i="21"/>
  <c r="G82" i="21"/>
  <c r="F74" i="21"/>
  <c r="F82" i="21"/>
  <c r="E74" i="21"/>
  <c r="E82" i="21"/>
  <c r="D82" i="21"/>
  <c r="N73" i="21"/>
  <c r="N81" i="21"/>
  <c r="M73" i="21"/>
  <c r="M81" i="21"/>
  <c r="L73" i="21"/>
  <c r="L81" i="21"/>
  <c r="K73" i="21"/>
  <c r="K81" i="21"/>
  <c r="J73" i="21"/>
  <c r="J81" i="21"/>
  <c r="I73" i="21"/>
  <c r="I81" i="21"/>
  <c r="H73" i="21"/>
  <c r="H81" i="21"/>
  <c r="G73" i="21"/>
  <c r="G81" i="21"/>
  <c r="F73" i="21"/>
  <c r="F81" i="21"/>
  <c r="E73" i="21"/>
  <c r="E81" i="21"/>
  <c r="D81" i="21"/>
  <c r="N72" i="21"/>
  <c r="N80" i="21"/>
  <c r="M72" i="21"/>
  <c r="M80" i="21"/>
  <c r="L72" i="21"/>
  <c r="L80" i="21"/>
  <c r="K72" i="21"/>
  <c r="K80" i="21"/>
  <c r="J72" i="21"/>
  <c r="J80" i="21"/>
  <c r="I72" i="21"/>
  <c r="I80" i="21"/>
  <c r="H72" i="21"/>
  <c r="H80" i="21"/>
  <c r="G72" i="21"/>
  <c r="G80" i="21"/>
  <c r="F72" i="21"/>
  <c r="F80" i="21"/>
  <c r="E72" i="21"/>
  <c r="E80" i="21"/>
  <c r="D80" i="21"/>
  <c r="N71" i="21"/>
  <c r="N79" i="21"/>
  <c r="M71" i="21"/>
  <c r="M79" i="21"/>
  <c r="L71" i="21"/>
  <c r="L79" i="21"/>
  <c r="K71" i="21"/>
  <c r="K79" i="21"/>
  <c r="J71" i="21"/>
  <c r="J79" i="21"/>
  <c r="I71" i="21"/>
  <c r="I79" i="21"/>
  <c r="H71" i="21"/>
  <c r="H79" i="21"/>
  <c r="G71" i="21"/>
  <c r="G79" i="21"/>
  <c r="F71" i="21"/>
  <c r="F79" i="21"/>
  <c r="E71" i="21"/>
  <c r="E79" i="21"/>
  <c r="D79" i="21"/>
  <c r="N70" i="21"/>
  <c r="N78" i="21"/>
  <c r="M70" i="21"/>
  <c r="M78" i="21"/>
  <c r="L70" i="21"/>
  <c r="L78" i="21"/>
  <c r="K70" i="21"/>
  <c r="K78" i="21"/>
  <c r="J70" i="21"/>
  <c r="J78" i="21"/>
  <c r="I70" i="21"/>
  <c r="I78" i="21"/>
  <c r="H70" i="21"/>
  <c r="H78" i="21"/>
  <c r="G70" i="21"/>
  <c r="G78" i="21"/>
  <c r="F70" i="21"/>
  <c r="F78" i="21"/>
  <c r="E70" i="21"/>
  <c r="E78" i="21"/>
  <c r="D78" i="21"/>
  <c r="N69" i="21"/>
  <c r="N77" i="21"/>
  <c r="M69" i="21"/>
  <c r="M77" i="21"/>
  <c r="L69" i="21"/>
  <c r="L77" i="21"/>
  <c r="K69" i="21"/>
  <c r="K77" i="21"/>
  <c r="J69" i="21"/>
  <c r="J77" i="21"/>
  <c r="I69" i="21"/>
  <c r="I77" i="21"/>
  <c r="H69" i="21"/>
  <c r="H77" i="21"/>
  <c r="G69" i="21"/>
  <c r="G77" i="21"/>
  <c r="F69" i="21"/>
  <c r="F77" i="21"/>
  <c r="E69" i="21"/>
  <c r="E77" i="21"/>
  <c r="D77" i="21"/>
  <c r="N76" i="21"/>
  <c r="M76" i="21"/>
  <c r="L76" i="21"/>
  <c r="K76" i="21"/>
  <c r="J76" i="21"/>
  <c r="I76" i="21"/>
  <c r="H76" i="21"/>
  <c r="G76" i="21"/>
  <c r="F76" i="21"/>
  <c r="E76" i="21"/>
  <c r="D74" i="21"/>
  <c r="D73" i="21"/>
  <c r="D72" i="21"/>
  <c r="D71" i="21"/>
  <c r="D70" i="21"/>
  <c r="Z69" i="21"/>
  <c r="Y69" i="21"/>
  <c r="X69" i="21"/>
  <c r="W69" i="21"/>
  <c r="V69" i="21"/>
  <c r="U69" i="21"/>
  <c r="T69" i="21"/>
  <c r="S69" i="21"/>
  <c r="R69" i="21"/>
  <c r="Q69" i="21"/>
  <c r="D66" i="21"/>
  <c r="P69" i="21"/>
  <c r="D69" i="21"/>
  <c r="Z68" i="21"/>
  <c r="Y68" i="21"/>
  <c r="X68" i="21"/>
  <c r="W68" i="21"/>
  <c r="V68" i="21"/>
  <c r="U68" i="21"/>
  <c r="T68" i="21"/>
  <c r="S68" i="21"/>
  <c r="R68" i="21"/>
  <c r="Q68" i="21"/>
  <c r="D65" i="21"/>
  <c r="P68" i="21"/>
  <c r="N68" i="21"/>
  <c r="M68" i="21"/>
  <c r="L68" i="21"/>
  <c r="K68" i="21"/>
  <c r="J68" i="21"/>
  <c r="I68" i="21"/>
  <c r="H68" i="21"/>
  <c r="G68" i="21"/>
  <c r="F68" i="21"/>
  <c r="E68" i="21"/>
  <c r="Z67" i="21"/>
  <c r="Y67" i="21"/>
  <c r="X67" i="21"/>
  <c r="W67" i="21"/>
  <c r="V67" i="21"/>
  <c r="U67" i="21"/>
  <c r="T67" i="21"/>
  <c r="S67" i="21"/>
  <c r="R67" i="21"/>
  <c r="Q67" i="21"/>
  <c r="D64" i="21"/>
  <c r="P67" i="21"/>
  <c r="Z66" i="21"/>
  <c r="Y66" i="21"/>
  <c r="X66" i="21"/>
  <c r="W66" i="21"/>
  <c r="V66" i="21"/>
  <c r="U66" i="21"/>
  <c r="T66" i="21"/>
  <c r="S66" i="21"/>
  <c r="R66" i="21"/>
  <c r="Q66" i="21"/>
  <c r="D63" i="21"/>
  <c r="P66" i="21"/>
  <c r="Z65" i="21"/>
  <c r="Y65" i="21"/>
  <c r="X65" i="21"/>
  <c r="W65" i="21"/>
  <c r="V65" i="21"/>
  <c r="U65" i="21"/>
  <c r="T65" i="21"/>
  <c r="S65" i="21"/>
  <c r="R65" i="21"/>
  <c r="Q65" i="21"/>
  <c r="D62" i="21"/>
  <c r="P65" i="21"/>
  <c r="Z64" i="21"/>
  <c r="Y64" i="21"/>
  <c r="X64" i="21"/>
  <c r="W64" i="21"/>
  <c r="V64" i="21"/>
  <c r="U64" i="21"/>
  <c r="T64" i="21"/>
  <c r="S64" i="21"/>
  <c r="R64" i="21"/>
  <c r="Q64" i="21"/>
  <c r="D61" i="21"/>
  <c r="P64" i="21"/>
  <c r="N60" i="21"/>
  <c r="Z63" i="21"/>
  <c r="M60" i="21"/>
  <c r="Y63" i="21"/>
  <c r="L60" i="21"/>
  <c r="X63" i="21"/>
  <c r="K60" i="21"/>
  <c r="W63" i="21"/>
  <c r="J60" i="21"/>
  <c r="V63" i="21"/>
  <c r="I60" i="21"/>
  <c r="U63" i="21"/>
  <c r="H60" i="21"/>
  <c r="T63" i="21"/>
  <c r="G60" i="21"/>
  <c r="S63" i="21"/>
  <c r="F60" i="21"/>
  <c r="R63" i="21"/>
  <c r="E60" i="21"/>
  <c r="Q63" i="21"/>
  <c r="P60" i="21"/>
  <c r="P59" i="21"/>
  <c r="P58" i="21"/>
  <c r="P57" i="21"/>
  <c r="P56" i="21"/>
  <c r="P55" i="21"/>
  <c r="D55" i="21"/>
  <c r="Z54" i="21"/>
  <c r="Y54" i="21"/>
  <c r="X54" i="21"/>
  <c r="W54" i="21"/>
  <c r="V54" i="21"/>
  <c r="U54" i="21"/>
  <c r="T54" i="21"/>
  <c r="S54" i="21"/>
  <c r="R54" i="21"/>
  <c r="Q54" i="21"/>
  <c r="D54" i="21"/>
  <c r="D53" i="21"/>
  <c r="D52" i="21"/>
  <c r="P51" i="21"/>
  <c r="D51" i="21"/>
  <c r="P50" i="21"/>
  <c r="D50" i="21"/>
  <c r="P49" i="21"/>
  <c r="N49" i="21"/>
  <c r="M49" i="21"/>
  <c r="L49" i="21"/>
  <c r="K49" i="21"/>
  <c r="J49" i="21"/>
  <c r="I49" i="21"/>
  <c r="H49" i="21"/>
  <c r="G49" i="21"/>
  <c r="F49" i="21"/>
  <c r="E49" i="21"/>
  <c r="P48" i="21"/>
  <c r="P47" i="21"/>
  <c r="D47" i="21"/>
  <c r="P46" i="21"/>
  <c r="D46" i="21"/>
  <c r="Z45" i="21"/>
  <c r="Y45" i="21"/>
  <c r="X45" i="21"/>
  <c r="W45" i="21"/>
  <c r="V45" i="21"/>
  <c r="U45" i="21"/>
  <c r="T45" i="21"/>
  <c r="S45" i="21"/>
  <c r="R45" i="21"/>
  <c r="Q45" i="21"/>
  <c r="D45" i="21"/>
  <c r="D44" i="21"/>
  <c r="D43" i="21"/>
  <c r="D42" i="21"/>
  <c r="N41" i="21"/>
  <c r="M41" i="21"/>
  <c r="L41" i="21"/>
  <c r="K41" i="21"/>
  <c r="J41" i="21"/>
  <c r="I41" i="21"/>
  <c r="H41" i="21"/>
  <c r="G41" i="21"/>
  <c r="F41" i="21"/>
  <c r="E41" i="21"/>
  <c r="Z40" i="21"/>
  <c r="Y40" i="21"/>
  <c r="X40" i="21"/>
  <c r="W40" i="21"/>
  <c r="V40" i="21"/>
  <c r="U40" i="21"/>
  <c r="T40" i="21"/>
  <c r="S40" i="21"/>
  <c r="R40" i="21"/>
  <c r="Q40" i="21"/>
  <c r="P40" i="21"/>
  <c r="Z39" i="21"/>
  <c r="Y39" i="21"/>
  <c r="X39" i="21"/>
  <c r="W39" i="21"/>
  <c r="V39" i="21"/>
  <c r="U39" i="21"/>
  <c r="T39" i="21"/>
  <c r="S39" i="21"/>
  <c r="R39" i="21"/>
  <c r="Q39" i="21"/>
  <c r="P39" i="21"/>
  <c r="D39" i="21"/>
  <c r="Z38" i="21"/>
  <c r="Y38" i="21"/>
  <c r="X38" i="21"/>
  <c r="W38" i="21"/>
  <c r="V38" i="21"/>
  <c r="U38" i="21"/>
  <c r="T38" i="21"/>
  <c r="S38" i="21"/>
  <c r="R38" i="21"/>
  <c r="Q38" i="21"/>
  <c r="P38" i="21"/>
  <c r="D38" i="21"/>
  <c r="Z37" i="21"/>
  <c r="Y37" i="21"/>
  <c r="X37" i="21"/>
  <c r="W37" i="21"/>
  <c r="V37" i="21"/>
  <c r="U37" i="21"/>
  <c r="T37" i="21"/>
  <c r="S37" i="21"/>
  <c r="R37" i="21"/>
  <c r="Q37" i="21"/>
  <c r="P37" i="21"/>
  <c r="D37" i="21"/>
  <c r="Z36" i="21"/>
  <c r="Y36" i="21"/>
  <c r="X36" i="21"/>
  <c r="W36" i="21"/>
  <c r="V36" i="21"/>
  <c r="U36" i="21"/>
  <c r="T36" i="21"/>
  <c r="S36" i="21"/>
  <c r="R36" i="21"/>
  <c r="Q36" i="21"/>
  <c r="P36" i="21"/>
  <c r="D36" i="21"/>
  <c r="Z35" i="21"/>
  <c r="Y35" i="21"/>
  <c r="X35" i="21"/>
  <c r="W35" i="21"/>
  <c r="V35" i="21"/>
  <c r="U35" i="21"/>
  <c r="T35" i="21"/>
  <c r="S35" i="21"/>
  <c r="R35" i="21"/>
  <c r="Q35" i="21"/>
  <c r="P35" i="21"/>
  <c r="D35" i="21"/>
  <c r="Z34" i="21"/>
  <c r="Y34" i="21"/>
  <c r="X34" i="21"/>
  <c r="W34" i="21"/>
  <c r="V34" i="21"/>
  <c r="U34" i="21"/>
  <c r="T34" i="21"/>
  <c r="S34" i="21"/>
  <c r="R34" i="21"/>
  <c r="Q34" i="21"/>
  <c r="D34" i="21"/>
  <c r="N33" i="21"/>
  <c r="M33" i="21"/>
  <c r="L33" i="21"/>
  <c r="K33" i="21"/>
  <c r="J33" i="21"/>
  <c r="I33" i="21"/>
  <c r="H33" i="21"/>
  <c r="G33" i="21"/>
  <c r="F33" i="21"/>
  <c r="E33" i="21"/>
  <c r="P31" i="21"/>
  <c r="P30" i="21"/>
  <c r="P29" i="21"/>
  <c r="P28" i="21"/>
  <c r="D28" i="21"/>
  <c r="P27" i="21"/>
  <c r="D27" i="21"/>
  <c r="P26" i="21"/>
  <c r="D26" i="21"/>
  <c r="Z25" i="21"/>
  <c r="Y25" i="21"/>
  <c r="X25" i="21"/>
  <c r="W25" i="21"/>
  <c r="V25" i="21"/>
  <c r="U25" i="21"/>
  <c r="T25" i="21"/>
  <c r="S25" i="21"/>
  <c r="R25" i="21"/>
  <c r="Q25" i="21"/>
  <c r="D25" i="21"/>
  <c r="D24" i="21"/>
  <c r="D23" i="21"/>
  <c r="P22" i="21"/>
  <c r="N22" i="21"/>
  <c r="M22" i="21"/>
  <c r="L22" i="21"/>
  <c r="K22" i="21"/>
  <c r="J22" i="21"/>
  <c r="I22" i="21"/>
  <c r="H22" i="21"/>
  <c r="G22" i="21"/>
  <c r="F22" i="21"/>
  <c r="E22" i="21"/>
  <c r="P21" i="21"/>
  <c r="P20" i="21"/>
  <c r="D20" i="21"/>
  <c r="P19" i="21"/>
  <c r="D19" i="21"/>
  <c r="P18" i="21"/>
  <c r="D18" i="21"/>
  <c r="P17" i="21"/>
  <c r="D17" i="21"/>
  <c r="Z16" i="21"/>
  <c r="Y16" i="21"/>
  <c r="X16" i="21"/>
  <c r="W16" i="21"/>
  <c r="V16" i="21"/>
  <c r="U16" i="21"/>
  <c r="T16" i="21"/>
  <c r="S16" i="21"/>
  <c r="R16" i="21"/>
  <c r="Q16" i="21"/>
  <c r="D16" i="21"/>
  <c r="D15" i="21"/>
  <c r="N14" i="21"/>
  <c r="M14" i="21"/>
  <c r="L14" i="21"/>
  <c r="K14" i="21"/>
  <c r="J14" i="21"/>
  <c r="I14" i="21"/>
  <c r="H14" i="21"/>
  <c r="G14" i="21"/>
  <c r="F14" i="21"/>
  <c r="E14" i="21"/>
  <c r="Q8" i="21"/>
  <c r="Q9" i="21"/>
  <c r="Q10" i="21"/>
  <c r="Q3" i="21"/>
  <c r="Q4" i="21"/>
  <c r="A1" i="21"/>
  <c r="P134" i="20"/>
  <c r="Q110" i="20"/>
  <c r="Q115" i="20"/>
  <c r="Q59" i="20"/>
  <c r="Q60" i="20"/>
  <c r="Q133" i="20"/>
  <c r="P133" i="20"/>
  <c r="Q114" i="20"/>
  <c r="Q58" i="20"/>
  <c r="Q132" i="20"/>
  <c r="P132" i="20"/>
  <c r="Q113" i="20"/>
  <c r="Q57" i="20"/>
  <c r="Q131" i="20"/>
  <c r="P131" i="20"/>
  <c r="Q112" i="20"/>
  <c r="Q56" i="20"/>
  <c r="Q130" i="20"/>
  <c r="P130" i="20"/>
  <c r="P111" i="20"/>
  <c r="Y111" i="20"/>
  <c r="Y55" i="20"/>
  <c r="Z55" i="20"/>
  <c r="Y129" i="20"/>
  <c r="X111" i="20"/>
  <c r="X55" i="20"/>
  <c r="X129" i="20"/>
  <c r="W111" i="20"/>
  <c r="W55" i="20"/>
  <c r="W129" i="20"/>
  <c r="V111" i="20"/>
  <c r="V55" i="20"/>
  <c r="V129" i="20"/>
  <c r="U111" i="20"/>
  <c r="U55" i="20"/>
  <c r="U129" i="20"/>
  <c r="T111" i="20"/>
  <c r="T55" i="20"/>
  <c r="T129" i="20"/>
  <c r="S111" i="20"/>
  <c r="S55" i="20"/>
  <c r="S129" i="20"/>
  <c r="R111" i="20"/>
  <c r="R55" i="20"/>
  <c r="R129" i="20"/>
  <c r="Q111" i="20"/>
  <c r="E88" i="20"/>
  <c r="Q55" i="20"/>
  <c r="Q129" i="20"/>
  <c r="P129" i="20"/>
  <c r="Z128" i="20"/>
  <c r="Y128" i="20"/>
  <c r="X128" i="20"/>
  <c r="W128" i="20"/>
  <c r="V128" i="20"/>
  <c r="U128" i="20"/>
  <c r="T128" i="20"/>
  <c r="S128" i="20"/>
  <c r="R128" i="20"/>
  <c r="Q128" i="20"/>
  <c r="P125" i="20"/>
  <c r="Q50" i="20"/>
  <c r="Q51" i="20"/>
  <c r="Q124" i="20"/>
  <c r="P124" i="20"/>
  <c r="Q49" i="20"/>
  <c r="Q123" i="20"/>
  <c r="P123" i="20"/>
  <c r="Q48" i="20"/>
  <c r="Q122" i="20"/>
  <c r="P122" i="20"/>
  <c r="Q47" i="20"/>
  <c r="Q121" i="20"/>
  <c r="P121" i="20"/>
  <c r="Y46" i="20"/>
  <c r="Z46" i="20"/>
  <c r="Y120" i="20"/>
  <c r="X46" i="20"/>
  <c r="X120" i="20"/>
  <c r="W46" i="20"/>
  <c r="W120" i="20"/>
  <c r="V46" i="20"/>
  <c r="V120" i="20"/>
  <c r="U46" i="20"/>
  <c r="U120" i="20"/>
  <c r="T46" i="20"/>
  <c r="T120" i="20"/>
  <c r="S46" i="20"/>
  <c r="S120" i="20"/>
  <c r="R46" i="20"/>
  <c r="R120" i="20"/>
  <c r="Q46" i="20"/>
  <c r="Q120" i="20"/>
  <c r="P120" i="20"/>
  <c r="Z119" i="20"/>
  <c r="Y119" i="20"/>
  <c r="X119" i="20"/>
  <c r="W119" i="20"/>
  <c r="V119" i="20"/>
  <c r="U119" i="20"/>
  <c r="T119" i="20"/>
  <c r="S119" i="20"/>
  <c r="R119" i="20"/>
  <c r="Q119" i="20"/>
  <c r="P98" i="20"/>
  <c r="Q74" i="20"/>
  <c r="Q79" i="20"/>
  <c r="Q30" i="20"/>
  <c r="Q31" i="20"/>
  <c r="Q97" i="20"/>
  <c r="P97" i="20"/>
  <c r="Q78" i="20"/>
  <c r="Q29" i="20"/>
  <c r="Q96" i="20"/>
  <c r="P96" i="20"/>
  <c r="Q77" i="20"/>
  <c r="Q28" i="20"/>
  <c r="Q95" i="20"/>
  <c r="P95" i="20"/>
  <c r="Q76" i="20"/>
  <c r="Q27" i="20"/>
  <c r="Q94" i="20"/>
  <c r="P94" i="20"/>
  <c r="P75" i="20"/>
  <c r="Y75" i="20"/>
  <c r="Y26" i="20"/>
  <c r="Z26" i="20"/>
  <c r="Y93" i="20"/>
  <c r="X75" i="20"/>
  <c r="X26" i="20"/>
  <c r="X93" i="20"/>
  <c r="W75" i="20"/>
  <c r="W26" i="20"/>
  <c r="W93" i="20"/>
  <c r="V75" i="20"/>
  <c r="V26" i="20"/>
  <c r="V93" i="20"/>
  <c r="U75" i="20"/>
  <c r="U26" i="20"/>
  <c r="U93" i="20"/>
  <c r="T75" i="20"/>
  <c r="T26" i="20"/>
  <c r="T93" i="20"/>
  <c r="S75" i="20"/>
  <c r="S26" i="20"/>
  <c r="S93" i="20"/>
  <c r="R75" i="20"/>
  <c r="R26" i="20"/>
  <c r="R93" i="20"/>
  <c r="Q75" i="20"/>
  <c r="Q26" i="20"/>
  <c r="Q93" i="20"/>
  <c r="P93" i="20"/>
  <c r="D93" i="20"/>
  <c r="Z92" i="20"/>
  <c r="Y92" i="20"/>
  <c r="X92" i="20"/>
  <c r="W92" i="20"/>
  <c r="V92" i="20"/>
  <c r="U92" i="20"/>
  <c r="T92" i="20"/>
  <c r="S92" i="20"/>
  <c r="R92" i="20"/>
  <c r="Q92" i="20"/>
  <c r="D92" i="20"/>
  <c r="D91" i="20"/>
  <c r="D90" i="20"/>
  <c r="P89" i="20"/>
  <c r="D89" i="20"/>
  <c r="Q21" i="20"/>
  <c r="Q22" i="20"/>
  <c r="Q88" i="20"/>
  <c r="P88" i="20"/>
  <c r="D88" i="20"/>
  <c r="Q20" i="20"/>
  <c r="Q87" i="20"/>
  <c r="P87" i="20"/>
  <c r="N87" i="20"/>
  <c r="M87" i="20"/>
  <c r="L87" i="20"/>
  <c r="K87" i="20"/>
  <c r="J87" i="20"/>
  <c r="I87" i="20"/>
  <c r="H87" i="20"/>
  <c r="G87" i="20"/>
  <c r="F87" i="20"/>
  <c r="E87" i="20"/>
  <c r="Q19" i="20"/>
  <c r="Q86" i="20"/>
  <c r="P86" i="20"/>
  <c r="Q18" i="20"/>
  <c r="Q85" i="20"/>
  <c r="P85" i="20"/>
  <c r="Y17" i="20"/>
  <c r="Z17" i="20"/>
  <c r="Y84" i="20"/>
  <c r="X17" i="20"/>
  <c r="X84" i="20"/>
  <c r="W17" i="20"/>
  <c r="W84" i="20"/>
  <c r="V17" i="20"/>
  <c r="V84" i="20"/>
  <c r="U17" i="20"/>
  <c r="U84" i="20"/>
  <c r="T17" i="20"/>
  <c r="T84" i="20"/>
  <c r="S17" i="20"/>
  <c r="S84" i="20"/>
  <c r="R17" i="20"/>
  <c r="R84" i="20"/>
  <c r="Q17" i="20"/>
  <c r="Q84" i="20"/>
  <c r="P84" i="20"/>
  <c r="Z83" i="20"/>
  <c r="Y83" i="20"/>
  <c r="X83" i="20"/>
  <c r="W83" i="20"/>
  <c r="V83" i="20"/>
  <c r="U83" i="20"/>
  <c r="T83" i="20"/>
  <c r="S83" i="20"/>
  <c r="R83" i="20"/>
  <c r="Q83" i="20"/>
  <c r="N74" i="20"/>
  <c r="N82" i="20"/>
  <c r="M74" i="20"/>
  <c r="M82" i="20"/>
  <c r="L74" i="20"/>
  <c r="L82" i="20"/>
  <c r="K74" i="20"/>
  <c r="K82" i="20"/>
  <c r="J74" i="20"/>
  <c r="J82" i="20"/>
  <c r="I74" i="20"/>
  <c r="I82" i="20"/>
  <c r="H74" i="20"/>
  <c r="H82" i="20"/>
  <c r="G74" i="20"/>
  <c r="G82" i="20"/>
  <c r="F74" i="20"/>
  <c r="F82" i="20"/>
  <c r="E74" i="20"/>
  <c r="E82" i="20"/>
  <c r="D82" i="20"/>
  <c r="N73" i="20"/>
  <c r="N81" i="20"/>
  <c r="M73" i="20"/>
  <c r="M81" i="20"/>
  <c r="L73" i="20"/>
  <c r="L81" i="20"/>
  <c r="K73" i="20"/>
  <c r="K81" i="20"/>
  <c r="J73" i="20"/>
  <c r="J81" i="20"/>
  <c r="I73" i="20"/>
  <c r="I81" i="20"/>
  <c r="H73" i="20"/>
  <c r="H81" i="20"/>
  <c r="G73" i="20"/>
  <c r="G81" i="20"/>
  <c r="F73" i="20"/>
  <c r="F81" i="20"/>
  <c r="E73" i="20"/>
  <c r="E81" i="20"/>
  <c r="D81" i="20"/>
  <c r="N72" i="20"/>
  <c r="N80" i="20"/>
  <c r="M72" i="20"/>
  <c r="M80" i="20"/>
  <c r="L72" i="20"/>
  <c r="L80" i="20"/>
  <c r="K72" i="20"/>
  <c r="K80" i="20"/>
  <c r="J72" i="20"/>
  <c r="J80" i="20"/>
  <c r="I72" i="20"/>
  <c r="I80" i="20"/>
  <c r="H72" i="20"/>
  <c r="H80" i="20"/>
  <c r="G72" i="20"/>
  <c r="G80" i="20"/>
  <c r="F72" i="20"/>
  <c r="F80" i="20"/>
  <c r="E72" i="20"/>
  <c r="E80" i="20"/>
  <c r="D80" i="20"/>
  <c r="N71" i="20"/>
  <c r="N79" i="20"/>
  <c r="M71" i="20"/>
  <c r="M79" i="20"/>
  <c r="L71" i="20"/>
  <c r="L79" i="20"/>
  <c r="K71" i="20"/>
  <c r="K79" i="20"/>
  <c r="J71" i="20"/>
  <c r="J79" i="20"/>
  <c r="I71" i="20"/>
  <c r="I79" i="20"/>
  <c r="H71" i="20"/>
  <c r="H79" i="20"/>
  <c r="G71" i="20"/>
  <c r="G79" i="20"/>
  <c r="F71" i="20"/>
  <c r="F79" i="20"/>
  <c r="E71" i="20"/>
  <c r="E79" i="20"/>
  <c r="D79" i="20"/>
  <c r="N70" i="20"/>
  <c r="N78" i="20"/>
  <c r="M70" i="20"/>
  <c r="M78" i="20"/>
  <c r="L70" i="20"/>
  <c r="L78" i="20"/>
  <c r="K70" i="20"/>
  <c r="K78" i="20"/>
  <c r="J70" i="20"/>
  <c r="J78" i="20"/>
  <c r="I70" i="20"/>
  <c r="I78" i="20"/>
  <c r="H70" i="20"/>
  <c r="H78" i="20"/>
  <c r="G70" i="20"/>
  <c r="G78" i="20"/>
  <c r="F70" i="20"/>
  <c r="F78" i="20"/>
  <c r="E70" i="20"/>
  <c r="E78" i="20"/>
  <c r="D78" i="20"/>
  <c r="N69" i="20"/>
  <c r="N77" i="20"/>
  <c r="M69" i="20"/>
  <c r="M77" i="20"/>
  <c r="L69" i="20"/>
  <c r="L77" i="20"/>
  <c r="K69" i="20"/>
  <c r="K77" i="20"/>
  <c r="J69" i="20"/>
  <c r="J77" i="20"/>
  <c r="I69" i="20"/>
  <c r="I77" i="20"/>
  <c r="H69" i="20"/>
  <c r="H77" i="20"/>
  <c r="G69" i="20"/>
  <c r="G77" i="20"/>
  <c r="F69" i="20"/>
  <c r="F77" i="20"/>
  <c r="E69" i="20"/>
  <c r="E77" i="20"/>
  <c r="D77" i="20"/>
  <c r="N76" i="20"/>
  <c r="M76" i="20"/>
  <c r="L76" i="20"/>
  <c r="K76" i="20"/>
  <c r="J76" i="20"/>
  <c r="I76" i="20"/>
  <c r="H76" i="20"/>
  <c r="G76" i="20"/>
  <c r="F76" i="20"/>
  <c r="E76" i="20"/>
  <c r="D74" i="20"/>
  <c r="D73" i="20"/>
  <c r="D72" i="20"/>
  <c r="D71" i="20"/>
  <c r="D70" i="20"/>
  <c r="Z69" i="20"/>
  <c r="Y69" i="20"/>
  <c r="X69" i="20"/>
  <c r="W69" i="20"/>
  <c r="V69" i="20"/>
  <c r="U69" i="20"/>
  <c r="T69" i="20"/>
  <c r="S69" i="20"/>
  <c r="R69" i="20"/>
  <c r="Q69" i="20"/>
  <c r="D66" i="20"/>
  <c r="P69" i="20"/>
  <c r="D69" i="20"/>
  <c r="Z68" i="20"/>
  <c r="Y68" i="20"/>
  <c r="X68" i="20"/>
  <c r="W68" i="20"/>
  <c r="V68" i="20"/>
  <c r="U68" i="20"/>
  <c r="T68" i="20"/>
  <c r="S68" i="20"/>
  <c r="R68" i="20"/>
  <c r="Q68" i="20"/>
  <c r="D65" i="20"/>
  <c r="P68" i="20"/>
  <c r="N68" i="20"/>
  <c r="M68" i="20"/>
  <c r="L68" i="20"/>
  <c r="K68" i="20"/>
  <c r="J68" i="20"/>
  <c r="I68" i="20"/>
  <c r="H68" i="20"/>
  <c r="G68" i="20"/>
  <c r="F68" i="20"/>
  <c r="E68" i="20"/>
  <c r="Z67" i="20"/>
  <c r="Y67" i="20"/>
  <c r="X67" i="20"/>
  <c r="W67" i="20"/>
  <c r="V67" i="20"/>
  <c r="U67" i="20"/>
  <c r="T67" i="20"/>
  <c r="S67" i="20"/>
  <c r="R67" i="20"/>
  <c r="Q67" i="20"/>
  <c r="D64" i="20"/>
  <c r="P67" i="20"/>
  <c r="Z66" i="20"/>
  <c r="Y66" i="20"/>
  <c r="X66" i="20"/>
  <c r="W66" i="20"/>
  <c r="V66" i="20"/>
  <c r="U66" i="20"/>
  <c r="T66" i="20"/>
  <c r="S66" i="20"/>
  <c r="R66" i="20"/>
  <c r="Q66" i="20"/>
  <c r="D63" i="20"/>
  <c r="P66" i="20"/>
  <c r="Z65" i="20"/>
  <c r="Y65" i="20"/>
  <c r="X65" i="20"/>
  <c r="W65" i="20"/>
  <c r="V65" i="20"/>
  <c r="U65" i="20"/>
  <c r="T65" i="20"/>
  <c r="S65" i="20"/>
  <c r="R65" i="20"/>
  <c r="Q65" i="20"/>
  <c r="D62" i="20"/>
  <c r="P65" i="20"/>
  <c r="Z64" i="20"/>
  <c r="Y64" i="20"/>
  <c r="X64" i="20"/>
  <c r="W64" i="20"/>
  <c r="V64" i="20"/>
  <c r="U64" i="20"/>
  <c r="T64" i="20"/>
  <c r="S64" i="20"/>
  <c r="R64" i="20"/>
  <c r="Q64" i="20"/>
  <c r="D61" i="20"/>
  <c r="P64" i="20"/>
  <c r="N60" i="20"/>
  <c r="Z63" i="20"/>
  <c r="M60" i="20"/>
  <c r="Y63" i="20"/>
  <c r="L60" i="20"/>
  <c r="X63" i="20"/>
  <c r="K60" i="20"/>
  <c r="W63" i="20"/>
  <c r="J60" i="20"/>
  <c r="V63" i="20"/>
  <c r="I60" i="20"/>
  <c r="U63" i="20"/>
  <c r="H60" i="20"/>
  <c r="T63" i="20"/>
  <c r="G60" i="20"/>
  <c r="S63" i="20"/>
  <c r="F60" i="20"/>
  <c r="R63" i="20"/>
  <c r="E60" i="20"/>
  <c r="Q63" i="20"/>
  <c r="P60" i="20"/>
  <c r="P59" i="20"/>
  <c r="P58" i="20"/>
  <c r="P57" i="20"/>
  <c r="P56" i="20"/>
  <c r="P55" i="20"/>
  <c r="D55" i="20"/>
  <c r="Z54" i="20"/>
  <c r="Y54" i="20"/>
  <c r="X54" i="20"/>
  <c r="W54" i="20"/>
  <c r="V54" i="20"/>
  <c r="U54" i="20"/>
  <c r="T54" i="20"/>
  <c r="S54" i="20"/>
  <c r="R54" i="20"/>
  <c r="Q54" i="20"/>
  <c r="D54" i="20"/>
  <c r="D53" i="20"/>
  <c r="D52" i="20"/>
  <c r="P51" i="20"/>
  <c r="D51" i="20"/>
  <c r="P50" i="20"/>
  <c r="D50" i="20"/>
  <c r="P49" i="20"/>
  <c r="N49" i="20"/>
  <c r="M49" i="20"/>
  <c r="L49" i="20"/>
  <c r="K49" i="20"/>
  <c r="J49" i="20"/>
  <c r="I49" i="20"/>
  <c r="H49" i="20"/>
  <c r="G49" i="20"/>
  <c r="F49" i="20"/>
  <c r="E49" i="20"/>
  <c r="P48" i="20"/>
  <c r="P47" i="20"/>
  <c r="D47" i="20"/>
  <c r="P46" i="20"/>
  <c r="D46" i="20"/>
  <c r="Z45" i="20"/>
  <c r="Y45" i="20"/>
  <c r="X45" i="20"/>
  <c r="W45" i="20"/>
  <c r="V45" i="20"/>
  <c r="U45" i="20"/>
  <c r="T45" i="20"/>
  <c r="S45" i="20"/>
  <c r="R45" i="20"/>
  <c r="Q45" i="20"/>
  <c r="D45" i="20"/>
  <c r="D44" i="20"/>
  <c r="D43" i="20"/>
  <c r="D42" i="20"/>
  <c r="N41" i="20"/>
  <c r="M41" i="20"/>
  <c r="L41" i="20"/>
  <c r="K41" i="20"/>
  <c r="J41" i="20"/>
  <c r="I41" i="20"/>
  <c r="H41" i="20"/>
  <c r="G41" i="20"/>
  <c r="F41" i="20"/>
  <c r="E41" i="20"/>
  <c r="Z40" i="20"/>
  <c r="Y40" i="20"/>
  <c r="X40" i="20"/>
  <c r="W40" i="20"/>
  <c r="V40" i="20"/>
  <c r="U40" i="20"/>
  <c r="T40" i="20"/>
  <c r="S40" i="20"/>
  <c r="R40" i="20"/>
  <c r="Q40" i="20"/>
  <c r="P40" i="20"/>
  <c r="Z39" i="20"/>
  <c r="Y39" i="20"/>
  <c r="X39" i="20"/>
  <c r="W39" i="20"/>
  <c r="V39" i="20"/>
  <c r="U39" i="20"/>
  <c r="T39" i="20"/>
  <c r="S39" i="20"/>
  <c r="R39" i="20"/>
  <c r="Q39" i="20"/>
  <c r="P39" i="20"/>
  <c r="D39" i="20"/>
  <c r="Z38" i="20"/>
  <c r="Y38" i="20"/>
  <c r="X38" i="20"/>
  <c r="W38" i="20"/>
  <c r="V38" i="20"/>
  <c r="U38" i="20"/>
  <c r="T38" i="20"/>
  <c r="S38" i="20"/>
  <c r="R38" i="20"/>
  <c r="Q38" i="20"/>
  <c r="P38" i="20"/>
  <c r="D38" i="20"/>
  <c r="Z37" i="20"/>
  <c r="Y37" i="20"/>
  <c r="X37" i="20"/>
  <c r="W37" i="20"/>
  <c r="V37" i="20"/>
  <c r="U37" i="20"/>
  <c r="T37" i="20"/>
  <c r="S37" i="20"/>
  <c r="R37" i="20"/>
  <c r="Q37" i="20"/>
  <c r="P37" i="20"/>
  <c r="D37" i="20"/>
  <c r="Z36" i="20"/>
  <c r="Y36" i="20"/>
  <c r="X36" i="20"/>
  <c r="W36" i="20"/>
  <c r="V36" i="20"/>
  <c r="U36" i="20"/>
  <c r="T36" i="20"/>
  <c r="S36" i="20"/>
  <c r="R36" i="20"/>
  <c r="Q36" i="20"/>
  <c r="P36" i="20"/>
  <c r="D36" i="20"/>
  <c r="Z35" i="20"/>
  <c r="Y35" i="20"/>
  <c r="X35" i="20"/>
  <c r="W35" i="20"/>
  <c r="V35" i="20"/>
  <c r="U35" i="20"/>
  <c r="T35" i="20"/>
  <c r="S35" i="20"/>
  <c r="R35" i="20"/>
  <c r="Q35" i="20"/>
  <c r="P35" i="20"/>
  <c r="D35" i="20"/>
  <c r="Z34" i="20"/>
  <c r="Y34" i="20"/>
  <c r="X34" i="20"/>
  <c r="W34" i="20"/>
  <c r="V34" i="20"/>
  <c r="U34" i="20"/>
  <c r="T34" i="20"/>
  <c r="S34" i="20"/>
  <c r="R34" i="20"/>
  <c r="Q34" i="20"/>
  <c r="D34" i="20"/>
  <c r="N33" i="20"/>
  <c r="M33" i="20"/>
  <c r="L33" i="20"/>
  <c r="K33" i="20"/>
  <c r="J33" i="20"/>
  <c r="I33" i="20"/>
  <c r="H33" i="20"/>
  <c r="G33" i="20"/>
  <c r="F33" i="20"/>
  <c r="E33" i="20"/>
  <c r="P31" i="20"/>
  <c r="P30" i="20"/>
  <c r="P29" i="20"/>
  <c r="P28" i="20"/>
  <c r="D28" i="20"/>
  <c r="P27" i="20"/>
  <c r="D27" i="20"/>
  <c r="P26" i="20"/>
  <c r="D26" i="20"/>
  <c r="Z25" i="20"/>
  <c r="Y25" i="20"/>
  <c r="X25" i="20"/>
  <c r="W25" i="20"/>
  <c r="V25" i="20"/>
  <c r="U25" i="20"/>
  <c r="T25" i="20"/>
  <c r="S25" i="20"/>
  <c r="R25" i="20"/>
  <c r="Q25" i="20"/>
  <c r="D25" i="20"/>
  <c r="D24" i="20"/>
  <c r="D23" i="20"/>
  <c r="P22" i="20"/>
  <c r="N22" i="20"/>
  <c r="M22" i="20"/>
  <c r="L22" i="20"/>
  <c r="K22" i="20"/>
  <c r="J22" i="20"/>
  <c r="I22" i="20"/>
  <c r="H22" i="20"/>
  <c r="G22" i="20"/>
  <c r="F22" i="20"/>
  <c r="E22" i="20"/>
  <c r="P21" i="20"/>
  <c r="P20" i="20"/>
  <c r="D20" i="20"/>
  <c r="P19" i="20"/>
  <c r="D19" i="20"/>
  <c r="P18" i="20"/>
  <c r="D18" i="20"/>
  <c r="P17" i="20"/>
  <c r="D17" i="20"/>
  <c r="Z16" i="20"/>
  <c r="Y16" i="20"/>
  <c r="X16" i="20"/>
  <c r="W16" i="20"/>
  <c r="V16" i="20"/>
  <c r="U16" i="20"/>
  <c r="T16" i="20"/>
  <c r="S16" i="20"/>
  <c r="R16" i="20"/>
  <c r="Q16" i="20"/>
  <c r="D16" i="20"/>
  <c r="D15" i="20"/>
  <c r="N14" i="20"/>
  <c r="M14" i="20"/>
  <c r="L14" i="20"/>
  <c r="K14" i="20"/>
  <c r="J14" i="20"/>
  <c r="I14" i="20"/>
  <c r="H14" i="20"/>
  <c r="G14" i="20"/>
  <c r="F14" i="20"/>
  <c r="E14" i="20"/>
  <c r="Q8" i="20"/>
  <c r="Q9" i="20"/>
  <c r="Q10" i="20"/>
  <c r="Q3" i="20"/>
  <c r="Q4" i="20"/>
  <c r="A1" i="20"/>
  <c r="P134" i="19"/>
  <c r="Q110" i="19"/>
  <c r="Q115" i="19"/>
  <c r="Q59" i="19"/>
  <c r="Q60" i="19"/>
  <c r="Q133" i="19"/>
  <c r="P133" i="19"/>
  <c r="Q114" i="19"/>
  <c r="Q58" i="19"/>
  <c r="Q132" i="19"/>
  <c r="P132" i="19"/>
  <c r="Q113" i="19"/>
  <c r="Q57" i="19"/>
  <c r="Q131" i="19"/>
  <c r="P131" i="19"/>
  <c r="Q112" i="19"/>
  <c r="Q56" i="19"/>
  <c r="Q130" i="19"/>
  <c r="P130" i="19"/>
  <c r="P111" i="19"/>
  <c r="Y111" i="19"/>
  <c r="Y55" i="19"/>
  <c r="Z55" i="19"/>
  <c r="Y129" i="19"/>
  <c r="X111" i="19"/>
  <c r="X55" i="19"/>
  <c r="X129" i="19"/>
  <c r="W111" i="19"/>
  <c r="W55" i="19"/>
  <c r="W129" i="19"/>
  <c r="V111" i="19"/>
  <c r="V55" i="19"/>
  <c r="V129" i="19"/>
  <c r="U111" i="19"/>
  <c r="U55" i="19"/>
  <c r="U129" i="19"/>
  <c r="T111" i="19"/>
  <c r="T55" i="19"/>
  <c r="T129" i="19"/>
  <c r="S111" i="19"/>
  <c r="S55" i="19"/>
  <c r="S129" i="19"/>
  <c r="R111" i="19"/>
  <c r="R55" i="19"/>
  <c r="R129" i="19"/>
  <c r="Q111" i="19"/>
  <c r="E88" i="19"/>
  <c r="Q55" i="19"/>
  <c r="Q129" i="19"/>
  <c r="P129" i="19"/>
  <c r="Z128" i="19"/>
  <c r="Y128" i="19"/>
  <c r="X128" i="19"/>
  <c r="W128" i="19"/>
  <c r="V128" i="19"/>
  <c r="U128" i="19"/>
  <c r="T128" i="19"/>
  <c r="S128" i="19"/>
  <c r="R128" i="19"/>
  <c r="Q128" i="19"/>
  <c r="P125" i="19"/>
  <c r="Q50" i="19"/>
  <c r="Q51" i="19"/>
  <c r="Q124" i="19"/>
  <c r="P124" i="19"/>
  <c r="Q49" i="19"/>
  <c r="Q123" i="19"/>
  <c r="P123" i="19"/>
  <c r="Q48" i="19"/>
  <c r="Q122" i="19"/>
  <c r="P122" i="19"/>
  <c r="Q47" i="19"/>
  <c r="Q121" i="19"/>
  <c r="P121" i="19"/>
  <c r="Y46" i="19"/>
  <c r="Z46" i="19"/>
  <c r="Y120" i="19"/>
  <c r="X46" i="19"/>
  <c r="X120" i="19"/>
  <c r="W46" i="19"/>
  <c r="W120" i="19"/>
  <c r="V46" i="19"/>
  <c r="V120" i="19"/>
  <c r="U46" i="19"/>
  <c r="U120" i="19"/>
  <c r="T46" i="19"/>
  <c r="T120" i="19"/>
  <c r="S46" i="19"/>
  <c r="S120" i="19"/>
  <c r="R46" i="19"/>
  <c r="R120" i="19"/>
  <c r="Q46" i="19"/>
  <c r="Q120" i="19"/>
  <c r="P120" i="19"/>
  <c r="Z119" i="19"/>
  <c r="Y119" i="19"/>
  <c r="X119" i="19"/>
  <c r="W119" i="19"/>
  <c r="V119" i="19"/>
  <c r="U119" i="19"/>
  <c r="T119" i="19"/>
  <c r="S119" i="19"/>
  <c r="R119" i="19"/>
  <c r="Q119" i="19"/>
  <c r="P98" i="19"/>
  <c r="Q74" i="19"/>
  <c r="Q79" i="19"/>
  <c r="Q30" i="19"/>
  <c r="Q31" i="19"/>
  <c r="Q97" i="19"/>
  <c r="P97" i="19"/>
  <c r="Q78" i="19"/>
  <c r="Q29" i="19"/>
  <c r="Q96" i="19"/>
  <c r="P96" i="19"/>
  <c r="Q77" i="19"/>
  <c r="Q28" i="19"/>
  <c r="Q95" i="19"/>
  <c r="P95" i="19"/>
  <c r="Q76" i="19"/>
  <c r="Q27" i="19"/>
  <c r="Q94" i="19"/>
  <c r="P94" i="19"/>
  <c r="P75" i="19"/>
  <c r="Y75" i="19"/>
  <c r="Y26" i="19"/>
  <c r="Z26" i="19"/>
  <c r="Y93" i="19"/>
  <c r="X75" i="19"/>
  <c r="X26" i="19"/>
  <c r="X93" i="19"/>
  <c r="W75" i="19"/>
  <c r="W26" i="19"/>
  <c r="W93" i="19"/>
  <c r="V75" i="19"/>
  <c r="V26" i="19"/>
  <c r="V93" i="19"/>
  <c r="U75" i="19"/>
  <c r="U26" i="19"/>
  <c r="U93" i="19"/>
  <c r="T75" i="19"/>
  <c r="T26" i="19"/>
  <c r="T93" i="19"/>
  <c r="S75" i="19"/>
  <c r="S26" i="19"/>
  <c r="S93" i="19"/>
  <c r="R75" i="19"/>
  <c r="R26" i="19"/>
  <c r="R93" i="19"/>
  <c r="Q75" i="19"/>
  <c r="Q26" i="19"/>
  <c r="Q93" i="19"/>
  <c r="P93" i="19"/>
  <c r="D93" i="19"/>
  <c r="Z92" i="19"/>
  <c r="Y92" i="19"/>
  <c r="X92" i="19"/>
  <c r="W92" i="19"/>
  <c r="V92" i="19"/>
  <c r="U92" i="19"/>
  <c r="T92" i="19"/>
  <c r="S92" i="19"/>
  <c r="R92" i="19"/>
  <c r="Q92" i="19"/>
  <c r="D92" i="19"/>
  <c r="D91" i="19"/>
  <c r="D90" i="19"/>
  <c r="P89" i="19"/>
  <c r="D89" i="19"/>
  <c r="Q21" i="19"/>
  <c r="Q22" i="19"/>
  <c r="Q88" i="19"/>
  <c r="P88" i="19"/>
  <c r="D88" i="19"/>
  <c r="Q20" i="19"/>
  <c r="Q87" i="19"/>
  <c r="P87" i="19"/>
  <c r="N87" i="19"/>
  <c r="M87" i="19"/>
  <c r="L87" i="19"/>
  <c r="K87" i="19"/>
  <c r="J87" i="19"/>
  <c r="I87" i="19"/>
  <c r="H87" i="19"/>
  <c r="G87" i="19"/>
  <c r="F87" i="19"/>
  <c r="E87" i="19"/>
  <c r="Q19" i="19"/>
  <c r="Q86" i="19"/>
  <c r="P86" i="19"/>
  <c r="Q18" i="19"/>
  <c r="Q85" i="19"/>
  <c r="P85" i="19"/>
  <c r="Y17" i="19"/>
  <c r="Z17" i="19"/>
  <c r="Y84" i="19"/>
  <c r="X17" i="19"/>
  <c r="X84" i="19"/>
  <c r="W17" i="19"/>
  <c r="W84" i="19"/>
  <c r="V17" i="19"/>
  <c r="V84" i="19"/>
  <c r="U17" i="19"/>
  <c r="U84" i="19"/>
  <c r="T17" i="19"/>
  <c r="T84" i="19"/>
  <c r="S17" i="19"/>
  <c r="S84" i="19"/>
  <c r="R17" i="19"/>
  <c r="R84" i="19"/>
  <c r="Q17" i="19"/>
  <c r="Q84" i="19"/>
  <c r="P84" i="19"/>
  <c r="Z83" i="19"/>
  <c r="Y83" i="19"/>
  <c r="X83" i="19"/>
  <c r="W83" i="19"/>
  <c r="V83" i="19"/>
  <c r="U83" i="19"/>
  <c r="T83" i="19"/>
  <c r="S83" i="19"/>
  <c r="R83" i="19"/>
  <c r="Q83" i="19"/>
  <c r="N74" i="19"/>
  <c r="N82" i="19"/>
  <c r="M74" i="19"/>
  <c r="M82" i="19"/>
  <c r="L74" i="19"/>
  <c r="L82" i="19"/>
  <c r="K74" i="19"/>
  <c r="K82" i="19"/>
  <c r="J74" i="19"/>
  <c r="J82" i="19"/>
  <c r="I74" i="19"/>
  <c r="I82" i="19"/>
  <c r="H74" i="19"/>
  <c r="H82" i="19"/>
  <c r="G74" i="19"/>
  <c r="G82" i="19"/>
  <c r="F74" i="19"/>
  <c r="F82" i="19"/>
  <c r="E74" i="19"/>
  <c r="E82" i="19"/>
  <c r="D82" i="19"/>
  <c r="N73" i="19"/>
  <c r="N81" i="19"/>
  <c r="M73" i="19"/>
  <c r="M81" i="19"/>
  <c r="L73" i="19"/>
  <c r="L81" i="19"/>
  <c r="K73" i="19"/>
  <c r="K81" i="19"/>
  <c r="J73" i="19"/>
  <c r="J81" i="19"/>
  <c r="I73" i="19"/>
  <c r="I81" i="19"/>
  <c r="H73" i="19"/>
  <c r="H81" i="19"/>
  <c r="G73" i="19"/>
  <c r="G81" i="19"/>
  <c r="F73" i="19"/>
  <c r="F81" i="19"/>
  <c r="E73" i="19"/>
  <c r="E81" i="19"/>
  <c r="D81" i="19"/>
  <c r="N72" i="19"/>
  <c r="N80" i="19"/>
  <c r="M72" i="19"/>
  <c r="M80" i="19"/>
  <c r="L72" i="19"/>
  <c r="L80" i="19"/>
  <c r="K72" i="19"/>
  <c r="K80" i="19"/>
  <c r="J72" i="19"/>
  <c r="J80" i="19"/>
  <c r="I72" i="19"/>
  <c r="I80" i="19"/>
  <c r="H72" i="19"/>
  <c r="H80" i="19"/>
  <c r="G72" i="19"/>
  <c r="G80" i="19"/>
  <c r="F72" i="19"/>
  <c r="F80" i="19"/>
  <c r="E72" i="19"/>
  <c r="E80" i="19"/>
  <c r="D80" i="19"/>
  <c r="N71" i="19"/>
  <c r="N79" i="19"/>
  <c r="M71" i="19"/>
  <c r="M79" i="19"/>
  <c r="L71" i="19"/>
  <c r="L79" i="19"/>
  <c r="K71" i="19"/>
  <c r="K79" i="19"/>
  <c r="J71" i="19"/>
  <c r="J79" i="19"/>
  <c r="I71" i="19"/>
  <c r="I79" i="19"/>
  <c r="H71" i="19"/>
  <c r="H79" i="19"/>
  <c r="G71" i="19"/>
  <c r="G79" i="19"/>
  <c r="F71" i="19"/>
  <c r="F79" i="19"/>
  <c r="E71" i="19"/>
  <c r="E79" i="19"/>
  <c r="D79" i="19"/>
  <c r="N70" i="19"/>
  <c r="N78" i="19"/>
  <c r="M70" i="19"/>
  <c r="M78" i="19"/>
  <c r="L70" i="19"/>
  <c r="L78" i="19"/>
  <c r="K70" i="19"/>
  <c r="K78" i="19"/>
  <c r="J70" i="19"/>
  <c r="J78" i="19"/>
  <c r="I70" i="19"/>
  <c r="I78" i="19"/>
  <c r="H70" i="19"/>
  <c r="H78" i="19"/>
  <c r="G70" i="19"/>
  <c r="G78" i="19"/>
  <c r="F70" i="19"/>
  <c r="F78" i="19"/>
  <c r="E70" i="19"/>
  <c r="E78" i="19"/>
  <c r="D78" i="19"/>
  <c r="N69" i="19"/>
  <c r="N77" i="19"/>
  <c r="M69" i="19"/>
  <c r="M77" i="19"/>
  <c r="L69" i="19"/>
  <c r="L77" i="19"/>
  <c r="K69" i="19"/>
  <c r="K77" i="19"/>
  <c r="J69" i="19"/>
  <c r="J77" i="19"/>
  <c r="I69" i="19"/>
  <c r="I77" i="19"/>
  <c r="H69" i="19"/>
  <c r="H77" i="19"/>
  <c r="G69" i="19"/>
  <c r="G77" i="19"/>
  <c r="F69" i="19"/>
  <c r="F77" i="19"/>
  <c r="E69" i="19"/>
  <c r="E77" i="19"/>
  <c r="D77" i="19"/>
  <c r="N76" i="19"/>
  <c r="M76" i="19"/>
  <c r="L76" i="19"/>
  <c r="K76" i="19"/>
  <c r="J76" i="19"/>
  <c r="I76" i="19"/>
  <c r="H76" i="19"/>
  <c r="G76" i="19"/>
  <c r="F76" i="19"/>
  <c r="E76" i="19"/>
  <c r="D74" i="19"/>
  <c r="D73" i="19"/>
  <c r="D72" i="19"/>
  <c r="D71" i="19"/>
  <c r="D70" i="19"/>
  <c r="Z69" i="19"/>
  <c r="Y69" i="19"/>
  <c r="X69" i="19"/>
  <c r="W69" i="19"/>
  <c r="V69" i="19"/>
  <c r="U69" i="19"/>
  <c r="T69" i="19"/>
  <c r="S69" i="19"/>
  <c r="R69" i="19"/>
  <c r="Q69" i="19"/>
  <c r="D66" i="19"/>
  <c r="P69" i="19"/>
  <c r="D69" i="19"/>
  <c r="Z68" i="19"/>
  <c r="Y68" i="19"/>
  <c r="X68" i="19"/>
  <c r="W68" i="19"/>
  <c r="V68" i="19"/>
  <c r="U68" i="19"/>
  <c r="T68" i="19"/>
  <c r="S68" i="19"/>
  <c r="R68" i="19"/>
  <c r="Q68" i="19"/>
  <c r="D65" i="19"/>
  <c r="P68" i="19"/>
  <c r="N68" i="19"/>
  <c r="M68" i="19"/>
  <c r="L68" i="19"/>
  <c r="K68" i="19"/>
  <c r="J68" i="19"/>
  <c r="I68" i="19"/>
  <c r="H68" i="19"/>
  <c r="G68" i="19"/>
  <c r="F68" i="19"/>
  <c r="E68" i="19"/>
  <c r="Z67" i="19"/>
  <c r="Y67" i="19"/>
  <c r="X67" i="19"/>
  <c r="W67" i="19"/>
  <c r="V67" i="19"/>
  <c r="U67" i="19"/>
  <c r="T67" i="19"/>
  <c r="S67" i="19"/>
  <c r="R67" i="19"/>
  <c r="Q67" i="19"/>
  <c r="D64" i="19"/>
  <c r="P67" i="19"/>
  <c r="Z66" i="19"/>
  <c r="Y66" i="19"/>
  <c r="X66" i="19"/>
  <c r="W66" i="19"/>
  <c r="V66" i="19"/>
  <c r="U66" i="19"/>
  <c r="T66" i="19"/>
  <c r="S66" i="19"/>
  <c r="R66" i="19"/>
  <c r="Q66" i="19"/>
  <c r="D63" i="19"/>
  <c r="P66" i="19"/>
  <c r="Z65" i="19"/>
  <c r="Y65" i="19"/>
  <c r="X65" i="19"/>
  <c r="W65" i="19"/>
  <c r="V65" i="19"/>
  <c r="U65" i="19"/>
  <c r="T65" i="19"/>
  <c r="S65" i="19"/>
  <c r="R65" i="19"/>
  <c r="Q65" i="19"/>
  <c r="D62" i="19"/>
  <c r="P65" i="19"/>
  <c r="Z64" i="19"/>
  <c r="Y64" i="19"/>
  <c r="X64" i="19"/>
  <c r="W64" i="19"/>
  <c r="V64" i="19"/>
  <c r="U64" i="19"/>
  <c r="T64" i="19"/>
  <c r="S64" i="19"/>
  <c r="R64" i="19"/>
  <c r="Q64" i="19"/>
  <c r="D61" i="19"/>
  <c r="P64" i="19"/>
  <c r="N60" i="19"/>
  <c r="Z63" i="19"/>
  <c r="M60" i="19"/>
  <c r="Y63" i="19"/>
  <c r="L60" i="19"/>
  <c r="X63" i="19"/>
  <c r="K60" i="19"/>
  <c r="W63" i="19"/>
  <c r="J60" i="19"/>
  <c r="V63" i="19"/>
  <c r="I60" i="19"/>
  <c r="U63" i="19"/>
  <c r="H60" i="19"/>
  <c r="T63" i="19"/>
  <c r="G60" i="19"/>
  <c r="S63" i="19"/>
  <c r="F60" i="19"/>
  <c r="R63" i="19"/>
  <c r="E60" i="19"/>
  <c r="Q63" i="19"/>
  <c r="P60" i="19"/>
  <c r="P59" i="19"/>
  <c r="P58" i="19"/>
  <c r="P57" i="19"/>
  <c r="P56" i="19"/>
  <c r="P55" i="19"/>
  <c r="D55" i="19"/>
  <c r="Z54" i="19"/>
  <c r="Y54" i="19"/>
  <c r="X54" i="19"/>
  <c r="W54" i="19"/>
  <c r="V54" i="19"/>
  <c r="U54" i="19"/>
  <c r="T54" i="19"/>
  <c r="S54" i="19"/>
  <c r="R54" i="19"/>
  <c r="Q54" i="19"/>
  <c r="D54" i="19"/>
  <c r="D53" i="19"/>
  <c r="D52" i="19"/>
  <c r="P51" i="19"/>
  <c r="D51" i="19"/>
  <c r="P50" i="19"/>
  <c r="D50" i="19"/>
  <c r="P49" i="19"/>
  <c r="N49" i="19"/>
  <c r="M49" i="19"/>
  <c r="L49" i="19"/>
  <c r="K49" i="19"/>
  <c r="J49" i="19"/>
  <c r="I49" i="19"/>
  <c r="H49" i="19"/>
  <c r="G49" i="19"/>
  <c r="F49" i="19"/>
  <c r="E49" i="19"/>
  <c r="P48" i="19"/>
  <c r="P47" i="19"/>
  <c r="D47" i="19"/>
  <c r="P46" i="19"/>
  <c r="D46" i="19"/>
  <c r="Z45" i="19"/>
  <c r="Y45" i="19"/>
  <c r="X45" i="19"/>
  <c r="W45" i="19"/>
  <c r="V45" i="19"/>
  <c r="U45" i="19"/>
  <c r="T45" i="19"/>
  <c r="S45" i="19"/>
  <c r="R45" i="19"/>
  <c r="Q45" i="19"/>
  <c r="D45" i="19"/>
  <c r="D44" i="19"/>
  <c r="D43" i="19"/>
  <c r="D42" i="19"/>
  <c r="N41" i="19"/>
  <c r="M41" i="19"/>
  <c r="L41" i="19"/>
  <c r="K41" i="19"/>
  <c r="J41" i="19"/>
  <c r="I41" i="19"/>
  <c r="H41" i="19"/>
  <c r="G41" i="19"/>
  <c r="F41" i="19"/>
  <c r="E41" i="19"/>
  <c r="Z40" i="19"/>
  <c r="Y40" i="19"/>
  <c r="X40" i="19"/>
  <c r="W40" i="19"/>
  <c r="V40" i="19"/>
  <c r="U40" i="19"/>
  <c r="T40" i="19"/>
  <c r="S40" i="19"/>
  <c r="R40" i="19"/>
  <c r="Q40" i="19"/>
  <c r="P40" i="19"/>
  <c r="Z39" i="19"/>
  <c r="Y39" i="19"/>
  <c r="X39" i="19"/>
  <c r="W39" i="19"/>
  <c r="V39" i="19"/>
  <c r="U39" i="19"/>
  <c r="T39" i="19"/>
  <c r="S39" i="19"/>
  <c r="R39" i="19"/>
  <c r="Q39" i="19"/>
  <c r="P39" i="19"/>
  <c r="D39" i="19"/>
  <c r="Z38" i="19"/>
  <c r="Y38" i="19"/>
  <c r="X38" i="19"/>
  <c r="W38" i="19"/>
  <c r="V38" i="19"/>
  <c r="U38" i="19"/>
  <c r="T38" i="19"/>
  <c r="S38" i="19"/>
  <c r="R38" i="19"/>
  <c r="Q38" i="19"/>
  <c r="P38" i="19"/>
  <c r="D38" i="19"/>
  <c r="Z37" i="19"/>
  <c r="Y37" i="19"/>
  <c r="X37" i="19"/>
  <c r="W37" i="19"/>
  <c r="V37" i="19"/>
  <c r="U37" i="19"/>
  <c r="T37" i="19"/>
  <c r="S37" i="19"/>
  <c r="R37" i="19"/>
  <c r="Q37" i="19"/>
  <c r="P37" i="19"/>
  <c r="D37" i="19"/>
  <c r="Z36" i="19"/>
  <c r="Y36" i="19"/>
  <c r="X36" i="19"/>
  <c r="W36" i="19"/>
  <c r="V36" i="19"/>
  <c r="U36" i="19"/>
  <c r="T36" i="19"/>
  <c r="S36" i="19"/>
  <c r="R36" i="19"/>
  <c r="Q36" i="19"/>
  <c r="P36" i="19"/>
  <c r="D36" i="19"/>
  <c r="Z35" i="19"/>
  <c r="Y35" i="19"/>
  <c r="X35" i="19"/>
  <c r="W35" i="19"/>
  <c r="V35" i="19"/>
  <c r="U35" i="19"/>
  <c r="T35" i="19"/>
  <c r="S35" i="19"/>
  <c r="R35" i="19"/>
  <c r="Q35" i="19"/>
  <c r="P35" i="19"/>
  <c r="D35" i="19"/>
  <c r="Z34" i="19"/>
  <c r="Y34" i="19"/>
  <c r="X34" i="19"/>
  <c r="W34" i="19"/>
  <c r="V34" i="19"/>
  <c r="U34" i="19"/>
  <c r="T34" i="19"/>
  <c r="S34" i="19"/>
  <c r="R34" i="19"/>
  <c r="Q34" i="19"/>
  <c r="D34" i="19"/>
  <c r="N33" i="19"/>
  <c r="M33" i="19"/>
  <c r="L33" i="19"/>
  <c r="K33" i="19"/>
  <c r="J33" i="19"/>
  <c r="I33" i="19"/>
  <c r="H33" i="19"/>
  <c r="G33" i="19"/>
  <c r="F33" i="19"/>
  <c r="E33" i="19"/>
  <c r="P31" i="19"/>
  <c r="P30" i="19"/>
  <c r="P29" i="19"/>
  <c r="P28" i="19"/>
  <c r="D28" i="19"/>
  <c r="P27" i="19"/>
  <c r="D27" i="19"/>
  <c r="P26" i="19"/>
  <c r="D26" i="19"/>
  <c r="Z25" i="19"/>
  <c r="Y25" i="19"/>
  <c r="X25" i="19"/>
  <c r="W25" i="19"/>
  <c r="V25" i="19"/>
  <c r="U25" i="19"/>
  <c r="T25" i="19"/>
  <c r="S25" i="19"/>
  <c r="R25" i="19"/>
  <c r="Q25" i="19"/>
  <c r="D25" i="19"/>
  <c r="D24" i="19"/>
  <c r="D23" i="19"/>
  <c r="P22" i="19"/>
  <c r="N22" i="19"/>
  <c r="M22" i="19"/>
  <c r="L22" i="19"/>
  <c r="K22" i="19"/>
  <c r="J22" i="19"/>
  <c r="I22" i="19"/>
  <c r="H22" i="19"/>
  <c r="G22" i="19"/>
  <c r="F22" i="19"/>
  <c r="E22" i="19"/>
  <c r="P21" i="19"/>
  <c r="P20" i="19"/>
  <c r="D20" i="19"/>
  <c r="P19" i="19"/>
  <c r="D19" i="19"/>
  <c r="P18" i="19"/>
  <c r="D18" i="19"/>
  <c r="P17" i="19"/>
  <c r="D17" i="19"/>
  <c r="Z16" i="19"/>
  <c r="Y16" i="19"/>
  <c r="X16" i="19"/>
  <c r="W16" i="19"/>
  <c r="V16" i="19"/>
  <c r="U16" i="19"/>
  <c r="T16" i="19"/>
  <c r="S16" i="19"/>
  <c r="R16" i="19"/>
  <c r="Q16" i="19"/>
  <c r="D16" i="19"/>
  <c r="D15" i="19"/>
  <c r="N14" i="19"/>
  <c r="M14" i="19"/>
  <c r="L14" i="19"/>
  <c r="K14" i="19"/>
  <c r="J14" i="19"/>
  <c r="I14" i="19"/>
  <c r="H14" i="19"/>
  <c r="G14" i="19"/>
  <c r="F14" i="19"/>
  <c r="E14" i="19"/>
  <c r="Q8" i="19"/>
  <c r="Q9" i="19"/>
  <c r="Q10" i="19"/>
  <c r="Q3" i="19"/>
  <c r="Q4" i="19"/>
  <c r="A1" i="19"/>
  <c r="P134" i="18"/>
  <c r="Q110" i="18"/>
  <c r="Q115" i="18"/>
  <c r="Q59" i="18"/>
  <c r="Q60" i="18"/>
  <c r="Q133" i="18"/>
  <c r="P133" i="18"/>
  <c r="Q114" i="18"/>
  <c r="Q58" i="18"/>
  <c r="Q132" i="18"/>
  <c r="P132" i="18"/>
  <c r="Q113" i="18"/>
  <c r="Q57" i="18"/>
  <c r="Q131" i="18"/>
  <c r="P131" i="18"/>
  <c r="Q112" i="18"/>
  <c r="Q56" i="18"/>
  <c r="Q130" i="18"/>
  <c r="P130" i="18"/>
  <c r="P111" i="18"/>
  <c r="Y111" i="18"/>
  <c r="Y55" i="18"/>
  <c r="Z55" i="18"/>
  <c r="Y129" i="18"/>
  <c r="X111" i="18"/>
  <c r="X55" i="18"/>
  <c r="X129" i="18"/>
  <c r="W111" i="18"/>
  <c r="W55" i="18"/>
  <c r="W129" i="18"/>
  <c r="V111" i="18"/>
  <c r="V55" i="18"/>
  <c r="V129" i="18"/>
  <c r="U111" i="18"/>
  <c r="U55" i="18"/>
  <c r="U129" i="18"/>
  <c r="T111" i="18"/>
  <c r="T55" i="18"/>
  <c r="T129" i="18"/>
  <c r="S111" i="18"/>
  <c r="S55" i="18"/>
  <c r="S129" i="18"/>
  <c r="R111" i="18"/>
  <c r="R55" i="18"/>
  <c r="R129" i="18"/>
  <c r="Q111" i="18"/>
  <c r="E88" i="18"/>
  <c r="Q55" i="18"/>
  <c r="Q129" i="18"/>
  <c r="P129" i="18"/>
  <c r="Z128" i="18"/>
  <c r="Y128" i="18"/>
  <c r="X128" i="18"/>
  <c r="W128" i="18"/>
  <c r="V128" i="18"/>
  <c r="U128" i="18"/>
  <c r="T128" i="18"/>
  <c r="S128" i="18"/>
  <c r="R128" i="18"/>
  <c r="Q128" i="18"/>
  <c r="P125" i="18"/>
  <c r="Q50" i="18"/>
  <c r="Q51" i="18"/>
  <c r="Q124" i="18"/>
  <c r="P124" i="18"/>
  <c r="Q49" i="18"/>
  <c r="Q123" i="18"/>
  <c r="P123" i="18"/>
  <c r="Q48" i="18"/>
  <c r="Q122" i="18"/>
  <c r="P122" i="18"/>
  <c r="Q47" i="18"/>
  <c r="Q121" i="18"/>
  <c r="P121" i="18"/>
  <c r="Y46" i="18"/>
  <c r="Z46" i="18"/>
  <c r="Y120" i="18"/>
  <c r="X46" i="18"/>
  <c r="X120" i="18"/>
  <c r="W46" i="18"/>
  <c r="W120" i="18"/>
  <c r="V46" i="18"/>
  <c r="V120" i="18"/>
  <c r="U46" i="18"/>
  <c r="U120" i="18"/>
  <c r="T46" i="18"/>
  <c r="T120" i="18"/>
  <c r="S46" i="18"/>
  <c r="S120" i="18"/>
  <c r="R46" i="18"/>
  <c r="R120" i="18"/>
  <c r="Q46" i="18"/>
  <c r="Q120" i="18"/>
  <c r="P120" i="18"/>
  <c r="Z119" i="18"/>
  <c r="Y119" i="18"/>
  <c r="X119" i="18"/>
  <c r="W119" i="18"/>
  <c r="V119" i="18"/>
  <c r="U119" i="18"/>
  <c r="T119" i="18"/>
  <c r="S119" i="18"/>
  <c r="R119" i="18"/>
  <c r="Q119" i="18"/>
  <c r="P98" i="18"/>
  <c r="Q74" i="18"/>
  <c r="Q79" i="18"/>
  <c r="Q30" i="18"/>
  <c r="Q31" i="18"/>
  <c r="Q97" i="18"/>
  <c r="P97" i="18"/>
  <c r="Q78" i="18"/>
  <c r="Q29" i="18"/>
  <c r="Q96" i="18"/>
  <c r="P96" i="18"/>
  <c r="Q77" i="18"/>
  <c r="Q28" i="18"/>
  <c r="Q95" i="18"/>
  <c r="P95" i="18"/>
  <c r="Q76" i="18"/>
  <c r="Q27" i="18"/>
  <c r="Q94" i="18"/>
  <c r="P94" i="18"/>
  <c r="P75" i="18"/>
  <c r="Y75" i="18"/>
  <c r="Y26" i="18"/>
  <c r="Z26" i="18"/>
  <c r="Y93" i="18"/>
  <c r="X75" i="18"/>
  <c r="X26" i="18"/>
  <c r="X93" i="18"/>
  <c r="W75" i="18"/>
  <c r="W26" i="18"/>
  <c r="W93" i="18"/>
  <c r="V75" i="18"/>
  <c r="V26" i="18"/>
  <c r="V93" i="18"/>
  <c r="U75" i="18"/>
  <c r="U26" i="18"/>
  <c r="U93" i="18"/>
  <c r="T75" i="18"/>
  <c r="T26" i="18"/>
  <c r="T93" i="18"/>
  <c r="S75" i="18"/>
  <c r="S26" i="18"/>
  <c r="S93" i="18"/>
  <c r="R75" i="18"/>
  <c r="R26" i="18"/>
  <c r="R93" i="18"/>
  <c r="Q75" i="18"/>
  <c r="Q26" i="18"/>
  <c r="Q93" i="18"/>
  <c r="P93" i="18"/>
  <c r="D93" i="18"/>
  <c r="Z92" i="18"/>
  <c r="Y92" i="18"/>
  <c r="X92" i="18"/>
  <c r="W92" i="18"/>
  <c r="V92" i="18"/>
  <c r="U92" i="18"/>
  <c r="T92" i="18"/>
  <c r="S92" i="18"/>
  <c r="R92" i="18"/>
  <c r="Q92" i="18"/>
  <c r="D92" i="18"/>
  <c r="D91" i="18"/>
  <c r="D90" i="18"/>
  <c r="P89" i="18"/>
  <c r="D89" i="18"/>
  <c r="Q21" i="18"/>
  <c r="Q22" i="18"/>
  <c r="Q88" i="18"/>
  <c r="P88" i="18"/>
  <c r="D88" i="18"/>
  <c r="Q20" i="18"/>
  <c r="Q87" i="18"/>
  <c r="P87" i="18"/>
  <c r="N87" i="18"/>
  <c r="M87" i="18"/>
  <c r="L87" i="18"/>
  <c r="K87" i="18"/>
  <c r="J87" i="18"/>
  <c r="I87" i="18"/>
  <c r="H87" i="18"/>
  <c r="G87" i="18"/>
  <c r="F87" i="18"/>
  <c r="E87" i="18"/>
  <c r="Q19" i="18"/>
  <c r="Q86" i="18"/>
  <c r="P86" i="18"/>
  <c r="Q18" i="18"/>
  <c r="Q85" i="18"/>
  <c r="P85" i="18"/>
  <c r="Y17" i="18"/>
  <c r="Z17" i="18"/>
  <c r="Y84" i="18"/>
  <c r="X17" i="18"/>
  <c r="X84" i="18"/>
  <c r="W17" i="18"/>
  <c r="W84" i="18"/>
  <c r="V17" i="18"/>
  <c r="V84" i="18"/>
  <c r="U17" i="18"/>
  <c r="U84" i="18"/>
  <c r="T17" i="18"/>
  <c r="T84" i="18"/>
  <c r="S17" i="18"/>
  <c r="S84" i="18"/>
  <c r="R17" i="18"/>
  <c r="R84" i="18"/>
  <c r="Q17" i="18"/>
  <c r="Q84" i="18"/>
  <c r="P84" i="18"/>
  <c r="Z83" i="18"/>
  <c r="Y83" i="18"/>
  <c r="X83" i="18"/>
  <c r="W83" i="18"/>
  <c r="V83" i="18"/>
  <c r="U83" i="18"/>
  <c r="T83" i="18"/>
  <c r="S83" i="18"/>
  <c r="R83" i="18"/>
  <c r="Q83" i="18"/>
  <c r="N74" i="18"/>
  <c r="N82" i="18"/>
  <c r="M74" i="18"/>
  <c r="M82" i="18"/>
  <c r="L74" i="18"/>
  <c r="L82" i="18"/>
  <c r="K74" i="18"/>
  <c r="K82" i="18"/>
  <c r="J74" i="18"/>
  <c r="J82" i="18"/>
  <c r="I74" i="18"/>
  <c r="I82" i="18"/>
  <c r="H74" i="18"/>
  <c r="H82" i="18"/>
  <c r="G74" i="18"/>
  <c r="G82" i="18"/>
  <c r="F74" i="18"/>
  <c r="F82" i="18"/>
  <c r="E74" i="18"/>
  <c r="E82" i="18"/>
  <c r="D82" i="18"/>
  <c r="N73" i="18"/>
  <c r="N81" i="18"/>
  <c r="M73" i="18"/>
  <c r="M81" i="18"/>
  <c r="L73" i="18"/>
  <c r="L81" i="18"/>
  <c r="K73" i="18"/>
  <c r="K81" i="18"/>
  <c r="J73" i="18"/>
  <c r="J81" i="18"/>
  <c r="I73" i="18"/>
  <c r="I81" i="18"/>
  <c r="H73" i="18"/>
  <c r="H81" i="18"/>
  <c r="G73" i="18"/>
  <c r="G81" i="18"/>
  <c r="F73" i="18"/>
  <c r="F81" i="18"/>
  <c r="E73" i="18"/>
  <c r="E81" i="18"/>
  <c r="D81" i="18"/>
  <c r="N72" i="18"/>
  <c r="N80" i="18"/>
  <c r="M72" i="18"/>
  <c r="M80" i="18"/>
  <c r="L72" i="18"/>
  <c r="L80" i="18"/>
  <c r="K72" i="18"/>
  <c r="K80" i="18"/>
  <c r="J72" i="18"/>
  <c r="J80" i="18"/>
  <c r="I72" i="18"/>
  <c r="I80" i="18"/>
  <c r="H72" i="18"/>
  <c r="H80" i="18"/>
  <c r="G72" i="18"/>
  <c r="G80" i="18"/>
  <c r="F72" i="18"/>
  <c r="F80" i="18"/>
  <c r="E72" i="18"/>
  <c r="E80" i="18"/>
  <c r="D80" i="18"/>
  <c r="N71" i="18"/>
  <c r="N79" i="18"/>
  <c r="M71" i="18"/>
  <c r="M79" i="18"/>
  <c r="L71" i="18"/>
  <c r="L79" i="18"/>
  <c r="K71" i="18"/>
  <c r="K79" i="18"/>
  <c r="J71" i="18"/>
  <c r="J79" i="18"/>
  <c r="I71" i="18"/>
  <c r="I79" i="18"/>
  <c r="H71" i="18"/>
  <c r="H79" i="18"/>
  <c r="G71" i="18"/>
  <c r="G79" i="18"/>
  <c r="F71" i="18"/>
  <c r="F79" i="18"/>
  <c r="E71" i="18"/>
  <c r="E79" i="18"/>
  <c r="D79" i="18"/>
  <c r="N70" i="18"/>
  <c r="N78" i="18"/>
  <c r="M70" i="18"/>
  <c r="M78" i="18"/>
  <c r="L70" i="18"/>
  <c r="L78" i="18"/>
  <c r="K70" i="18"/>
  <c r="K78" i="18"/>
  <c r="J70" i="18"/>
  <c r="J78" i="18"/>
  <c r="I70" i="18"/>
  <c r="I78" i="18"/>
  <c r="H70" i="18"/>
  <c r="H78" i="18"/>
  <c r="G70" i="18"/>
  <c r="G78" i="18"/>
  <c r="F70" i="18"/>
  <c r="F78" i="18"/>
  <c r="E70" i="18"/>
  <c r="E78" i="18"/>
  <c r="D78" i="18"/>
  <c r="N69" i="18"/>
  <c r="N77" i="18"/>
  <c r="M69" i="18"/>
  <c r="M77" i="18"/>
  <c r="L69" i="18"/>
  <c r="L77" i="18"/>
  <c r="K69" i="18"/>
  <c r="K77" i="18"/>
  <c r="J69" i="18"/>
  <c r="J77" i="18"/>
  <c r="I69" i="18"/>
  <c r="I77" i="18"/>
  <c r="H69" i="18"/>
  <c r="H77" i="18"/>
  <c r="G69" i="18"/>
  <c r="G77" i="18"/>
  <c r="F69" i="18"/>
  <c r="F77" i="18"/>
  <c r="E69" i="18"/>
  <c r="E77" i="18"/>
  <c r="D77" i="18"/>
  <c r="N76" i="18"/>
  <c r="M76" i="18"/>
  <c r="L76" i="18"/>
  <c r="K76" i="18"/>
  <c r="J76" i="18"/>
  <c r="I76" i="18"/>
  <c r="H76" i="18"/>
  <c r="G76" i="18"/>
  <c r="F76" i="18"/>
  <c r="E76" i="18"/>
  <c r="D74" i="18"/>
  <c r="D73" i="18"/>
  <c r="D72" i="18"/>
  <c r="D71" i="18"/>
  <c r="D70" i="18"/>
  <c r="Z69" i="18"/>
  <c r="Y69" i="18"/>
  <c r="X69" i="18"/>
  <c r="W69" i="18"/>
  <c r="V69" i="18"/>
  <c r="U69" i="18"/>
  <c r="T69" i="18"/>
  <c r="S69" i="18"/>
  <c r="R69" i="18"/>
  <c r="Q69" i="18"/>
  <c r="D66" i="18"/>
  <c r="P69" i="18"/>
  <c r="D69" i="18"/>
  <c r="Z68" i="18"/>
  <c r="Y68" i="18"/>
  <c r="X68" i="18"/>
  <c r="W68" i="18"/>
  <c r="V68" i="18"/>
  <c r="U68" i="18"/>
  <c r="T68" i="18"/>
  <c r="S68" i="18"/>
  <c r="R68" i="18"/>
  <c r="Q68" i="18"/>
  <c r="D65" i="18"/>
  <c r="P68" i="18"/>
  <c r="N68" i="18"/>
  <c r="M68" i="18"/>
  <c r="L68" i="18"/>
  <c r="K68" i="18"/>
  <c r="J68" i="18"/>
  <c r="I68" i="18"/>
  <c r="H68" i="18"/>
  <c r="G68" i="18"/>
  <c r="F68" i="18"/>
  <c r="E68" i="18"/>
  <c r="Z67" i="18"/>
  <c r="Y67" i="18"/>
  <c r="X67" i="18"/>
  <c r="W67" i="18"/>
  <c r="V67" i="18"/>
  <c r="U67" i="18"/>
  <c r="T67" i="18"/>
  <c r="S67" i="18"/>
  <c r="R67" i="18"/>
  <c r="Q67" i="18"/>
  <c r="D64" i="18"/>
  <c r="P67" i="18"/>
  <c r="Z66" i="18"/>
  <c r="Y66" i="18"/>
  <c r="X66" i="18"/>
  <c r="W66" i="18"/>
  <c r="V66" i="18"/>
  <c r="U66" i="18"/>
  <c r="T66" i="18"/>
  <c r="S66" i="18"/>
  <c r="R66" i="18"/>
  <c r="Q66" i="18"/>
  <c r="D63" i="18"/>
  <c r="P66" i="18"/>
  <c r="Z65" i="18"/>
  <c r="Y65" i="18"/>
  <c r="X65" i="18"/>
  <c r="W65" i="18"/>
  <c r="V65" i="18"/>
  <c r="U65" i="18"/>
  <c r="T65" i="18"/>
  <c r="S65" i="18"/>
  <c r="R65" i="18"/>
  <c r="Q65" i="18"/>
  <c r="D62" i="18"/>
  <c r="P65" i="18"/>
  <c r="Z64" i="18"/>
  <c r="Y64" i="18"/>
  <c r="X64" i="18"/>
  <c r="W64" i="18"/>
  <c r="V64" i="18"/>
  <c r="U64" i="18"/>
  <c r="T64" i="18"/>
  <c r="S64" i="18"/>
  <c r="R64" i="18"/>
  <c r="Q64" i="18"/>
  <c r="D61" i="18"/>
  <c r="P64" i="18"/>
  <c r="N60" i="18"/>
  <c r="Z63" i="18"/>
  <c r="M60" i="18"/>
  <c r="Y63" i="18"/>
  <c r="L60" i="18"/>
  <c r="X63" i="18"/>
  <c r="K60" i="18"/>
  <c r="W63" i="18"/>
  <c r="J60" i="18"/>
  <c r="V63" i="18"/>
  <c r="I60" i="18"/>
  <c r="U63" i="18"/>
  <c r="H60" i="18"/>
  <c r="T63" i="18"/>
  <c r="G60" i="18"/>
  <c r="S63" i="18"/>
  <c r="F60" i="18"/>
  <c r="R63" i="18"/>
  <c r="E60" i="18"/>
  <c r="Q63" i="18"/>
  <c r="P60" i="18"/>
  <c r="P59" i="18"/>
  <c r="P58" i="18"/>
  <c r="P57" i="18"/>
  <c r="P56" i="18"/>
  <c r="P55" i="18"/>
  <c r="D55" i="18"/>
  <c r="Z54" i="18"/>
  <c r="Y54" i="18"/>
  <c r="X54" i="18"/>
  <c r="W54" i="18"/>
  <c r="V54" i="18"/>
  <c r="U54" i="18"/>
  <c r="T54" i="18"/>
  <c r="S54" i="18"/>
  <c r="R54" i="18"/>
  <c r="Q54" i="18"/>
  <c r="D54" i="18"/>
  <c r="D53" i="18"/>
  <c r="D52" i="18"/>
  <c r="P51" i="18"/>
  <c r="D51" i="18"/>
  <c r="P50" i="18"/>
  <c r="D50" i="18"/>
  <c r="P49" i="18"/>
  <c r="N49" i="18"/>
  <c r="M49" i="18"/>
  <c r="L49" i="18"/>
  <c r="K49" i="18"/>
  <c r="J49" i="18"/>
  <c r="I49" i="18"/>
  <c r="H49" i="18"/>
  <c r="G49" i="18"/>
  <c r="F49" i="18"/>
  <c r="E49" i="18"/>
  <c r="P48" i="18"/>
  <c r="P47" i="18"/>
  <c r="D47" i="18"/>
  <c r="P46" i="18"/>
  <c r="D46" i="18"/>
  <c r="Z45" i="18"/>
  <c r="Y45" i="18"/>
  <c r="X45" i="18"/>
  <c r="W45" i="18"/>
  <c r="V45" i="18"/>
  <c r="U45" i="18"/>
  <c r="T45" i="18"/>
  <c r="S45" i="18"/>
  <c r="R45" i="18"/>
  <c r="Q45" i="18"/>
  <c r="D45" i="18"/>
  <c r="D44" i="18"/>
  <c r="D43" i="18"/>
  <c r="D42" i="18"/>
  <c r="N41" i="18"/>
  <c r="M41" i="18"/>
  <c r="L41" i="18"/>
  <c r="K41" i="18"/>
  <c r="J41" i="18"/>
  <c r="I41" i="18"/>
  <c r="H41" i="18"/>
  <c r="G41" i="18"/>
  <c r="F41" i="18"/>
  <c r="E41" i="18"/>
  <c r="Z40" i="18"/>
  <c r="Y40" i="18"/>
  <c r="X40" i="18"/>
  <c r="W40" i="18"/>
  <c r="V40" i="18"/>
  <c r="U40" i="18"/>
  <c r="T40" i="18"/>
  <c r="S40" i="18"/>
  <c r="R40" i="18"/>
  <c r="Q40" i="18"/>
  <c r="P40" i="18"/>
  <c r="Z39" i="18"/>
  <c r="Y39" i="18"/>
  <c r="X39" i="18"/>
  <c r="W39" i="18"/>
  <c r="V39" i="18"/>
  <c r="U39" i="18"/>
  <c r="T39" i="18"/>
  <c r="S39" i="18"/>
  <c r="R39" i="18"/>
  <c r="Q39" i="18"/>
  <c r="P39" i="18"/>
  <c r="D39" i="18"/>
  <c r="Z38" i="18"/>
  <c r="Y38" i="18"/>
  <c r="X38" i="18"/>
  <c r="W38" i="18"/>
  <c r="V38" i="18"/>
  <c r="U38" i="18"/>
  <c r="T38" i="18"/>
  <c r="S38" i="18"/>
  <c r="R38" i="18"/>
  <c r="Q38" i="18"/>
  <c r="P38" i="18"/>
  <c r="D38" i="18"/>
  <c r="Z37" i="18"/>
  <c r="Y37" i="18"/>
  <c r="X37" i="18"/>
  <c r="W37" i="18"/>
  <c r="V37" i="18"/>
  <c r="U37" i="18"/>
  <c r="T37" i="18"/>
  <c r="S37" i="18"/>
  <c r="R37" i="18"/>
  <c r="Q37" i="18"/>
  <c r="P37" i="18"/>
  <c r="D37" i="18"/>
  <c r="Z36" i="18"/>
  <c r="Y36" i="18"/>
  <c r="X36" i="18"/>
  <c r="W36" i="18"/>
  <c r="V36" i="18"/>
  <c r="U36" i="18"/>
  <c r="T36" i="18"/>
  <c r="S36" i="18"/>
  <c r="R36" i="18"/>
  <c r="Q36" i="18"/>
  <c r="P36" i="18"/>
  <c r="D36" i="18"/>
  <c r="Z35" i="18"/>
  <c r="Y35" i="18"/>
  <c r="X35" i="18"/>
  <c r="W35" i="18"/>
  <c r="V35" i="18"/>
  <c r="U35" i="18"/>
  <c r="T35" i="18"/>
  <c r="S35" i="18"/>
  <c r="R35" i="18"/>
  <c r="Q35" i="18"/>
  <c r="P35" i="18"/>
  <c r="D35" i="18"/>
  <c r="Z34" i="18"/>
  <c r="Y34" i="18"/>
  <c r="X34" i="18"/>
  <c r="W34" i="18"/>
  <c r="V34" i="18"/>
  <c r="U34" i="18"/>
  <c r="T34" i="18"/>
  <c r="S34" i="18"/>
  <c r="R34" i="18"/>
  <c r="Q34" i="18"/>
  <c r="D34" i="18"/>
  <c r="N33" i="18"/>
  <c r="M33" i="18"/>
  <c r="L33" i="18"/>
  <c r="K33" i="18"/>
  <c r="J33" i="18"/>
  <c r="I33" i="18"/>
  <c r="H33" i="18"/>
  <c r="G33" i="18"/>
  <c r="F33" i="18"/>
  <c r="E33" i="18"/>
  <c r="P31" i="18"/>
  <c r="P30" i="18"/>
  <c r="P29" i="18"/>
  <c r="P28" i="18"/>
  <c r="D28" i="18"/>
  <c r="P27" i="18"/>
  <c r="D27" i="18"/>
  <c r="P26" i="18"/>
  <c r="D26" i="18"/>
  <c r="Z25" i="18"/>
  <c r="Y25" i="18"/>
  <c r="X25" i="18"/>
  <c r="W25" i="18"/>
  <c r="V25" i="18"/>
  <c r="U25" i="18"/>
  <c r="T25" i="18"/>
  <c r="S25" i="18"/>
  <c r="R25" i="18"/>
  <c r="Q25" i="18"/>
  <c r="D25" i="18"/>
  <c r="D24" i="18"/>
  <c r="D23" i="18"/>
  <c r="P22" i="18"/>
  <c r="N22" i="18"/>
  <c r="M22" i="18"/>
  <c r="L22" i="18"/>
  <c r="K22" i="18"/>
  <c r="J22" i="18"/>
  <c r="I22" i="18"/>
  <c r="H22" i="18"/>
  <c r="G22" i="18"/>
  <c r="F22" i="18"/>
  <c r="E22" i="18"/>
  <c r="P21" i="18"/>
  <c r="P20" i="18"/>
  <c r="D20" i="18"/>
  <c r="P19" i="18"/>
  <c r="D19" i="18"/>
  <c r="P18" i="18"/>
  <c r="D18" i="18"/>
  <c r="P17" i="18"/>
  <c r="D17" i="18"/>
  <c r="Z16" i="18"/>
  <c r="Y16" i="18"/>
  <c r="X16" i="18"/>
  <c r="W16" i="18"/>
  <c r="V16" i="18"/>
  <c r="U16" i="18"/>
  <c r="T16" i="18"/>
  <c r="S16" i="18"/>
  <c r="R16" i="18"/>
  <c r="Q16" i="18"/>
  <c r="D16" i="18"/>
  <c r="D15" i="18"/>
  <c r="N14" i="18"/>
  <c r="M14" i="18"/>
  <c r="L14" i="18"/>
  <c r="K14" i="18"/>
  <c r="J14" i="18"/>
  <c r="I14" i="18"/>
  <c r="H14" i="18"/>
  <c r="G14" i="18"/>
  <c r="F14" i="18"/>
  <c r="E14" i="18"/>
  <c r="Q8" i="18"/>
  <c r="Q9" i="18"/>
  <c r="Q10" i="18"/>
  <c r="Q3" i="18"/>
  <c r="Q4" i="18"/>
  <c r="A1" i="18"/>
  <c r="P134" i="17"/>
  <c r="Q110" i="17"/>
  <c r="Q115" i="17"/>
  <c r="Q59" i="17"/>
  <c r="Q60" i="17"/>
  <c r="Q133" i="17"/>
  <c r="P133" i="17"/>
  <c r="Q114" i="17"/>
  <c r="Q58" i="17"/>
  <c r="Q132" i="17"/>
  <c r="P132" i="17"/>
  <c r="Q113" i="17"/>
  <c r="Q57" i="17"/>
  <c r="Q131" i="17"/>
  <c r="P131" i="17"/>
  <c r="Q112" i="17"/>
  <c r="Q56" i="17"/>
  <c r="Q130" i="17"/>
  <c r="P130" i="17"/>
  <c r="P111" i="17"/>
  <c r="Y111" i="17"/>
  <c r="Y55" i="17"/>
  <c r="Z55" i="17"/>
  <c r="Y129" i="17"/>
  <c r="X111" i="17"/>
  <c r="X55" i="17"/>
  <c r="X129" i="17"/>
  <c r="W111" i="17"/>
  <c r="W55" i="17"/>
  <c r="W129" i="17"/>
  <c r="V111" i="17"/>
  <c r="V55" i="17"/>
  <c r="V129" i="17"/>
  <c r="U111" i="17"/>
  <c r="U55" i="17"/>
  <c r="U129" i="17"/>
  <c r="T111" i="17"/>
  <c r="T55" i="17"/>
  <c r="T129" i="17"/>
  <c r="S111" i="17"/>
  <c r="S55" i="17"/>
  <c r="S129" i="17"/>
  <c r="R111" i="17"/>
  <c r="R55" i="17"/>
  <c r="R129" i="17"/>
  <c r="Q111" i="17"/>
  <c r="E88" i="17"/>
  <c r="Q55" i="17"/>
  <c r="Q129" i="17"/>
  <c r="P129" i="17"/>
  <c r="Z128" i="17"/>
  <c r="Y128" i="17"/>
  <c r="X128" i="17"/>
  <c r="W128" i="17"/>
  <c r="V128" i="17"/>
  <c r="U128" i="17"/>
  <c r="T128" i="17"/>
  <c r="S128" i="17"/>
  <c r="R128" i="17"/>
  <c r="Q128" i="17"/>
  <c r="P125" i="17"/>
  <c r="Q50" i="17"/>
  <c r="Q51" i="17"/>
  <c r="Q124" i="17"/>
  <c r="P124" i="17"/>
  <c r="Q49" i="17"/>
  <c r="Q123" i="17"/>
  <c r="P123" i="17"/>
  <c r="Q48" i="17"/>
  <c r="Q122" i="17"/>
  <c r="P122" i="17"/>
  <c r="Q47" i="17"/>
  <c r="Q121" i="17"/>
  <c r="P121" i="17"/>
  <c r="Y46" i="17"/>
  <c r="Z46" i="17"/>
  <c r="Y120" i="17"/>
  <c r="X46" i="17"/>
  <c r="X120" i="17"/>
  <c r="W46" i="17"/>
  <c r="W120" i="17"/>
  <c r="V46" i="17"/>
  <c r="V120" i="17"/>
  <c r="U46" i="17"/>
  <c r="U120" i="17"/>
  <c r="T46" i="17"/>
  <c r="T120" i="17"/>
  <c r="S46" i="17"/>
  <c r="S120" i="17"/>
  <c r="R46" i="17"/>
  <c r="R120" i="17"/>
  <c r="Q46" i="17"/>
  <c r="Q120" i="17"/>
  <c r="P120" i="17"/>
  <c r="Z119" i="17"/>
  <c r="Y119" i="17"/>
  <c r="X119" i="17"/>
  <c r="W119" i="17"/>
  <c r="V119" i="17"/>
  <c r="U119" i="17"/>
  <c r="T119" i="17"/>
  <c r="S119" i="17"/>
  <c r="R119" i="17"/>
  <c r="Q119" i="17"/>
  <c r="P98" i="17"/>
  <c r="Q74" i="17"/>
  <c r="Q79" i="17"/>
  <c r="Q30" i="17"/>
  <c r="Q31" i="17"/>
  <c r="Q97" i="17"/>
  <c r="P97" i="17"/>
  <c r="Q78" i="17"/>
  <c r="Q29" i="17"/>
  <c r="Q96" i="17"/>
  <c r="P96" i="17"/>
  <c r="Q77" i="17"/>
  <c r="Q28" i="17"/>
  <c r="Q95" i="17"/>
  <c r="P95" i="17"/>
  <c r="Q76" i="17"/>
  <c r="Q27" i="17"/>
  <c r="Q94" i="17"/>
  <c r="P94" i="17"/>
  <c r="P75" i="17"/>
  <c r="Y75" i="17"/>
  <c r="Y26" i="17"/>
  <c r="Z26" i="17"/>
  <c r="Y93" i="17"/>
  <c r="X75" i="17"/>
  <c r="X26" i="17"/>
  <c r="X93" i="17"/>
  <c r="W75" i="17"/>
  <c r="W26" i="17"/>
  <c r="W93" i="17"/>
  <c r="V75" i="17"/>
  <c r="V26" i="17"/>
  <c r="V93" i="17"/>
  <c r="U75" i="17"/>
  <c r="U26" i="17"/>
  <c r="U93" i="17"/>
  <c r="T75" i="17"/>
  <c r="T26" i="17"/>
  <c r="T93" i="17"/>
  <c r="S75" i="17"/>
  <c r="S26" i="17"/>
  <c r="S93" i="17"/>
  <c r="R75" i="17"/>
  <c r="R26" i="17"/>
  <c r="R93" i="17"/>
  <c r="Q75" i="17"/>
  <c r="Q26" i="17"/>
  <c r="Q93" i="17"/>
  <c r="P93" i="17"/>
  <c r="D93" i="17"/>
  <c r="Z92" i="17"/>
  <c r="Y92" i="17"/>
  <c r="X92" i="17"/>
  <c r="W92" i="17"/>
  <c r="V92" i="17"/>
  <c r="U92" i="17"/>
  <c r="T92" i="17"/>
  <c r="S92" i="17"/>
  <c r="R92" i="17"/>
  <c r="Q92" i="17"/>
  <c r="D92" i="17"/>
  <c r="D91" i="17"/>
  <c r="D90" i="17"/>
  <c r="P89" i="17"/>
  <c r="D89" i="17"/>
  <c r="Q21" i="17"/>
  <c r="Q22" i="17"/>
  <c r="Q88" i="17"/>
  <c r="P88" i="17"/>
  <c r="D88" i="17"/>
  <c r="Q20" i="17"/>
  <c r="Q87" i="17"/>
  <c r="P87" i="17"/>
  <c r="N87" i="17"/>
  <c r="M87" i="17"/>
  <c r="L87" i="17"/>
  <c r="K87" i="17"/>
  <c r="J87" i="17"/>
  <c r="I87" i="17"/>
  <c r="H87" i="17"/>
  <c r="G87" i="17"/>
  <c r="F87" i="17"/>
  <c r="E87" i="17"/>
  <c r="Q19" i="17"/>
  <c r="Q86" i="17"/>
  <c r="P86" i="17"/>
  <c r="Q18" i="17"/>
  <c r="Q85" i="17"/>
  <c r="P85" i="17"/>
  <c r="Y17" i="17"/>
  <c r="Z17" i="17"/>
  <c r="Y84" i="17"/>
  <c r="X17" i="17"/>
  <c r="X84" i="17"/>
  <c r="W17" i="17"/>
  <c r="W84" i="17"/>
  <c r="V17" i="17"/>
  <c r="V84" i="17"/>
  <c r="U17" i="17"/>
  <c r="U84" i="17"/>
  <c r="T17" i="17"/>
  <c r="T84" i="17"/>
  <c r="S17" i="17"/>
  <c r="S84" i="17"/>
  <c r="R17" i="17"/>
  <c r="R84" i="17"/>
  <c r="Q17" i="17"/>
  <c r="Q84" i="17"/>
  <c r="P84" i="17"/>
  <c r="Z83" i="17"/>
  <c r="Y83" i="17"/>
  <c r="X83" i="17"/>
  <c r="W83" i="17"/>
  <c r="V83" i="17"/>
  <c r="U83" i="17"/>
  <c r="T83" i="17"/>
  <c r="S83" i="17"/>
  <c r="R83" i="17"/>
  <c r="Q83" i="17"/>
  <c r="N74" i="17"/>
  <c r="N82" i="17"/>
  <c r="M74" i="17"/>
  <c r="M82" i="17"/>
  <c r="L74" i="17"/>
  <c r="L82" i="17"/>
  <c r="K74" i="17"/>
  <c r="K82" i="17"/>
  <c r="J74" i="17"/>
  <c r="J82" i="17"/>
  <c r="I74" i="17"/>
  <c r="I82" i="17"/>
  <c r="H74" i="17"/>
  <c r="H82" i="17"/>
  <c r="G74" i="17"/>
  <c r="G82" i="17"/>
  <c r="F74" i="17"/>
  <c r="F82" i="17"/>
  <c r="E74" i="17"/>
  <c r="E82" i="17"/>
  <c r="D82" i="17"/>
  <c r="N73" i="17"/>
  <c r="N81" i="17"/>
  <c r="M73" i="17"/>
  <c r="M81" i="17"/>
  <c r="L73" i="17"/>
  <c r="L81" i="17"/>
  <c r="K73" i="17"/>
  <c r="K81" i="17"/>
  <c r="J73" i="17"/>
  <c r="J81" i="17"/>
  <c r="I73" i="17"/>
  <c r="I81" i="17"/>
  <c r="H73" i="17"/>
  <c r="H81" i="17"/>
  <c r="G73" i="17"/>
  <c r="G81" i="17"/>
  <c r="F73" i="17"/>
  <c r="F81" i="17"/>
  <c r="E73" i="17"/>
  <c r="E81" i="17"/>
  <c r="D81" i="17"/>
  <c r="N72" i="17"/>
  <c r="N80" i="17"/>
  <c r="M72" i="17"/>
  <c r="M80" i="17"/>
  <c r="L72" i="17"/>
  <c r="L80" i="17"/>
  <c r="K72" i="17"/>
  <c r="K80" i="17"/>
  <c r="J72" i="17"/>
  <c r="J80" i="17"/>
  <c r="I72" i="17"/>
  <c r="I80" i="17"/>
  <c r="H72" i="17"/>
  <c r="H80" i="17"/>
  <c r="G72" i="17"/>
  <c r="G80" i="17"/>
  <c r="F72" i="17"/>
  <c r="F80" i="17"/>
  <c r="E72" i="17"/>
  <c r="E80" i="17"/>
  <c r="D80" i="17"/>
  <c r="N71" i="17"/>
  <c r="N79" i="17"/>
  <c r="M71" i="17"/>
  <c r="M79" i="17"/>
  <c r="L71" i="17"/>
  <c r="L79" i="17"/>
  <c r="K71" i="17"/>
  <c r="K79" i="17"/>
  <c r="J71" i="17"/>
  <c r="J79" i="17"/>
  <c r="I71" i="17"/>
  <c r="I79" i="17"/>
  <c r="H71" i="17"/>
  <c r="H79" i="17"/>
  <c r="G71" i="17"/>
  <c r="G79" i="17"/>
  <c r="F71" i="17"/>
  <c r="F79" i="17"/>
  <c r="E71" i="17"/>
  <c r="E79" i="17"/>
  <c r="D79" i="17"/>
  <c r="N70" i="17"/>
  <c r="N78" i="17"/>
  <c r="M70" i="17"/>
  <c r="M78" i="17"/>
  <c r="L70" i="17"/>
  <c r="L78" i="17"/>
  <c r="K70" i="17"/>
  <c r="K78" i="17"/>
  <c r="J70" i="17"/>
  <c r="J78" i="17"/>
  <c r="I70" i="17"/>
  <c r="I78" i="17"/>
  <c r="H70" i="17"/>
  <c r="H78" i="17"/>
  <c r="G70" i="17"/>
  <c r="G78" i="17"/>
  <c r="F70" i="17"/>
  <c r="F78" i="17"/>
  <c r="E70" i="17"/>
  <c r="E78" i="17"/>
  <c r="D78" i="17"/>
  <c r="N69" i="17"/>
  <c r="N77" i="17"/>
  <c r="M69" i="17"/>
  <c r="M77" i="17"/>
  <c r="L69" i="17"/>
  <c r="L77" i="17"/>
  <c r="K69" i="17"/>
  <c r="K77" i="17"/>
  <c r="J69" i="17"/>
  <c r="J77" i="17"/>
  <c r="I69" i="17"/>
  <c r="I77" i="17"/>
  <c r="H69" i="17"/>
  <c r="H77" i="17"/>
  <c r="G69" i="17"/>
  <c r="G77" i="17"/>
  <c r="F69" i="17"/>
  <c r="F77" i="17"/>
  <c r="E69" i="17"/>
  <c r="E77" i="17"/>
  <c r="D77" i="17"/>
  <c r="N76" i="17"/>
  <c r="M76" i="17"/>
  <c r="L76" i="17"/>
  <c r="K76" i="17"/>
  <c r="J76" i="17"/>
  <c r="I76" i="17"/>
  <c r="H76" i="17"/>
  <c r="G76" i="17"/>
  <c r="F76" i="17"/>
  <c r="E76" i="17"/>
  <c r="D74" i="17"/>
  <c r="D73" i="17"/>
  <c r="D72" i="17"/>
  <c r="D71" i="17"/>
  <c r="D70" i="17"/>
  <c r="Z69" i="17"/>
  <c r="Y69" i="17"/>
  <c r="X69" i="17"/>
  <c r="W69" i="17"/>
  <c r="V69" i="17"/>
  <c r="U69" i="17"/>
  <c r="T69" i="17"/>
  <c r="S69" i="17"/>
  <c r="R69" i="17"/>
  <c r="Q69" i="17"/>
  <c r="D66" i="17"/>
  <c r="P69" i="17"/>
  <c r="D69" i="17"/>
  <c r="Z68" i="17"/>
  <c r="Y68" i="17"/>
  <c r="X68" i="17"/>
  <c r="W68" i="17"/>
  <c r="V68" i="17"/>
  <c r="U68" i="17"/>
  <c r="T68" i="17"/>
  <c r="S68" i="17"/>
  <c r="R68" i="17"/>
  <c r="Q68" i="17"/>
  <c r="D65" i="17"/>
  <c r="P68" i="17"/>
  <c r="N68" i="17"/>
  <c r="M68" i="17"/>
  <c r="L68" i="17"/>
  <c r="K68" i="17"/>
  <c r="J68" i="17"/>
  <c r="I68" i="17"/>
  <c r="H68" i="17"/>
  <c r="G68" i="17"/>
  <c r="F68" i="17"/>
  <c r="E68" i="17"/>
  <c r="Z67" i="17"/>
  <c r="Y67" i="17"/>
  <c r="X67" i="17"/>
  <c r="W67" i="17"/>
  <c r="V67" i="17"/>
  <c r="U67" i="17"/>
  <c r="T67" i="17"/>
  <c r="S67" i="17"/>
  <c r="R67" i="17"/>
  <c r="Q67" i="17"/>
  <c r="D64" i="17"/>
  <c r="P67" i="17"/>
  <c r="Z66" i="17"/>
  <c r="Y66" i="17"/>
  <c r="X66" i="17"/>
  <c r="W66" i="17"/>
  <c r="V66" i="17"/>
  <c r="U66" i="17"/>
  <c r="T66" i="17"/>
  <c r="S66" i="17"/>
  <c r="R66" i="17"/>
  <c r="Q66" i="17"/>
  <c r="D63" i="17"/>
  <c r="P66" i="17"/>
  <c r="Z65" i="17"/>
  <c r="Y65" i="17"/>
  <c r="X65" i="17"/>
  <c r="W65" i="17"/>
  <c r="V65" i="17"/>
  <c r="U65" i="17"/>
  <c r="T65" i="17"/>
  <c r="S65" i="17"/>
  <c r="R65" i="17"/>
  <c r="Q65" i="17"/>
  <c r="D62" i="17"/>
  <c r="P65" i="17"/>
  <c r="Z64" i="17"/>
  <c r="Y64" i="17"/>
  <c r="X64" i="17"/>
  <c r="W64" i="17"/>
  <c r="V64" i="17"/>
  <c r="U64" i="17"/>
  <c r="T64" i="17"/>
  <c r="S64" i="17"/>
  <c r="R64" i="17"/>
  <c r="Q64" i="17"/>
  <c r="D61" i="17"/>
  <c r="P64" i="17"/>
  <c r="N60" i="17"/>
  <c r="Z63" i="17"/>
  <c r="M60" i="17"/>
  <c r="Y63" i="17"/>
  <c r="L60" i="17"/>
  <c r="X63" i="17"/>
  <c r="K60" i="17"/>
  <c r="W63" i="17"/>
  <c r="J60" i="17"/>
  <c r="V63" i="17"/>
  <c r="I60" i="17"/>
  <c r="U63" i="17"/>
  <c r="H60" i="17"/>
  <c r="T63" i="17"/>
  <c r="G60" i="17"/>
  <c r="S63" i="17"/>
  <c r="F60" i="17"/>
  <c r="R63" i="17"/>
  <c r="E60" i="17"/>
  <c r="Q63" i="17"/>
  <c r="P60" i="17"/>
  <c r="P59" i="17"/>
  <c r="P58" i="17"/>
  <c r="P57" i="17"/>
  <c r="P56" i="17"/>
  <c r="P55" i="17"/>
  <c r="D55" i="17"/>
  <c r="Z54" i="17"/>
  <c r="Y54" i="17"/>
  <c r="X54" i="17"/>
  <c r="W54" i="17"/>
  <c r="V54" i="17"/>
  <c r="U54" i="17"/>
  <c r="T54" i="17"/>
  <c r="S54" i="17"/>
  <c r="R54" i="17"/>
  <c r="Q54" i="17"/>
  <c r="D54" i="17"/>
  <c r="D53" i="17"/>
  <c r="D52" i="17"/>
  <c r="P51" i="17"/>
  <c r="D51" i="17"/>
  <c r="P50" i="17"/>
  <c r="D50" i="17"/>
  <c r="P49" i="17"/>
  <c r="N49" i="17"/>
  <c r="M49" i="17"/>
  <c r="L49" i="17"/>
  <c r="K49" i="17"/>
  <c r="J49" i="17"/>
  <c r="I49" i="17"/>
  <c r="H49" i="17"/>
  <c r="G49" i="17"/>
  <c r="F49" i="17"/>
  <c r="E49" i="17"/>
  <c r="P48" i="17"/>
  <c r="P47" i="17"/>
  <c r="D47" i="17"/>
  <c r="P46" i="17"/>
  <c r="D46" i="17"/>
  <c r="Z45" i="17"/>
  <c r="Y45" i="17"/>
  <c r="X45" i="17"/>
  <c r="W45" i="17"/>
  <c r="V45" i="17"/>
  <c r="U45" i="17"/>
  <c r="T45" i="17"/>
  <c r="S45" i="17"/>
  <c r="R45" i="17"/>
  <c r="Q45" i="17"/>
  <c r="D45" i="17"/>
  <c r="D44" i="17"/>
  <c r="D43" i="17"/>
  <c r="D42" i="17"/>
  <c r="N41" i="17"/>
  <c r="M41" i="17"/>
  <c r="L41" i="17"/>
  <c r="K41" i="17"/>
  <c r="J41" i="17"/>
  <c r="I41" i="17"/>
  <c r="H41" i="17"/>
  <c r="G41" i="17"/>
  <c r="F41" i="17"/>
  <c r="E41" i="17"/>
  <c r="Z40" i="17"/>
  <c r="Y40" i="17"/>
  <c r="X40" i="17"/>
  <c r="W40" i="17"/>
  <c r="V40" i="17"/>
  <c r="U40" i="17"/>
  <c r="T40" i="17"/>
  <c r="S40" i="17"/>
  <c r="R40" i="17"/>
  <c r="Q40" i="17"/>
  <c r="P40" i="17"/>
  <c r="Z39" i="17"/>
  <c r="Y39" i="17"/>
  <c r="X39" i="17"/>
  <c r="W39" i="17"/>
  <c r="V39" i="17"/>
  <c r="U39" i="17"/>
  <c r="T39" i="17"/>
  <c r="S39" i="17"/>
  <c r="R39" i="17"/>
  <c r="Q39" i="17"/>
  <c r="P39" i="17"/>
  <c r="D39" i="17"/>
  <c r="Z38" i="17"/>
  <c r="Y38" i="17"/>
  <c r="X38" i="17"/>
  <c r="W38" i="17"/>
  <c r="V38" i="17"/>
  <c r="U38" i="17"/>
  <c r="T38" i="17"/>
  <c r="S38" i="17"/>
  <c r="R38" i="17"/>
  <c r="Q38" i="17"/>
  <c r="P38" i="17"/>
  <c r="D38" i="17"/>
  <c r="Z37" i="17"/>
  <c r="Y37" i="17"/>
  <c r="X37" i="17"/>
  <c r="W37" i="17"/>
  <c r="V37" i="17"/>
  <c r="U37" i="17"/>
  <c r="T37" i="17"/>
  <c r="S37" i="17"/>
  <c r="R37" i="17"/>
  <c r="Q37" i="17"/>
  <c r="P37" i="17"/>
  <c r="D37" i="17"/>
  <c r="Z36" i="17"/>
  <c r="Y36" i="17"/>
  <c r="X36" i="17"/>
  <c r="W36" i="17"/>
  <c r="V36" i="17"/>
  <c r="U36" i="17"/>
  <c r="T36" i="17"/>
  <c r="S36" i="17"/>
  <c r="R36" i="17"/>
  <c r="Q36" i="17"/>
  <c r="P36" i="17"/>
  <c r="D36" i="17"/>
  <c r="Z35" i="17"/>
  <c r="Y35" i="17"/>
  <c r="X35" i="17"/>
  <c r="W35" i="17"/>
  <c r="V35" i="17"/>
  <c r="U35" i="17"/>
  <c r="T35" i="17"/>
  <c r="S35" i="17"/>
  <c r="R35" i="17"/>
  <c r="Q35" i="17"/>
  <c r="P35" i="17"/>
  <c r="D35" i="17"/>
  <c r="Z34" i="17"/>
  <c r="Y34" i="17"/>
  <c r="X34" i="17"/>
  <c r="W34" i="17"/>
  <c r="V34" i="17"/>
  <c r="U34" i="17"/>
  <c r="T34" i="17"/>
  <c r="S34" i="17"/>
  <c r="R34" i="17"/>
  <c r="Q34" i="17"/>
  <c r="D34" i="17"/>
  <c r="N33" i="17"/>
  <c r="M33" i="17"/>
  <c r="L33" i="17"/>
  <c r="K33" i="17"/>
  <c r="J33" i="17"/>
  <c r="I33" i="17"/>
  <c r="H33" i="17"/>
  <c r="G33" i="17"/>
  <c r="F33" i="17"/>
  <c r="E33" i="17"/>
  <c r="P31" i="17"/>
  <c r="P30" i="17"/>
  <c r="P29" i="17"/>
  <c r="P28" i="17"/>
  <c r="D28" i="17"/>
  <c r="P27" i="17"/>
  <c r="D27" i="17"/>
  <c r="P26" i="17"/>
  <c r="D26" i="17"/>
  <c r="Z25" i="17"/>
  <c r="Y25" i="17"/>
  <c r="X25" i="17"/>
  <c r="W25" i="17"/>
  <c r="V25" i="17"/>
  <c r="U25" i="17"/>
  <c r="T25" i="17"/>
  <c r="S25" i="17"/>
  <c r="R25" i="17"/>
  <c r="Q25" i="17"/>
  <c r="D25" i="17"/>
  <c r="D24" i="17"/>
  <c r="D23" i="17"/>
  <c r="P22" i="17"/>
  <c r="N22" i="17"/>
  <c r="M22" i="17"/>
  <c r="L22" i="17"/>
  <c r="K22" i="17"/>
  <c r="J22" i="17"/>
  <c r="I22" i="17"/>
  <c r="H22" i="17"/>
  <c r="G22" i="17"/>
  <c r="F22" i="17"/>
  <c r="E22" i="17"/>
  <c r="P21" i="17"/>
  <c r="P20" i="17"/>
  <c r="D20" i="17"/>
  <c r="P19" i="17"/>
  <c r="D19" i="17"/>
  <c r="P18" i="17"/>
  <c r="D18" i="17"/>
  <c r="P17" i="17"/>
  <c r="D17" i="17"/>
  <c r="Z16" i="17"/>
  <c r="Y16" i="17"/>
  <c r="X16" i="17"/>
  <c r="W16" i="17"/>
  <c r="V16" i="17"/>
  <c r="U16" i="17"/>
  <c r="T16" i="17"/>
  <c r="S16" i="17"/>
  <c r="R16" i="17"/>
  <c r="Q16" i="17"/>
  <c r="D16" i="17"/>
  <c r="D15" i="17"/>
  <c r="N14" i="17"/>
  <c r="M14" i="17"/>
  <c r="L14" i="17"/>
  <c r="K14" i="17"/>
  <c r="J14" i="17"/>
  <c r="I14" i="17"/>
  <c r="H14" i="17"/>
  <c r="G14" i="17"/>
  <c r="F14" i="17"/>
  <c r="E14" i="17"/>
  <c r="Q8" i="17"/>
  <c r="Q9" i="17"/>
  <c r="Q10" i="17"/>
  <c r="Q3" i="17"/>
  <c r="Q4" i="17"/>
  <c r="A1" i="17"/>
  <c r="P134" i="16"/>
  <c r="Q110" i="16"/>
  <c r="Q115" i="16"/>
  <c r="Q59" i="16"/>
  <c r="Q60" i="16"/>
  <c r="Q133" i="16"/>
  <c r="P133" i="16"/>
  <c r="Q114" i="16"/>
  <c r="Q58" i="16"/>
  <c r="Q132" i="16"/>
  <c r="P132" i="16"/>
  <c r="Q113" i="16"/>
  <c r="Q57" i="16"/>
  <c r="Q131" i="16"/>
  <c r="P131" i="16"/>
  <c r="Q112" i="16"/>
  <c r="Q56" i="16"/>
  <c r="Q130" i="16"/>
  <c r="P130" i="16"/>
  <c r="P111" i="16"/>
  <c r="Y111" i="16"/>
  <c r="Y55" i="16"/>
  <c r="Z55" i="16"/>
  <c r="Y129" i="16"/>
  <c r="X111" i="16"/>
  <c r="X55" i="16"/>
  <c r="X129" i="16"/>
  <c r="W111" i="16"/>
  <c r="W55" i="16"/>
  <c r="W129" i="16"/>
  <c r="V111" i="16"/>
  <c r="V55" i="16"/>
  <c r="V129" i="16"/>
  <c r="U111" i="16"/>
  <c r="U55" i="16"/>
  <c r="U129" i="16"/>
  <c r="T111" i="16"/>
  <c r="T55" i="16"/>
  <c r="T129" i="16"/>
  <c r="S111" i="16"/>
  <c r="S55" i="16"/>
  <c r="S129" i="16"/>
  <c r="R111" i="16"/>
  <c r="R55" i="16"/>
  <c r="R129" i="16"/>
  <c r="Q111" i="16"/>
  <c r="E88" i="16"/>
  <c r="Q55" i="16"/>
  <c r="Q129" i="16"/>
  <c r="P129" i="16"/>
  <c r="Z128" i="16"/>
  <c r="Y128" i="16"/>
  <c r="X128" i="16"/>
  <c r="W128" i="16"/>
  <c r="V128" i="16"/>
  <c r="U128" i="16"/>
  <c r="T128" i="16"/>
  <c r="S128" i="16"/>
  <c r="R128" i="16"/>
  <c r="Q128" i="16"/>
  <c r="P125" i="16"/>
  <c r="Q50" i="16"/>
  <c r="Q51" i="16"/>
  <c r="Q124" i="16"/>
  <c r="P124" i="16"/>
  <c r="Q49" i="16"/>
  <c r="Q123" i="16"/>
  <c r="P123" i="16"/>
  <c r="Q48" i="16"/>
  <c r="Q122" i="16"/>
  <c r="P122" i="16"/>
  <c r="Q47" i="16"/>
  <c r="Q121" i="16"/>
  <c r="P121" i="16"/>
  <c r="Y46" i="16"/>
  <c r="Z46" i="16"/>
  <c r="Y120" i="16"/>
  <c r="X46" i="16"/>
  <c r="X120" i="16"/>
  <c r="W46" i="16"/>
  <c r="W120" i="16"/>
  <c r="V46" i="16"/>
  <c r="V120" i="16"/>
  <c r="U46" i="16"/>
  <c r="U120" i="16"/>
  <c r="T46" i="16"/>
  <c r="T120" i="16"/>
  <c r="S46" i="16"/>
  <c r="S120" i="16"/>
  <c r="R46" i="16"/>
  <c r="R120" i="16"/>
  <c r="Q46" i="16"/>
  <c r="Q120" i="16"/>
  <c r="P120" i="16"/>
  <c r="Z119" i="16"/>
  <c r="Y119" i="16"/>
  <c r="X119" i="16"/>
  <c r="W119" i="16"/>
  <c r="V119" i="16"/>
  <c r="U119" i="16"/>
  <c r="T119" i="16"/>
  <c r="S119" i="16"/>
  <c r="R119" i="16"/>
  <c r="Q119" i="16"/>
  <c r="P98" i="16"/>
  <c r="Q74" i="16"/>
  <c r="Q79" i="16"/>
  <c r="Q30" i="16"/>
  <c r="Q31" i="16"/>
  <c r="Q97" i="16"/>
  <c r="P97" i="16"/>
  <c r="Q78" i="16"/>
  <c r="Q29" i="16"/>
  <c r="Q96" i="16"/>
  <c r="P96" i="16"/>
  <c r="Q77" i="16"/>
  <c r="Q28" i="16"/>
  <c r="Q95" i="16"/>
  <c r="P95" i="16"/>
  <c r="Q76" i="16"/>
  <c r="Q27" i="16"/>
  <c r="Q94" i="16"/>
  <c r="P94" i="16"/>
  <c r="P75" i="16"/>
  <c r="Y75" i="16"/>
  <c r="Y26" i="16"/>
  <c r="Z26" i="16"/>
  <c r="Y93" i="16"/>
  <c r="X75" i="16"/>
  <c r="X26" i="16"/>
  <c r="X93" i="16"/>
  <c r="W75" i="16"/>
  <c r="W26" i="16"/>
  <c r="W93" i="16"/>
  <c r="V75" i="16"/>
  <c r="V26" i="16"/>
  <c r="V93" i="16"/>
  <c r="U75" i="16"/>
  <c r="U26" i="16"/>
  <c r="U93" i="16"/>
  <c r="T75" i="16"/>
  <c r="T26" i="16"/>
  <c r="T93" i="16"/>
  <c r="S75" i="16"/>
  <c r="S26" i="16"/>
  <c r="S93" i="16"/>
  <c r="R75" i="16"/>
  <c r="R26" i="16"/>
  <c r="R93" i="16"/>
  <c r="Q75" i="16"/>
  <c r="Q26" i="16"/>
  <c r="Q93" i="16"/>
  <c r="P93" i="16"/>
  <c r="D93" i="16"/>
  <c r="Z92" i="16"/>
  <c r="Y92" i="16"/>
  <c r="X92" i="16"/>
  <c r="W92" i="16"/>
  <c r="V92" i="16"/>
  <c r="U92" i="16"/>
  <c r="T92" i="16"/>
  <c r="S92" i="16"/>
  <c r="R92" i="16"/>
  <c r="Q92" i="16"/>
  <c r="D92" i="16"/>
  <c r="D91" i="16"/>
  <c r="D90" i="16"/>
  <c r="P89" i="16"/>
  <c r="D89" i="16"/>
  <c r="Q21" i="16"/>
  <c r="Q22" i="16"/>
  <c r="Q88" i="16"/>
  <c r="P88" i="16"/>
  <c r="D88" i="16"/>
  <c r="Q20" i="16"/>
  <c r="Q87" i="16"/>
  <c r="P87" i="16"/>
  <c r="N87" i="16"/>
  <c r="M87" i="16"/>
  <c r="L87" i="16"/>
  <c r="K87" i="16"/>
  <c r="J87" i="16"/>
  <c r="I87" i="16"/>
  <c r="H87" i="16"/>
  <c r="G87" i="16"/>
  <c r="F87" i="16"/>
  <c r="E87" i="16"/>
  <c r="Q19" i="16"/>
  <c r="Q86" i="16"/>
  <c r="P86" i="16"/>
  <c r="Q18" i="16"/>
  <c r="Q85" i="16"/>
  <c r="P85" i="16"/>
  <c r="Y17" i="16"/>
  <c r="Z17" i="16"/>
  <c r="Y84" i="16"/>
  <c r="X17" i="16"/>
  <c r="X84" i="16"/>
  <c r="W17" i="16"/>
  <c r="W84" i="16"/>
  <c r="V17" i="16"/>
  <c r="V84" i="16"/>
  <c r="U17" i="16"/>
  <c r="U84" i="16"/>
  <c r="T17" i="16"/>
  <c r="T84" i="16"/>
  <c r="S17" i="16"/>
  <c r="S84" i="16"/>
  <c r="R17" i="16"/>
  <c r="R84" i="16"/>
  <c r="Q17" i="16"/>
  <c r="Q84" i="16"/>
  <c r="P84" i="16"/>
  <c r="Z83" i="16"/>
  <c r="Y83" i="16"/>
  <c r="X83" i="16"/>
  <c r="W83" i="16"/>
  <c r="V83" i="16"/>
  <c r="U83" i="16"/>
  <c r="T83" i="16"/>
  <c r="S83" i="16"/>
  <c r="R83" i="16"/>
  <c r="Q83" i="16"/>
  <c r="N74" i="16"/>
  <c r="N82" i="16"/>
  <c r="M74" i="16"/>
  <c r="M82" i="16"/>
  <c r="L74" i="16"/>
  <c r="L82" i="16"/>
  <c r="K74" i="16"/>
  <c r="K82" i="16"/>
  <c r="J74" i="16"/>
  <c r="J82" i="16"/>
  <c r="I74" i="16"/>
  <c r="I82" i="16"/>
  <c r="H74" i="16"/>
  <c r="H82" i="16"/>
  <c r="G74" i="16"/>
  <c r="G82" i="16"/>
  <c r="F74" i="16"/>
  <c r="F82" i="16"/>
  <c r="E74" i="16"/>
  <c r="E82" i="16"/>
  <c r="D82" i="16"/>
  <c r="N73" i="16"/>
  <c r="N81" i="16"/>
  <c r="M73" i="16"/>
  <c r="M81" i="16"/>
  <c r="L73" i="16"/>
  <c r="L81" i="16"/>
  <c r="K73" i="16"/>
  <c r="K81" i="16"/>
  <c r="J73" i="16"/>
  <c r="J81" i="16"/>
  <c r="I73" i="16"/>
  <c r="I81" i="16"/>
  <c r="H73" i="16"/>
  <c r="H81" i="16"/>
  <c r="G73" i="16"/>
  <c r="G81" i="16"/>
  <c r="F73" i="16"/>
  <c r="F81" i="16"/>
  <c r="E73" i="16"/>
  <c r="E81" i="16"/>
  <c r="D81" i="16"/>
  <c r="N72" i="16"/>
  <c r="N80" i="16"/>
  <c r="M72" i="16"/>
  <c r="M80" i="16"/>
  <c r="L72" i="16"/>
  <c r="L80" i="16"/>
  <c r="K72" i="16"/>
  <c r="K80" i="16"/>
  <c r="J72" i="16"/>
  <c r="J80" i="16"/>
  <c r="I72" i="16"/>
  <c r="I80" i="16"/>
  <c r="H72" i="16"/>
  <c r="H80" i="16"/>
  <c r="G72" i="16"/>
  <c r="G80" i="16"/>
  <c r="F72" i="16"/>
  <c r="F80" i="16"/>
  <c r="E72" i="16"/>
  <c r="E80" i="16"/>
  <c r="D80" i="16"/>
  <c r="N71" i="16"/>
  <c r="N79" i="16"/>
  <c r="M71" i="16"/>
  <c r="M79" i="16"/>
  <c r="L71" i="16"/>
  <c r="L79" i="16"/>
  <c r="K71" i="16"/>
  <c r="K79" i="16"/>
  <c r="J71" i="16"/>
  <c r="J79" i="16"/>
  <c r="I71" i="16"/>
  <c r="I79" i="16"/>
  <c r="H71" i="16"/>
  <c r="H79" i="16"/>
  <c r="G71" i="16"/>
  <c r="G79" i="16"/>
  <c r="F71" i="16"/>
  <c r="F79" i="16"/>
  <c r="E71" i="16"/>
  <c r="E79" i="16"/>
  <c r="D79" i="16"/>
  <c r="N70" i="16"/>
  <c r="N78" i="16"/>
  <c r="M70" i="16"/>
  <c r="M78" i="16"/>
  <c r="L70" i="16"/>
  <c r="L78" i="16"/>
  <c r="K70" i="16"/>
  <c r="K78" i="16"/>
  <c r="J70" i="16"/>
  <c r="J78" i="16"/>
  <c r="I70" i="16"/>
  <c r="I78" i="16"/>
  <c r="H70" i="16"/>
  <c r="H78" i="16"/>
  <c r="G70" i="16"/>
  <c r="G78" i="16"/>
  <c r="F70" i="16"/>
  <c r="F78" i="16"/>
  <c r="E70" i="16"/>
  <c r="E78" i="16"/>
  <c r="D78" i="16"/>
  <c r="N69" i="16"/>
  <c r="N77" i="16"/>
  <c r="M69" i="16"/>
  <c r="M77" i="16"/>
  <c r="L69" i="16"/>
  <c r="L77" i="16"/>
  <c r="K69" i="16"/>
  <c r="K77" i="16"/>
  <c r="J69" i="16"/>
  <c r="J77" i="16"/>
  <c r="I69" i="16"/>
  <c r="I77" i="16"/>
  <c r="H69" i="16"/>
  <c r="H77" i="16"/>
  <c r="G69" i="16"/>
  <c r="G77" i="16"/>
  <c r="F69" i="16"/>
  <c r="F77" i="16"/>
  <c r="E69" i="16"/>
  <c r="E77" i="16"/>
  <c r="D77" i="16"/>
  <c r="N76" i="16"/>
  <c r="M76" i="16"/>
  <c r="L76" i="16"/>
  <c r="K76" i="16"/>
  <c r="J76" i="16"/>
  <c r="I76" i="16"/>
  <c r="H76" i="16"/>
  <c r="G76" i="16"/>
  <c r="F76" i="16"/>
  <c r="E76" i="16"/>
  <c r="D74" i="16"/>
  <c r="D73" i="16"/>
  <c r="D72" i="16"/>
  <c r="D71" i="16"/>
  <c r="D70" i="16"/>
  <c r="Z69" i="16"/>
  <c r="Y69" i="16"/>
  <c r="X69" i="16"/>
  <c r="W69" i="16"/>
  <c r="V69" i="16"/>
  <c r="U69" i="16"/>
  <c r="T69" i="16"/>
  <c r="S69" i="16"/>
  <c r="R69" i="16"/>
  <c r="Q69" i="16"/>
  <c r="D66" i="16"/>
  <c r="P69" i="16"/>
  <c r="D69" i="16"/>
  <c r="Z68" i="16"/>
  <c r="Y68" i="16"/>
  <c r="X68" i="16"/>
  <c r="W68" i="16"/>
  <c r="V68" i="16"/>
  <c r="U68" i="16"/>
  <c r="T68" i="16"/>
  <c r="S68" i="16"/>
  <c r="R68" i="16"/>
  <c r="Q68" i="16"/>
  <c r="D65" i="16"/>
  <c r="P68" i="16"/>
  <c r="N68" i="16"/>
  <c r="M68" i="16"/>
  <c r="L68" i="16"/>
  <c r="K68" i="16"/>
  <c r="J68" i="16"/>
  <c r="I68" i="16"/>
  <c r="H68" i="16"/>
  <c r="G68" i="16"/>
  <c r="F68" i="16"/>
  <c r="E68" i="16"/>
  <c r="Z67" i="16"/>
  <c r="Y67" i="16"/>
  <c r="X67" i="16"/>
  <c r="W67" i="16"/>
  <c r="V67" i="16"/>
  <c r="U67" i="16"/>
  <c r="T67" i="16"/>
  <c r="S67" i="16"/>
  <c r="R67" i="16"/>
  <c r="Q67" i="16"/>
  <c r="D64" i="16"/>
  <c r="P67" i="16"/>
  <c r="Z66" i="16"/>
  <c r="Y66" i="16"/>
  <c r="X66" i="16"/>
  <c r="W66" i="16"/>
  <c r="V66" i="16"/>
  <c r="U66" i="16"/>
  <c r="T66" i="16"/>
  <c r="S66" i="16"/>
  <c r="R66" i="16"/>
  <c r="Q66" i="16"/>
  <c r="D63" i="16"/>
  <c r="P66" i="16"/>
  <c r="Z65" i="16"/>
  <c r="Y65" i="16"/>
  <c r="X65" i="16"/>
  <c r="W65" i="16"/>
  <c r="V65" i="16"/>
  <c r="U65" i="16"/>
  <c r="T65" i="16"/>
  <c r="S65" i="16"/>
  <c r="R65" i="16"/>
  <c r="Q65" i="16"/>
  <c r="D62" i="16"/>
  <c r="P65" i="16"/>
  <c r="Z64" i="16"/>
  <c r="Y64" i="16"/>
  <c r="X64" i="16"/>
  <c r="W64" i="16"/>
  <c r="V64" i="16"/>
  <c r="U64" i="16"/>
  <c r="T64" i="16"/>
  <c r="S64" i="16"/>
  <c r="R64" i="16"/>
  <c r="Q64" i="16"/>
  <c r="D61" i="16"/>
  <c r="P64" i="16"/>
  <c r="N60" i="16"/>
  <c r="Z63" i="16"/>
  <c r="M60" i="16"/>
  <c r="Y63" i="16"/>
  <c r="L60" i="16"/>
  <c r="X63" i="16"/>
  <c r="K60" i="16"/>
  <c r="W63" i="16"/>
  <c r="J60" i="16"/>
  <c r="V63" i="16"/>
  <c r="I60" i="16"/>
  <c r="U63" i="16"/>
  <c r="H60" i="16"/>
  <c r="T63" i="16"/>
  <c r="G60" i="16"/>
  <c r="S63" i="16"/>
  <c r="F60" i="16"/>
  <c r="R63" i="16"/>
  <c r="E60" i="16"/>
  <c r="Q63" i="16"/>
  <c r="P60" i="16"/>
  <c r="P59" i="16"/>
  <c r="P58" i="16"/>
  <c r="P57" i="16"/>
  <c r="P56" i="16"/>
  <c r="P55" i="16"/>
  <c r="D55" i="16"/>
  <c r="Z54" i="16"/>
  <c r="Y54" i="16"/>
  <c r="X54" i="16"/>
  <c r="W54" i="16"/>
  <c r="V54" i="16"/>
  <c r="U54" i="16"/>
  <c r="T54" i="16"/>
  <c r="S54" i="16"/>
  <c r="R54" i="16"/>
  <c r="Q54" i="16"/>
  <c r="D54" i="16"/>
  <c r="D53" i="16"/>
  <c r="D52" i="16"/>
  <c r="P51" i="16"/>
  <c r="D51" i="16"/>
  <c r="P50" i="16"/>
  <c r="D50" i="16"/>
  <c r="P49" i="16"/>
  <c r="N49" i="16"/>
  <c r="M49" i="16"/>
  <c r="L49" i="16"/>
  <c r="K49" i="16"/>
  <c r="J49" i="16"/>
  <c r="I49" i="16"/>
  <c r="H49" i="16"/>
  <c r="G49" i="16"/>
  <c r="F49" i="16"/>
  <c r="E49" i="16"/>
  <c r="P48" i="16"/>
  <c r="P47" i="16"/>
  <c r="D47" i="16"/>
  <c r="P46" i="16"/>
  <c r="D46" i="16"/>
  <c r="Z45" i="16"/>
  <c r="Y45" i="16"/>
  <c r="X45" i="16"/>
  <c r="W45" i="16"/>
  <c r="V45" i="16"/>
  <c r="U45" i="16"/>
  <c r="T45" i="16"/>
  <c r="S45" i="16"/>
  <c r="R45" i="16"/>
  <c r="Q45" i="16"/>
  <c r="D45" i="16"/>
  <c r="D44" i="16"/>
  <c r="D43" i="16"/>
  <c r="D42" i="16"/>
  <c r="N41" i="16"/>
  <c r="M41" i="16"/>
  <c r="L41" i="16"/>
  <c r="K41" i="16"/>
  <c r="J41" i="16"/>
  <c r="I41" i="16"/>
  <c r="H41" i="16"/>
  <c r="G41" i="16"/>
  <c r="F41" i="16"/>
  <c r="E41" i="16"/>
  <c r="Z40" i="16"/>
  <c r="Y40" i="16"/>
  <c r="X40" i="16"/>
  <c r="W40" i="16"/>
  <c r="V40" i="16"/>
  <c r="U40" i="16"/>
  <c r="T40" i="16"/>
  <c r="S40" i="16"/>
  <c r="R40" i="16"/>
  <c r="Q40" i="16"/>
  <c r="P40" i="16"/>
  <c r="Z39" i="16"/>
  <c r="Y39" i="16"/>
  <c r="X39" i="16"/>
  <c r="W39" i="16"/>
  <c r="V39" i="16"/>
  <c r="U39" i="16"/>
  <c r="T39" i="16"/>
  <c r="S39" i="16"/>
  <c r="R39" i="16"/>
  <c r="Q39" i="16"/>
  <c r="P39" i="16"/>
  <c r="D39" i="16"/>
  <c r="Z38" i="16"/>
  <c r="Y38" i="16"/>
  <c r="X38" i="16"/>
  <c r="W38" i="16"/>
  <c r="V38" i="16"/>
  <c r="U38" i="16"/>
  <c r="T38" i="16"/>
  <c r="S38" i="16"/>
  <c r="R38" i="16"/>
  <c r="Q38" i="16"/>
  <c r="P38" i="16"/>
  <c r="D38" i="16"/>
  <c r="Z37" i="16"/>
  <c r="Y37" i="16"/>
  <c r="X37" i="16"/>
  <c r="W37" i="16"/>
  <c r="V37" i="16"/>
  <c r="U37" i="16"/>
  <c r="T37" i="16"/>
  <c r="S37" i="16"/>
  <c r="R37" i="16"/>
  <c r="Q37" i="16"/>
  <c r="P37" i="16"/>
  <c r="D37" i="16"/>
  <c r="Z36" i="16"/>
  <c r="Y36" i="16"/>
  <c r="X36" i="16"/>
  <c r="W36" i="16"/>
  <c r="V36" i="16"/>
  <c r="U36" i="16"/>
  <c r="T36" i="16"/>
  <c r="S36" i="16"/>
  <c r="R36" i="16"/>
  <c r="Q36" i="16"/>
  <c r="P36" i="16"/>
  <c r="D36" i="16"/>
  <c r="Z35" i="16"/>
  <c r="Y35" i="16"/>
  <c r="X35" i="16"/>
  <c r="W35" i="16"/>
  <c r="V35" i="16"/>
  <c r="U35" i="16"/>
  <c r="T35" i="16"/>
  <c r="S35" i="16"/>
  <c r="R35" i="16"/>
  <c r="Q35" i="16"/>
  <c r="P35" i="16"/>
  <c r="D35" i="16"/>
  <c r="Z34" i="16"/>
  <c r="Y34" i="16"/>
  <c r="X34" i="16"/>
  <c r="W34" i="16"/>
  <c r="V34" i="16"/>
  <c r="U34" i="16"/>
  <c r="T34" i="16"/>
  <c r="S34" i="16"/>
  <c r="R34" i="16"/>
  <c r="Q34" i="16"/>
  <c r="D34" i="16"/>
  <c r="N33" i="16"/>
  <c r="M33" i="16"/>
  <c r="L33" i="16"/>
  <c r="K33" i="16"/>
  <c r="J33" i="16"/>
  <c r="I33" i="16"/>
  <c r="H33" i="16"/>
  <c r="G33" i="16"/>
  <c r="F33" i="16"/>
  <c r="E33" i="16"/>
  <c r="P31" i="16"/>
  <c r="P30" i="16"/>
  <c r="P29" i="16"/>
  <c r="P28" i="16"/>
  <c r="D28" i="16"/>
  <c r="P27" i="16"/>
  <c r="D27" i="16"/>
  <c r="P26" i="16"/>
  <c r="D26" i="16"/>
  <c r="Z25" i="16"/>
  <c r="Y25" i="16"/>
  <c r="X25" i="16"/>
  <c r="W25" i="16"/>
  <c r="V25" i="16"/>
  <c r="U25" i="16"/>
  <c r="T25" i="16"/>
  <c r="S25" i="16"/>
  <c r="R25" i="16"/>
  <c r="Q25" i="16"/>
  <c r="D25" i="16"/>
  <c r="D24" i="16"/>
  <c r="D23" i="16"/>
  <c r="P22" i="16"/>
  <c r="N22" i="16"/>
  <c r="M22" i="16"/>
  <c r="L22" i="16"/>
  <c r="K22" i="16"/>
  <c r="J22" i="16"/>
  <c r="I22" i="16"/>
  <c r="H22" i="16"/>
  <c r="G22" i="16"/>
  <c r="F22" i="16"/>
  <c r="E22" i="16"/>
  <c r="P21" i="16"/>
  <c r="P20" i="16"/>
  <c r="D20" i="16"/>
  <c r="P19" i="16"/>
  <c r="D19" i="16"/>
  <c r="P18" i="16"/>
  <c r="D18" i="16"/>
  <c r="P17" i="16"/>
  <c r="D17" i="16"/>
  <c r="Z16" i="16"/>
  <c r="Y16" i="16"/>
  <c r="X16" i="16"/>
  <c r="W16" i="16"/>
  <c r="V16" i="16"/>
  <c r="U16" i="16"/>
  <c r="T16" i="16"/>
  <c r="S16" i="16"/>
  <c r="R16" i="16"/>
  <c r="Q16" i="16"/>
  <c r="D16" i="16"/>
  <c r="D15" i="16"/>
  <c r="N14" i="16"/>
  <c r="M14" i="16"/>
  <c r="L14" i="16"/>
  <c r="K14" i="16"/>
  <c r="J14" i="16"/>
  <c r="I14" i="16"/>
  <c r="H14" i="16"/>
  <c r="G14" i="16"/>
  <c r="F14" i="16"/>
  <c r="E14" i="16"/>
  <c r="Q8" i="16"/>
  <c r="Q9" i="16"/>
  <c r="Q10" i="16"/>
  <c r="Q3" i="16"/>
  <c r="Q4" i="16"/>
  <c r="A1" i="16"/>
  <c r="P134" i="15"/>
  <c r="Q110" i="15"/>
  <c r="Q115" i="15"/>
  <c r="Q59" i="15"/>
  <c r="Q60" i="15"/>
  <c r="Q133" i="15"/>
  <c r="P133" i="15"/>
  <c r="Q114" i="15"/>
  <c r="Q58" i="15"/>
  <c r="Q132" i="15"/>
  <c r="P132" i="15"/>
  <c r="Q113" i="15"/>
  <c r="Q57" i="15"/>
  <c r="Q131" i="15"/>
  <c r="P131" i="15"/>
  <c r="Q112" i="15"/>
  <c r="Q56" i="15"/>
  <c r="Q130" i="15"/>
  <c r="P130" i="15"/>
  <c r="P111" i="15"/>
  <c r="Y111" i="15"/>
  <c r="Y55" i="15"/>
  <c r="Z55" i="15"/>
  <c r="Y129" i="15"/>
  <c r="X111" i="15"/>
  <c r="X55" i="15"/>
  <c r="X129" i="15"/>
  <c r="W111" i="15"/>
  <c r="W55" i="15"/>
  <c r="W129" i="15"/>
  <c r="V111" i="15"/>
  <c r="V55" i="15"/>
  <c r="V129" i="15"/>
  <c r="U111" i="15"/>
  <c r="U55" i="15"/>
  <c r="U129" i="15"/>
  <c r="T111" i="15"/>
  <c r="T55" i="15"/>
  <c r="T129" i="15"/>
  <c r="S111" i="15"/>
  <c r="S55" i="15"/>
  <c r="S129" i="15"/>
  <c r="R111" i="15"/>
  <c r="R55" i="15"/>
  <c r="R129" i="15"/>
  <c r="Q111" i="15"/>
  <c r="E88" i="15"/>
  <c r="Q55" i="15"/>
  <c r="Q129" i="15"/>
  <c r="P129" i="15"/>
  <c r="Z128" i="15"/>
  <c r="Y128" i="15"/>
  <c r="X128" i="15"/>
  <c r="W128" i="15"/>
  <c r="V128" i="15"/>
  <c r="U128" i="15"/>
  <c r="T128" i="15"/>
  <c r="S128" i="15"/>
  <c r="R128" i="15"/>
  <c r="Q128" i="15"/>
  <c r="P125" i="15"/>
  <c r="Q50" i="15"/>
  <c r="Q51" i="15"/>
  <c r="Q124" i="15"/>
  <c r="P124" i="15"/>
  <c r="Q49" i="15"/>
  <c r="Q123" i="15"/>
  <c r="P123" i="15"/>
  <c r="Q48" i="15"/>
  <c r="Q122" i="15"/>
  <c r="P122" i="15"/>
  <c r="Q47" i="15"/>
  <c r="Q121" i="15"/>
  <c r="P121" i="15"/>
  <c r="Y46" i="15"/>
  <c r="Z46" i="15"/>
  <c r="Y120" i="15"/>
  <c r="X46" i="15"/>
  <c r="X120" i="15"/>
  <c r="W46" i="15"/>
  <c r="W120" i="15"/>
  <c r="V46" i="15"/>
  <c r="V120" i="15"/>
  <c r="U46" i="15"/>
  <c r="U120" i="15"/>
  <c r="T46" i="15"/>
  <c r="T120" i="15"/>
  <c r="S46" i="15"/>
  <c r="S120" i="15"/>
  <c r="R46" i="15"/>
  <c r="R120" i="15"/>
  <c r="Q46" i="15"/>
  <c r="Q120" i="15"/>
  <c r="P120" i="15"/>
  <c r="Z119" i="15"/>
  <c r="Y119" i="15"/>
  <c r="X119" i="15"/>
  <c r="W119" i="15"/>
  <c r="V119" i="15"/>
  <c r="U119" i="15"/>
  <c r="T119" i="15"/>
  <c r="S119" i="15"/>
  <c r="R119" i="15"/>
  <c r="Q119" i="15"/>
  <c r="P98" i="15"/>
  <c r="Q74" i="15"/>
  <c r="Q79" i="15"/>
  <c r="Q30" i="15"/>
  <c r="Q31" i="15"/>
  <c r="Q97" i="15"/>
  <c r="P97" i="15"/>
  <c r="Q78" i="15"/>
  <c r="Q29" i="15"/>
  <c r="Q96" i="15"/>
  <c r="P96" i="15"/>
  <c r="Q77" i="15"/>
  <c r="Q28" i="15"/>
  <c r="Q95" i="15"/>
  <c r="P95" i="15"/>
  <c r="Q76" i="15"/>
  <c r="Q27" i="15"/>
  <c r="Q94" i="15"/>
  <c r="P94" i="15"/>
  <c r="P75" i="15"/>
  <c r="Y75" i="15"/>
  <c r="Y26" i="15"/>
  <c r="Z26" i="15"/>
  <c r="Y93" i="15"/>
  <c r="X75" i="15"/>
  <c r="X26" i="15"/>
  <c r="X93" i="15"/>
  <c r="W75" i="15"/>
  <c r="W26" i="15"/>
  <c r="W93" i="15"/>
  <c r="V75" i="15"/>
  <c r="V26" i="15"/>
  <c r="V93" i="15"/>
  <c r="U75" i="15"/>
  <c r="U26" i="15"/>
  <c r="U93" i="15"/>
  <c r="T75" i="15"/>
  <c r="T26" i="15"/>
  <c r="T93" i="15"/>
  <c r="S75" i="15"/>
  <c r="S26" i="15"/>
  <c r="S93" i="15"/>
  <c r="R75" i="15"/>
  <c r="R26" i="15"/>
  <c r="R93" i="15"/>
  <c r="Q75" i="15"/>
  <c r="Q26" i="15"/>
  <c r="Q93" i="15"/>
  <c r="P93" i="15"/>
  <c r="D93" i="15"/>
  <c r="Z92" i="15"/>
  <c r="Y92" i="15"/>
  <c r="X92" i="15"/>
  <c r="W92" i="15"/>
  <c r="V92" i="15"/>
  <c r="U92" i="15"/>
  <c r="T92" i="15"/>
  <c r="S92" i="15"/>
  <c r="R92" i="15"/>
  <c r="Q92" i="15"/>
  <c r="D92" i="15"/>
  <c r="D91" i="15"/>
  <c r="D90" i="15"/>
  <c r="P89" i="15"/>
  <c r="D89" i="15"/>
  <c r="Q21" i="15"/>
  <c r="Q22" i="15"/>
  <c r="Q88" i="15"/>
  <c r="P88" i="15"/>
  <c r="D88" i="15"/>
  <c r="Q20" i="15"/>
  <c r="Q87" i="15"/>
  <c r="P87" i="15"/>
  <c r="N87" i="15"/>
  <c r="M87" i="15"/>
  <c r="L87" i="15"/>
  <c r="K87" i="15"/>
  <c r="J87" i="15"/>
  <c r="I87" i="15"/>
  <c r="H87" i="15"/>
  <c r="G87" i="15"/>
  <c r="F87" i="15"/>
  <c r="E87" i="15"/>
  <c r="Q19" i="15"/>
  <c r="Q86" i="15"/>
  <c r="P86" i="15"/>
  <c r="Q18" i="15"/>
  <c r="Q85" i="15"/>
  <c r="P85" i="15"/>
  <c r="Y17" i="15"/>
  <c r="Z17" i="15"/>
  <c r="Y84" i="15"/>
  <c r="X17" i="15"/>
  <c r="X84" i="15"/>
  <c r="W17" i="15"/>
  <c r="W84" i="15"/>
  <c r="V17" i="15"/>
  <c r="V84" i="15"/>
  <c r="U17" i="15"/>
  <c r="U84" i="15"/>
  <c r="T17" i="15"/>
  <c r="T84" i="15"/>
  <c r="S17" i="15"/>
  <c r="S84" i="15"/>
  <c r="R17" i="15"/>
  <c r="R84" i="15"/>
  <c r="Q17" i="15"/>
  <c r="Q84" i="15"/>
  <c r="P84" i="15"/>
  <c r="Z83" i="15"/>
  <c r="Y83" i="15"/>
  <c r="X83" i="15"/>
  <c r="W83" i="15"/>
  <c r="V83" i="15"/>
  <c r="U83" i="15"/>
  <c r="T83" i="15"/>
  <c r="S83" i="15"/>
  <c r="R83" i="15"/>
  <c r="Q83" i="15"/>
  <c r="N74" i="15"/>
  <c r="N82" i="15"/>
  <c r="M74" i="15"/>
  <c r="M82" i="15"/>
  <c r="L74" i="15"/>
  <c r="L82" i="15"/>
  <c r="K74" i="15"/>
  <c r="K82" i="15"/>
  <c r="J74" i="15"/>
  <c r="J82" i="15"/>
  <c r="I74" i="15"/>
  <c r="I82" i="15"/>
  <c r="H74" i="15"/>
  <c r="H82" i="15"/>
  <c r="G74" i="15"/>
  <c r="G82" i="15"/>
  <c r="F74" i="15"/>
  <c r="F82" i="15"/>
  <c r="E74" i="15"/>
  <c r="E82" i="15"/>
  <c r="D82" i="15"/>
  <c r="N73" i="15"/>
  <c r="N81" i="15"/>
  <c r="M73" i="15"/>
  <c r="M81" i="15"/>
  <c r="L73" i="15"/>
  <c r="L81" i="15"/>
  <c r="K73" i="15"/>
  <c r="K81" i="15"/>
  <c r="J73" i="15"/>
  <c r="J81" i="15"/>
  <c r="I73" i="15"/>
  <c r="I81" i="15"/>
  <c r="H73" i="15"/>
  <c r="H81" i="15"/>
  <c r="G73" i="15"/>
  <c r="G81" i="15"/>
  <c r="F73" i="15"/>
  <c r="F81" i="15"/>
  <c r="E73" i="15"/>
  <c r="E81" i="15"/>
  <c r="D81" i="15"/>
  <c r="N72" i="15"/>
  <c r="N80" i="15"/>
  <c r="M72" i="15"/>
  <c r="M80" i="15"/>
  <c r="L72" i="15"/>
  <c r="L80" i="15"/>
  <c r="K72" i="15"/>
  <c r="K80" i="15"/>
  <c r="J72" i="15"/>
  <c r="J80" i="15"/>
  <c r="I72" i="15"/>
  <c r="I80" i="15"/>
  <c r="H72" i="15"/>
  <c r="H80" i="15"/>
  <c r="G72" i="15"/>
  <c r="G80" i="15"/>
  <c r="F72" i="15"/>
  <c r="F80" i="15"/>
  <c r="E72" i="15"/>
  <c r="E80" i="15"/>
  <c r="D80" i="15"/>
  <c r="N71" i="15"/>
  <c r="N79" i="15"/>
  <c r="M71" i="15"/>
  <c r="M79" i="15"/>
  <c r="L71" i="15"/>
  <c r="L79" i="15"/>
  <c r="K71" i="15"/>
  <c r="K79" i="15"/>
  <c r="J71" i="15"/>
  <c r="J79" i="15"/>
  <c r="I71" i="15"/>
  <c r="I79" i="15"/>
  <c r="H71" i="15"/>
  <c r="H79" i="15"/>
  <c r="G71" i="15"/>
  <c r="G79" i="15"/>
  <c r="F71" i="15"/>
  <c r="F79" i="15"/>
  <c r="E71" i="15"/>
  <c r="E79" i="15"/>
  <c r="D79" i="15"/>
  <c r="N70" i="15"/>
  <c r="N78" i="15"/>
  <c r="M70" i="15"/>
  <c r="M78" i="15"/>
  <c r="L70" i="15"/>
  <c r="L78" i="15"/>
  <c r="K70" i="15"/>
  <c r="K78" i="15"/>
  <c r="J70" i="15"/>
  <c r="J78" i="15"/>
  <c r="I70" i="15"/>
  <c r="I78" i="15"/>
  <c r="H70" i="15"/>
  <c r="H78" i="15"/>
  <c r="G70" i="15"/>
  <c r="G78" i="15"/>
  <c r="F70" i="15"/>
  <c r="F78" i="15"/>
  <c r="E70" i="15"/>
  <c r="E78" i="15"/>
  <c r="D78" i="15"/>
  <c r="N69" i="15"/>
  <c r="N77" i="15"/>
  <c r="M69" i="15"/>
  <c r="M77" i="15"/>
  <c r="L69" i="15"/>
  <c r="L77" i="15"/>
  <c r="K69" i="15"/>
  <c r="K77" i="15"/>
  <c r="J69" i="15"/>
  <c r="J77" i="15"/>
  <c r="I69" i="15"/>
  <c r="I77" i="15"/>
  <c r="H69" i="15"/>
  <c r="H77" i="15"/>
  <c r="G69" i="15"/>
  <c r="G77" i="15"/>
  <c r="F69" i="15"/>
  <c r="F77" i="15"/>
  <c r="E69" i="15"/>
  <c r="E77" i="15"/>
  <c r="D77" i="15"/>
  <c r="N76" i="15"/>
  <c r="M76" i="15"/>
  <c r="L76" i="15"/>
  <c r="K76" i="15"/>
  <c r="J76" i="15"/>
  <c r="I76" i="15"/>
  <c r="H76" i="15"/>
  <c r="G76" i="15"/>
  <c r="F76" i="15"/>
  <c r="E76" i="15"/>
  <c r="D74" i="15"/>
  <c r="D73" i="15"/>
  <c r="D72" i="15"/>
  <c r="D71" i="15"/>
  <c r="D70" i="15"/>
  <c r="Z69" i="15"/>
  <c r="Y69" i="15"/>
  <c r="X69" i="15"/>
  <c r="W69" i="15"/>
  <c r="V69" i="15"/>
  <c r="U69" i="15"/>
  <c r="T69" i="15"/>
  <c r="S69" i="15"/>
  <c r="R69" i="15"/>
  <c r="Q69" i="15"/>
  <c r="D66" i="15"/>
  <c r="P69" i="15"/>
  <c r="D69" i="15"/>
  <c r="Z68" i="15"/>
  <c r="Y68" i="15"/>
  <c r="X68" i="15"/>
  <c r="W68" i="15"/>
  <c r="V68" i="15"/>
  <c r="U68" i="15"/>
  <c r="T68" i="15"/>
  <c r="S68" i="15"/>
  <c r="R68" i="15"/>
  <c r="Q68" i="15"/>
  <c r="D65" i="15"/>
  <c r="P68" i="15"/>
  <c r="N68" i="15"/>
  <c r="M68" i="15"/>
  <c r="L68" i="15"/>
  <c r="K68" i="15"/>
  <c r="J68" i="15"/>
  <c r="I68" i="15"/>
  <c r="H68" i="15"/>
  <c r="G68" i="15"/>
  <c r="F68" i="15"/>
  <c r="E68" i="15"/>
  <c r="Z67" i="15"/>
  <c r="Y67" i="15"/>
  <c r="X67" i="15"/>
  <c r="W67" i="15"/>
  <c r="V67" i="15"/>
  <c r="U67" i="15"/>
  <c r="T67" i="15"/>
  <c r="S67" i="15"/>
  <c r="R67" i="15"/>
  <c r="Q67" i="15"/>
  <c r="D64" i="15"/>
  <c r="P67" i="15"/>
  <c r="Z66" i="15"/>
  <c r="Y66" i="15"/>
  <c r="X66" i="15"/>
  <c r="W66" i="15"/>
  <c r="V66" i="15"/>
  <c r="U66" i="15"/>
  <c r="T66" i="15"/>
  <c r="S66" i="15"/>
  <c r="R66" i="15"/>
  <c r="Q66" i="15"/>
  <c r="D63" i="15"/>
  <c r="P66" i="15"/>
  <c r="Z65" i="15"/>
  <c r="Y65" i="15"/>
  <c r="X65" i="15"/>
  <c r="W65" i="15"/>
  <c r="V65" i="15"/>
  <c r="U65" i="15"/>
  <c r="T65" i="15"/>
  <c r="S65" i="15"/>
  <c r="R65" i="15"/>
  <c r="Q65" i="15"/>
  <c r="D62" i="15"/>
  <c r="P65" i="15"/>
  <c r="Z64" i="15"/>
  <c r="Y64" i="15"/>
  <c r="X64" i="15"/>
  <c r="W64" i="15"/>
  <c r="V64" i="15"/>
  <c r="U64" i="15"/>
  <c r="T64" i="15"/>
  <c r="S64" i="15"/>
  <c r="R64" i="15"/>
  <c r="Q64" i="15"/>
  <c r="D61" i="15"/>
  <c r="P64" i="15"/>
  <c r="N60" i="15"/>
  <c r="Z63" i="15"/>
  <c r="M60" i="15"/>
  <c r="Y63" i="15"/>
  <c r="L60" i="15"/>
  <c r="X63" i="15"/>
  <c r="K60" i="15"/>
  <c r="W63" i="15"/>
  <c r="J60" i="15"/>
  <c r="V63" i="15"/>
  <c r="I60" i="15"/>
  <c r="U63" i="15"/>
  <c r="H60" i="15"/>
  <c r="T63" i="15"/>
  <c r="G60" i="15"/>
  <c r="S63" i="15"/>
  <c r="F60" i="15"/>
  <c r="R63" i="15"/>
  <c r="E60" i="15"/>
  <c r="Q63" i="15"/>
  <c r="P60" i="15"/>
  <c r="P59" i="15"/>
  <c r="P58" i="15"/>
  <c r="P57" i="15"/>
  <c r="P56" i="15"/>
  <c r="P55" i="15"/>
  <c r="D55" i="15"/>
  <c r="Z54" i="15"/>
  <c r="Y54" i="15"/>
  <c r="X54" i="15"/>
  <c r="W54" i="15"/>
  <c r="V54" i="15"/>
  <c r="U54" i="15"/>
  <c r="T54" i="15"/>
  <c r="S54" i="15"/>
  <c r="R54" i="15"/>
  <c r="Q54" i="15"/>
  <c r="D54" i="15"/>
  <c r="D53" i="15"/>
  <c r="D52" i="15"/>
  <c r="P51" i="15"/>
  <c r="D51" i="15"/>
  <c r="P50" i="15"/>
  <c r="D50" i="15"/>
  <c r="P49" i="15"/>
  <c r="N49" i="15"/>
  <c r="M49" i="15"/>
  <c r="L49" i="15"/>
  <c r="K49" i="15"/>
  <c r="J49" i="15"/>
  <c r="I49" i="15"/>
  <c r="H49" i="15"/>
  <c r="G49" i="15"/>
  <c r="F49" i="15"/>
  <c r="E49" i="15"/>
  <c r="P48" i="15"/>
  <c r="P47" i="15"/>
  <c r="D47" i="15"/>
  <c r="P46" i="15"/>
  <c r="D46" i="15"/>
  <c r="Z45" i="15"/>
  <c r="Y45" i="15"/>
  <c r="X45" i="15"/>
  <c r="W45" i="15"/>
  <c r="V45" i="15"/>
  <c r="U45" i="15"/>
  <c r="T45" i="15"/>
  <c r="S45" i="15"/>
  <c r="R45" i="15"/>
  <c r="Q45" i="15"/>
  <c r="D45" i="15"/>
  <c r="D44" i="15"/>
  <c r="D43" i="15"/>
  <c r="D42" i="15"/>
  <c r="N41" i="15"/>
  <c r="M41" i="15"/>
  <c r="L41" i="15"/>
  <c r="K41" i="15"/>
  <c r="J41" i="15"/>
  <c r="I41" i="15"/>
  <c r="H41" i="15"/>
  <c r="G41" i="15"/>
  <c r="F41" i="15"/>
  <c r="E41" i="15"/>
  <c r="Z40" i="15"/>
  <c r="Y40" i="15"/>
  <c r="X40" i="15"/>
  <c r="W40" i="15"/>
  <c r="V40" i="15"/>
  <c r="U40" i="15"/>
  <c r="T40" i="15"/>
  <c r="S40" i="15"/>
  <c r="R40" i="15"/>
  <c r="Q40" i="15"/>
  <c r="P40" i="15"/>
  <c r="Z39" i="15"/>
  <c r="Y39" i="15"/>
  <c r="X39" i="15"/>
  <c r="W39" i="15"/>
  <c r="V39" i="15"/>
  <c r="U39" i="15"/>
  <c r="T39" i="15"/>
  <c r="S39" i="15"/>
  <c r="R39" i="15"/>
  <c r="Q39" i="15"/>
  <c r="P39" i="15"/>
  <c r="D39" i="15"/>
  <c r="Z38" i="15"/>
  <c r="Y38" i="15"/>
  <c r="X38" i="15"/>
  <c r="W38" i="15"/>
  <c r="V38" i="15"/>
  <c r="U38" i="15"/>
  <c r="T38" i="15"/>
  <c r="S38" i="15"/>
  <c r="R38" i="15"/>
  <c r="Q38" i="15"/>
  <c r="P38" i="15"/>
  <c r="D38" i="15"/>
  <c r="Z37" i="15"/>
  <c r="Y37" i="15"/>
  <c r="X37" i="15"/>
  <c r="W37" i="15"/>
  <c r="V37" i="15"/>
  <c r="U37" i="15"/>
  <c r="T37" i="15"/>
  <c r="S37" i="15"/>
  <c r="R37" i="15"/>
  <c r="Q37" i="15"/>
  <c r="P37" i="15"/>
  <c r="D37" i="15"/>
  <c r="Z36" i="15"/>
  <c r="Y36" i="15"/>
  <c r="X36" i="15"/>
  <c r="W36" i="15"/>
  <c r="V36" i="15"/>
  <c r="U36" i="15"/>
  <c r="T36" i="15"/>
  <c r="S36" i="15"/>
  <c r="R36" i="15"/>
  <c r="Q36" i="15"/>
  <c r="P36" i="15"/>
  <c r="D36" i="15"/>
  <c r="Z35" i="15"/>
  <c r="Y35" i="15"/>
  <c r="X35" i="15"/>
  <c r="W35" i="15"/>
  <c r="V35" i="15"/>
  <c r="U35" i="15"/>
  <c r="T35" i="15"/>
  <c r="S35" i="15"/>
  <c r="R35" i="15"/>
  <c r="Q35" i="15"/>
  <c r="P35" i="15"/>
  <c r="D35" i="15"/>
  <c r="Z34" i="15"/>
  <c r="Y34" i="15"/>
  <c r="X34" i="15"/>
  <c r="W34" i="15"/>
  <c r="V34" i="15"/>
  <c r="U34" i="15"/>
  <c r="T34" i="15"/>
  <c r="S34" i="15"/>
  <c r="R34" i="15"/>
  <c r="Q34" i="15"/>
  <c r="D34" i="15"/>
  <c r="N33" i="15"/>
  <c r="M33" i="15"/>
  <c r="L33" i="15"/>
  <c r="K33" i="15"/>
  <c r="J33" i="15"/>
  <c r="I33" i="15"/>
  <c r="H33" i="15"/>
  <c r="G33" i="15"/>
  <c r="F33" i="15"/>
  <c r="E33" i="15"/>
  <c r="P31" i="15"/>
  <c r="P30" i="15"/>
  <c r="P29" i="15"/>
  <c r="P28" i="15"/>
  <c r="D28" i="15"/>
  <c r="P27" i="15"/>
  <c r="D27" i="15"/>
  <c r="P26" i="15"/>
  <c r="D26" i="15"/>
  <c r="Z25" i="15"/>
  <c r="Y25" i="15"/>
  <c r="X25" i="15"/>
  <c r="W25" i="15"/>
  <c r="V25" i="15"/>
  <c r="U25" i="15"/>
  <c r="T25" i="15"/>
  <c r="S25" i="15"/>
  <c r="R25" i="15"/>
  <c r="Q25" i="15"/>
  <c r="D25" i="15"/>
  <c r="D24" i="15"/>
  <c r="D23" i="15"/>
  <c r="P22" i="15"/>
  <c r="N22" i="15"/>
  <c r="M22" i="15"/>
  <c r="L22" i="15"/>
  <c r="K22" i="15"/>
  <c r="J22" i="15"/>
  <c r="I22" i="15"/>
  <c r="H22" i="15"/>
  <c r="G22" i="15"/>
  <c r="F22" i="15"/>
  <c r="E22" i="15"/>
  <c r="P21" i="15"/>
  <c r="P20" i="15"/>
  <c r="D20" i="15"/>
  <c r="P19" i="15"/>
  <c r="D19" i="15"/>
  <c r="P18" i="15"/>
  <c r="D18" i="15"/>
  <c r="P17" i="15"/>
  <c r="D17" i="15"/>
  <c r="Z16" i="15"/>
  <c r="Y16" i="15"/>
  <c r="X16" i="15"/>
  <c r="W16" i="15"/>
  <c r="V16" i="15"/>
  <c r="U16" i="15"/>
  <c r="T16" i="15"/>
  <c r="S16" i="15"/>
  <c r="R16" i="15"/>
  <c r="Q16" i="15"/>
  <c r="D16" i="15"/>
  <c r="D15" i="15"/>
  <c r="N14" i="15"/>
  <c r="M14" i="15"/>
  <c r="L14" i="15"/>
  <c r="K14" i="15"/>
  <c r="J14" i="15"/>
  <c r="I14" i="15"/>
  <c r="H14" i="15"/>
  <c r="G14" i="15"/>
  <c r="F14" i="15"/>
  <c r="E14" i="15"/>
  <c r="Q8" i="15"/>
  <c r="Q9" i="15"/>
  <c r="Q10" i="15"/>
  <c r="Q3" i="15"/>
  <c r="Q4" i="15"/>
  <c r="A1" i="15"/>
  <c r="P134" i="14"/>
  <c r="Q110" i="14"/>
  <c r="Q115" i="14"/>
  <c r="Q59" i="14"/>
  <c r="Q60" i="14"/>
  <c r="Q133" i="14"/>
  <c r="P133" i="14"/>
  <c r="Q114" i="14"/>
  <c r="Q58" i="14"/>
  <c r="Q132" i="14"/>
  <c r="P132" i="14"/>
  <c r="Q113" i="14"/>
  <c r="Q57" i="14"/>
  <c r="Q131" i="14"/>
  <c r="P131" i="14"/>
  <c r="Q112" i="14"/>
  <c r="Q56" i="14"/>
  <c r="Q130" i="14"/>
  <c r="P130" i="14"/>
  <c r="P111" i="14"/>
  <c r="Y111" i="14"/>
  <c r="Y55" i="14"/>
  <c r="Z55" i="14"/>
  <c r="Y129" i="14"/>
  <c r="X111" i="14"/>
  <c r="X55" i="14"/>
  <c r="X129" i="14"/>
  <c r="W111" i="14"/>
  <c r="W55" i="14"/>
  <c r="W129" i="14"/>
  <c r="V111" i="14"/>
  <c r="V55" i="14"/>
  <c r="V129" i="14"/>
  <c r="U111" i="14"/>
  <c r="U55" i="14"/>
  <c r="U129" i="14"/>
  <c r="T111" i="14"/>
  <c r="T55" i="14"/>
  <c r="T129" i="14"/>
  <c r="S111" i="14"/>
  <c r="S55" i="14"/>
  <c r="S129" i="14"/>
  <c r="R111" i="14"/>
  <c r="R55" i="14"/>
  <c r="R129" i="14"/>
  <c r="Q111" i="14"/>
  <c r="E88" i="14"/>
  <c r="Q55" i="14"/>
  <c r="Q129" i="14"/>
  <c r="P129" i="14"/>
  <c r="Z128" i="14"/>
  <c r="Y128" i="14"/>
  <c r="X128" i="14"/>
  <c r="W128" i="14"/>
  <c r="V128" i="14"/>
  <c r="U128" i="14"/>
  <c r="T128" i="14"/>
  <c r="S128" i="14"/>
  <c r="R128" i="14"/>
  <c r="Q128" i="14"/>
  <c r="P125" i="14"/>
  <c r="Q50" i="14"/>
  <c r="Q51" i="14"/>
  <c r="Q124" i="14"/>
  <c r="P124" i="14"/>
  <c r="Q49" i="14"/>
  <c r="Q123" i="14"/>
  <c r="P123" i="14"/>
  <c r="Q48" i="14"/>
  <c r="Q122" i="14"/>
  <c r="P122" i="14"/>
  <c r="Q47" i="14"/>
  <c r="Q121" i="14"/>
  <c r="P121" i="14"/>
  <c r="Y46" i="14"/>
  <c r="Z46" i="14"/>
  <c r="Y120" i="14"/>
  <c r="X46" i="14"/>
  <c r="X120" i="14"/>
  <c r="W46" i="14"/>
  <c r="W120" i="14"/>
  <c r="V46" i="14"/>
  <c r="V120" i="14"/>
  <c r="U46" i="14"/>
  <c r="U120" i="14"/>
  <c r="T46" i="14"/>
  <c r="T120" i="14"/>
  <c r="S46" i="14"/>
  <c r="S120" i="14"/>
  <c r="R46" i="14"/>
  <c r="R120" i="14"/>
  <c r="Q46" i="14"/>
  <c r="Q120" i="14"/>
  <c r="P120" i="14"/>
  <c r="Z119" i="14"/>
  <c r="Y119" i="14"/>
  <c r="X119" i="14"/>
  <c r="W119" i="14"/>
  <c r="V119" i="14"/>
  <c r="U119" i="14"/>
  <c r="T119" i="14"/>
  <c r="S119" i="14"/>
  <c r="R119" i="14"/>
  <c r="Q119" i="14"/>
  <c r="P98" i="14"/>
  <c r="Q74" i="14"/>
  <c r="Q79" i="14"/>
  <c r="Q30" i="14"/>
  <c r="Q31" i="14"/>
  <c r="Q97" i="14"/>
  <c r="P97" i="14"/>
  <c r="Q78" i="14"/>
  <c r="Q29" i="14"/>
  <c r="Q96" i="14"/>
  <c r="P96" i="14"/>
  <c r="Q77" i="14"/>
  <c r="Q28" i="14"/>
  <c r="Q95" i="14"/>
  <c r="P95" i="14"/>
  <c r="Q76" i="14"/>
  <c r="Q27" i="14"/>
  <c r="Q94" i="14"/>
  <c r="P94" i="14"/>
  <c r="P75" i="14"/>
  <c r="Y75" i="14"/>
  <c r="Y26" i="14"/>
  <c r="Z26" i="14"/>
  <c r="Y93" i="14"/>
  <c r="X75" i="14"/>
  <c r="X26" i="14"/>
  <c r="X93" i="14"/>
  <c r="W75" i="14"/>
  <c r="W26" i="14"/>
  <c r="W93" i="14"/>
  <c r="V75" i="14"/>
  <c r="V26" i="14"/>
  <c r="V93" i="14"/>
  <c r="U75" i="14"/>
  <c r="U26" i="14"/>
  <c r="U93" i="14"/>
  <c r="T75" i="14"/>
  <c r="T26" i="14"/>
  <c r="T93" i="14"/>
  <c r="S75" i="14"/>
  <c r="S26" i="14"/>
  <c r="S93" i="14"/>
  <c r="R75" i="14"/>
  <c r="R26" i="14"/>
  <c r="R93" i="14"/>
  <c r="Q75" i="14"/>
  <c r="Q26" i="14"/>
  <c r="Q93" i="14"/>
  <c r="P93" i="14"/>
  <c r="D93" i="14"/>
  <c r="Z92" i="14"/>
  <c r="Y92" i="14"/>
  <c r="X92" i="14"/>
  <c r="W92" i="14"/>
  <c r="V92" i="14"/>
  <c r="U92" i="14"/>
  <c r="T92" i="14"/>
  <c r="S92" i="14"/>
  <c r="R92" i="14"/>
  <c r="Q92" i="14"/>
  <c r="D92" i="14"/>
  <c r="D91" i="14"/>
  <c r="D90" i="14"/>
  <c r="P89" i="14"/>
  <c r="D89" i="14"/>
  <c r="Q21" i="14"/>
  <c r="Q22" i="14"/>
  <c r="Q88" i="14"/>
  <c r="P88" i="14"/>
  <c r="D88" i="14"/>
  <c r="Q20" i="14"/>
  <c r="Q87" i="14"/>
  <c r="P87" i="14"/>
  <c r="N87" i="14"/>
  <c r="M87" i="14"/>
  <c r="L87" i="14"/>
  <c r="K87" i="14"/>
  <c r="J87" i="14"/>
  <c r="I87" i="14"/>
  <c r="H87" i="14"/>
  <c r="G87" i="14"/>
  <c r="F87" i="14"/>
  <c r="E87" i="14"/>
  <c r="Q19" i="14"/>
  <c r="Q86" i="14"/>
  <c r="P86" i="14"/>
  <c r="Q18" i="14"/>
  <c r="Q85" i="14"/>
  <c r="P85" i="14"/>
  <c r="Y17" i="14"/>
  <c r="Z17" i="14"/>
  <c r="Y84" i="14"/>
  <c r="X17" i="14"/>
  <c r="X84" i="14"/>
  <c r="W17" i="14"/>
  <c r="W84" i="14"/>
  <c r="V17" i="14"/>
  <c r="V84" i="14"/>
  <c r="U17" i="14"/>
  <c r="U84" i="14"/>
  <c r="T17" i="14"/>
  <c r="T84" i="14"/>
  <c r="S17" i="14"/>
  <c r="S84" i="14"/>
  <c r="R17" i="14"/>
  <c r="R84" i="14"/>
  <c r="Q17" i="14"/>
  <c r="Q84" i="14"/>
  <c r="P84" i="14"/>
  <c r="Z83" i="14"/>
  <c r="Y83" i="14"/>
  <c r="X83" i="14"/>
  <c r="W83" i="14"/>
  <c r="V83" i="14"/>
  <c r="U83" i="14"/>
  <c r="T83" i="14"/>
  <c r="S83" i="14"/>
  <c r="R83" i="14"/>
  <c r="Q83" i="14"/>
  <c r="N74" i="14"/>
  <c r="N82" i="14"/>
  <c r="M74" i="14"/>
  <c r="M82" i="14"/>
  <c r="L74" i="14"/>
  <c r="L82" i="14"/>
  <c r="K74" i="14"/>
  <c r="K82" i="14"/>
  <c r="J74" i="14"/>
  <c r="J82" i="14"/>
  <c r="I74" i="14"/>
  <c r="I82" i="14"/>
  <c r="H74" i="14"/>
  <c r="H82" i="14"/>
  <c r="G74" i="14"/>
  <c r="G82" i="14"/>
  <c r="F74" i="14"/>
  <c r="F82" i="14"/>
  <c r="E74" i="14"/>
  <c r="E82" i="14"/>
  <c r="D82" i="14"/>
  <c r="N73" i="14"/>
  <c r="N81" i="14"/>
  <c r="M73" i="14"/>
  <c r="M81" i="14"/>
  <c r="L73" i="14"/>
  <c r="L81" i="14"/>
  <c r="K73" i="14"/>
  <c r="K81" i="14"/>
  <c r="J73" i="14"/>
  <c r="J81" i="14"/>
  <c r="I73" i="14"/>
  <c r="I81" i="14"/>
  <c r="H73" i="14"/>
  <c r="H81" i="14"/>
  <c r="G73" i="14"/>
  <c r="G81" i="14"/>
  <c r="F73" i="14"/>
  <c r="F81" i="14"/>
  <c r="E73" i="14"/>
  <c r="E81" i="14"/>
  <c r="D81" i="14"/>
  <c r="N72" i="14"/>
  <c r="N80" i="14"/>
  <c r="M72" i="14"/>
  <c r="M80" i="14"/>
  <c r="L72" i="14"/>
  <c r="L80" i="14"/>
  <c r="K72" i="14"/>
  <c r="K80" i="14"/>
  <c r="J72" i="14"/>
  <c r="J80" i="14"/>
  <c r="I72" i="14"/>
  <c r="I80" i="14"/>
  <c r="H72" i="14"/>
  <c r="H80" i="14"/>
  <c r="G72" i="14"/>
  <c r="G80" i="14"/>
  <c r="F72" i="14"/>
  <c r="F80" i="14"/>
  <c r="E72" i="14"/>
  <c r="E80" i="14"/>
  <c r="D80" i="14"/>
  <c r="N71" i="14"/>
  <c r="N79" i="14"/>
  <c r="M71" i="14"/>
  <c r="M79" i="14"/>
  <c r="L71" i="14"/>
  <c r="L79" i="14"/>
  <c r="K71" i="14"/>
  <c r="K79" i="14"/>
  <c r="J71" i="14"/>
  <c r="J79" i="14"/>
  <c r="I71" i="14"/>
  <c r="I79" i="14"/>
  <c r="H71" i="14"/>
  <c r="H79" i="14"/>
  <c r="G71" i="14"/>
  <c r="G79" i="14"/>
  <c r="F71" i="14"/>
  <c r="F79" i="14"/>
  <c r="E71" i="14"/>
  <c r="E79" i="14"/>
  <c r="D79" i="14"/>
  <c r="N70" i="14"/>
  <c r="N78" i="14"/>
  <c r="M70" i="14"/>
  <c r="M78" i="14"/>
  <c r="L70" i="14"/>
  <c r="L78" i="14"/>
  <c r="K70" i="14"/>
  <c r="K78" i="14"/>
  <c r="J70" i="14"/>
  <c r="J78" i="14"/>
  <c r="I70" i="14"/>
  <c r="I78" i="14"/>
  <c r="H70" i="14"/>
  <c r="H78" i="14"/>
  <c r="G70" i="14"/>
  <c r="G78" i="14"/>
  <c r="F70" i="14"/>
  <c r="F78" i="14"/>
  <c r="E70" i="14"/>
  <c r="E78" i="14"/>
  <c r="D78" i="14"/>
  <c r="N69" i="14"/>
  <c r="N77" i="14"/>
  <c r="M69" i="14"/>
  <c r="M77" i="14"/>
  <c r="L69" i="14"/>
  <c r="L77" i="14"/>
  <c r="K69" i="14"/>
  <c r="K77" i="14"/>
  <c r="J69" i="14"/>
  <c r="J77" i="14"/>
  <c r="I69" i="14"/>
  <c r="I77" i="14"/>
  <c r="H69" i="14"/>
  <c r="H77" i="14"/>
  <c r="G69" i="14"/>
  <c r="G77" i="14"/>
  <c r="F69" i="14"/>
  <c r="F77" i="14"/>
  <c r="E69" i="14"/>
  <c r="E77" i="14"/>
  <c r="D77" i="14"/>
  <c r="N76" i="14"/>
  <c r="M76" i="14"/>
  <c r="L76" i="14"/>
  <c r="K76" i="14"/>
  <c r="J76" i="14"/>
  <c r="I76" i="14"/>
  <c r="H76" i="14"/>
  <c r="G76" i="14"/>
  <c r="F76" i="14"/>
  <c r="E76" i="14"/>
  <c r="D74" i="14"/>
  <c r="D73" i="14"/>
  <c r="D72" i="14"/>
  <c r="D71" i="14"/>
  <c r="D70" i="14"/>
  <c r="Z69" i="14"/>
  <c r="Y69" i="14"/>
  <c r="X69" i="14"/>
  <c r="W69" i="14"/>
  <c r="V69" i="14"/>
  <c r="U69" i="14"/>
  <c r="T69" i="14"/>
  <c r="S69" i="14"/>
  <c r="R69" i="14"/>
  <c r="Q69" i="14"/>
  <c r="D66" i="14"/>
  <c r="P69" i="14"/>
  <c r="D69" i="14"/>
  <c r="Z68" i="14"/>
  <c r="Y68" i="14"/>
  <c r="X68" i="14"/>
  <c r="W68" i="14"/>
  <c r="V68" i="14"/>
  <c r="U68" i="14"/>
  <c r="T68" i="14"/>
  <c r="S68" i="14"/>
  <c r="R68" i="14"/>
  <c r="Q68" i="14"/>
  <c r="D65" i="14"/>
  <c r="P68" i="14"/>
  <c r="N68" i="14"/>
  <c r="M68" i="14"/>
  <c r="L68" i="14"/>
  <c r="K68" i="14"/>
  <c r="J68" i="14"/>
  <c r="I68" i="14"/>
  <c r="H68" i="14"/>
  <c r="G68" i="14"/>
  <c r="F68" i="14"/>
  <c r="E68" i="14"/>
  <c r="Z67" i="14"/>
  <c r="Y67" i="14"/>
  <c r="X67" i="14"/>
  <c r="W67" i="14"/>
  <c r="V67" i="14"/>
  <c r="U67" i="14"/>
  <c r="T67" i="14"/>
  <c r="S67" i="14"/>
  <c r="R67" i="14"/>
  <c r="Q67" i="14"/>
  <c r="D64" i="14"/>
  <c r="P67" i="14"/>
  <c r="Z66" i="14"/>
  <c r="Y66" i="14"/>
  <c r="X66" i="14"/>
  <c r="W66" i="14"/>
  <c r="V66" i="14"/>
  <c r="U66" i="14"/>
  <c r="T66" i="14"/>
  <c r="S66" i="14"/>
  <c r="R66" i="14"/>
  <c r="Q66" i="14"/>
  <c r="D63" i="14"/>
  <c r="P66" i="14"/>
  <c r="Z65" i="14"/>
  <c r="Y65" i="14"/>
  <c r="X65" i="14"/>
  <c r="W65" i="14"/>
  <c r="V65" i="14"/>
  <c r="U65" i="14"/>
  <c r="T65" i="14"/>
  <c r="S65" i="14"/>
  <c r="R65" i="14"/>
  <c r="Q65" i="14"/>
  <c r="D62" i="14"/>
  <c r="P65" i="14"/>
  <c r="Z64" i="14"/>
  <c r="Y64" i="14"/>
  <c r="X64" i="14"/>
  <c r="W64" i="14"/>
  <c r="V64" i="14"/>
  <c r="U64" i="14"/>
  <c r="T64" i="14"/>
  <c r="S64" i="14"/>
  <c r="R64" i="14"/>
  <c r="Q64" i="14"/>
  <c r="D61" i="14"/>
  <c r="P64" i="14"/>
  <c r="N60" i="14"/>
  <c r="Z63" i="14"/>
  <c r="M60" i="14"/>
  <c r="Y63" i="14"/>
  <c r="L60" i="14"/>
  <c r="X63" i="14"/>
  <c r="K60" i="14"/>
  <c r="W63" i="14"/>
  <c r="J60" i="14"/>
  <c r="V63" i="14"/>
  <c r="I60" i="14"/>
  <c r="U63" i="14"/>
  <c r="H60" i="14"/>
  <c r="T63" i="14"/>
  <c r="G60" i="14"/>
  <c r="S63" i="14"/>
  <c r="F60" i="14"/>
  <c r="R63" i="14"/>
  <c r="E60" i="14"/>
  <c r="Q63" i="14"/>
  <c r="P60" i="14"/>
  <c r="P59" i="14"/>
  <c r="P58" i="14"/>
  <c r="P57" i="14"/>
  <c r="P56" i="14"/>
  <c r="P55" i="14"/>
  <c r="D55" i="14"/>
  <c r="Z54" i="14"/>
  <c r="Y54" i="14"/>
  <c r="X54" i="14"/>
  <c r="W54" i="14"/>
  <c r="V54" i="14"/>
  <c r="U54" i="14"/>
  <c r="T54" i="14"/>
  <c r="S54" i="14"/>
  <c r="R54" i="14"/>
  <c r="Q54" i="14"/>
  <c r="D54" i="14"/>
  <c r="D53" i="14"/>
  <c r="D52" i="14"/>
  <c r="P51" i="14"/>
  <c r="D51" i="14"/>
  <c r="P50" i="14"/>
  <c r="D50" i="14"/>
  <c r="P49" i="14"/>
  <c r="N49" i="14"/>
  <c r="M49" i="14"/>
  <c r="L49" i="14"/>
  <c r="K49" i="14"/>
  <c r="J49" i="14"/>
  <c r="I49" i="14"/>
  <c r="H49" i="14"/>
  <c r="G49" i="14"/>
  <c r="F49" i="14"/>
  <c r="E49" i="14"/>
  <c r="P48" i="14"/>
  <c r="P47" i="14"/>
  <c r="D47" i="14"/>
  <c r="P46" i="14"/>
  <c r="D46" i="14"/>
  <c r="Z45" i="14"/>
  <c r="Y45" i="14"/>
  <c r="X45" i="14"/>
  <c r="W45" i="14"/>
  <c r="V45" i="14"/>
  <c r="U45" i="14"/>
  <c r="T45" i="14"/>
  <c r="S45" i="14"/>
  <c r="R45" i="14"/>
  <c r="Q45" i="14"/>
  <c r="D45" i="14"/>
  <c r="D44" i="14"/>
  <c r="D43" i="14"/>
  <c r="D42" i="14"/>
  <c r="N41" i="14"/>
  <c r="M41" i="14"/>
  <c r="L41" i="14"/>
  <c r="K41" i="14"/>
  <c r="J41" i="14"/>
  <c r="I41" i="14"/>
  <c r="H41" i="14"/>
  <c r="G41" i="14"/>
  <c r="F41" i="14"/>
  <c r="E41" i="14"/>
  <c r="Z40" i="14"/>
  <c r="Y40" i="14"/>
  <c r="X40" i="14"/>
  <c r="W40" i="14"/>
  <c r="V40" i="14"/>
  <c r="U40" i="14"/>
  <c r="T40" i="14"/>
  <c r="S40" i="14"/>
  <c r="R40" i="14"/>
  <c r="Q40" i="14"/>
  <c r="P40" i="14"/>
  <c r="Z39" i="14"/>
  <c r="Y39" i="14"/>
  <c r="X39" i="14"/>
  <c r="W39" i="14"/>
  <c r="V39" i="14"/>
  <c r="U39" i="14"/>
  <c r="T39" i="14"/>
  <c r="S39" i="14"/>
  <c r="R39" i="14"/>
  <c r="Q39" i="14"/>
  <c r="P39" i="14"/>
  <c r="D39" i="14"/>
  <c r="Z38" i="14"/>
  <c r="Y38" i="14"/>
  <c r="X38" i="14"/>
  <c r="W38" i="14"/>
  <c r="V38" i="14"/>
  <c r="U38" i="14"/>
  <c r="T38" i="14"/>
  <c r="S38" i="14"/>
  <c r="R38" i="14"/>
  <c r="Q38" i="14"/>
  <c r="P38" i="14"/>
  <c r="D38" i="14"/>
  <c r="Z37" i="14"/>
  <c r="Y37" i="14"/>
  <c r="X37" i="14"/>
  <c r="W37" i="14"/>
  <c r="V37" i="14"/>
  <c r="U37" i="14"/>
  <c r="T37" i="14"/>
  <c r="S37" i="14"/>
  <c r="R37" i="14"/>
  <c r="Q37" i="14"/>
  <c r="P37" i="14"/>
  <c r="D37" i="14"/>
  <c r="Z36" i="14"/>
  <c r="Y36" i="14"/>
  <c r="X36" i="14"/>
  <c r="W36" i="14"/>
  <c r="V36" i="14"/>
  <c r="U36" i="14"/>
  <c r="T36" i="14"/>
  <c r="S36" i="14"/>
  <c r="R36" i="14"/>
  <c r="Q36" i="14"/>
  <c r="P36" i="14"/>
  <c r="D36" i="14"/>
  <c r="Z35" i="14"/>
  <c r="Y35" i="14"/>
  <c r="X35" i="14"/>
  <c r="W35" i="14"/>
  <c r="V35" i="14"/>
  <c r="U35" i="14"/>
  <c r="T35" i="14"/>
  <c r="S35" i="14"/>
  <c r="R35" i="14"/>
  <c r="Q35" i="14"/>
  <c r="P35" i="14"/>
  <c r="D35" i="14"/>
  <c r="Z34" i="14"/>
  <c r="Y34" i="14"/>
  <c r="X34" i="14"/>
  <c r="W34" i="14"/>
  <c r="V34" i="14"/>
  <c r="U34" i="14"/>
  <c r="T34" i="14"/>
  <c r="S34" i="14"/>
  <c r="R34" i="14"/>
  <c r="Q34" i="14"/>
  <c r="D34" i="14"/>
  <c r="N33" i="14"/>
  <c r="M33" i="14"/>
  <c r="L33" i="14"/>
  <c r="K33" i="14"/>
  <c r="J33" i="14"/>
  <c r="I33" i="14"/>
  <c r="H33" i="14"/>
  <c r="G33" i="14"/>
  <c r="F33" i="14"/>
  <c r="E33" i="14"/>
  <c r="P31" i="14"/>
  <c r="P30" i="14"/>
  <c r="P29" i="14"/>
  <c r="P28" i="14"/>
  <c r="D28" i="14"/>
  <c r="P27" i="14"/>
  <c r="D27" i="14"/>
  <c r="P26" i="14"/>
  <c r="D26" i="14"/>
  <c r="Z25" i="14"/>
  <c r="Y25" i="14"/>
  <c r="X25" i="14"/>
  <c r="W25" i="14"/>
  <c r="V25" i="14"/>
  <c r="U25" i="14"/>
  <c r="T25" i="14"/>
  <c r="S25" i="14"/>
  <c r="R25" i="14"/>
  <c r="Q25" i="14"/>
  <c r="D25" i="14"/>
  <c r="D24" i="14"/>
  <c r="D23" i="14"/>
  <c r="P22" i="14"/>
  <c r="N22" i="14"/>
  <c r="M22" i="14"/>
  <c r="L22" i="14"/>
  <c r="K22" i="14"/>
  <c r="J22" i="14"/>
  <c r="I22" i="14"/>
  <c r="H22" i="14"/>
  <c r="G22" i="14"/>
  <c r="F22" i="14"/>
  <c r="E22" i="14"/>
  <c r="P21" i="14"/>
  <c r="P20" i="14"/>
  <c r="D20" i="14"/>
  <c r="P19" i="14"/>
  <c r="D19" i="14"/>
  <c r="P18" i="14"/>
  <c r="D18" i="14"/>
  <c r="P17" i="14"/>
  <c r="D17" i="14"/>
  <c r="Z16" i="14"/>
  <c r="Y16" i="14"/>
  <c r="X16" i="14"/>
  <c r="W16" i="14"/>
  <c r="V16" i="14"/>
  <c r="U16" i="14"/>
  <c r="T16" i="14"/>
  <c r="S16" i="14"/>
  <c r="R16" i="14"/>
  <c r="Q16" i="14"/>
  <c r="D16" i="14"/>
  <c r="D15" i="14"/>
  <c r="N14" i="14"/>
  <c r="M14" i="14"/>
  <c r="L14" i="14"/>
  <c r="K14" i="14"/>
  <c r="J14" i="14"/>
  <c r="I14" i="14"/>
  <c r="H14" i="14"/>
  <c r="G14" i="14"/>
  <c r="F14" i="14"/>
  <c r="E14" i="14"/>
  <c r="Q8" i="14"/>
  <c r="Q9" i="14"/>
  <c r="Q10" i="14"/>
  <c r="Q3" i="14"/>
  <c r="Q4" i="14"/>
  <c r="A1" i="14"/>
  <c r="P134" i="13"/>
  <c r="Q110" i="13"/>
  <c r="Q115" i="13"/>
  <c r="Q59" i="13"/>
  <c r="Q60" i="13"/>
  <c r="Q133" i="13"/>
  <c r="P133" i="13"/>
  <c r="Q114" i="13"/>
  <c r="Q58" i="13"/>
  <c r="Q132" i="13"/>
  <c r="P132" i="13"/>
  <c r="Q113" i="13"/>
  <c r="Q57" i="13"/>
  <c r="Q131" i="13"/>
  <c r="P131" i="13"/>
  <c r="Q112" i="13"/>
  <c r="Q56" i="13"/>
  <c r="Q130" i="13"/>
  <c r="P130" i="13"/>
  <c r="P111" i="13"/>
  <c r="Y111" i="13"/>
  <c r="Y55" i="13"/>
  <c r="Z55" i="13"/>
  <c r="Y129" i="13"/>
  <c r="X111" i="13"/>
  <c r="X55" i="13"/>
  <c r="X129" i="13"/>
  <c r="W111" i="13"/>
  <c r="W55" i="13"/>
  <c r="W129" i="13"/>
  <c r="V111" i="13"/>
  <c r="V55" i="13"/>
  <c r="V129" i="13"/>
  <c r="U111" i="13"/>
  <c r="U55" i="13"/>
  <c r="U129" i="13"/>
  <c r="T111" i="13"/>
  <c r="T55" i="13"/>
  <c r="T129" i="13"/>
  <c r="S111" i="13"/>
  <c r="S55" i="13"/>
  <c r="S129" i="13"/>
  <c r="R111" i="13"/>
  <c r="R55" i="13"/>
  <c r="R129" i="13"/>
  <c r="Q111" i="13"/>
  <c r="E88" i="13"/>
  <c r="Q55" i="13"/>
  <c r="Q129" i="13"/>
  <c r="P129" i="13"/>
  <c r="Z128" i="13"/>
  <c r="Y128" i="13"/>
  <c r="X128" i="13"/>
  <c r="W128" i="13"/>
  <c r="V128" i="13"/>
  <c r="U128" i="13"/>
  <c r="T128" i="13"/>
  <c r="S128" i="13"/>
  <c r="R128" i="13"/>
  <c r="Q128" i="13"/>
  <c r="P125" i="13"/>
  <c r="Q50" i="13"/>
  <c r="Q51" i="13"/>
  <c r="Q124" i="13"/>
  <c r="P124" i="13"/>
  <c r="Q49" i="13"/>
  <c r="Q123" i="13"/>
  <c r="P123" i="13"/>
  <c r="Q48" i="13"/>
  <c r="Q122" i="13"/>
  <c r="P122" i="13"/>
  <c r="Q47" i="13"/>
  <c r="Q121" i="13"/>
  <c r="P121" i="13"/>
  <c r="Y46" i="13"/>
  <c r="Z46" i="13"/>
  <c r="Y120" i="13"/>
  <c r="X46" i="13"/>
  <c r="X120" i="13"/>
  <c r="W46" i="13"/>
  <c r="W120" i="13"/>
  <c r="V46" i="13"/>
  <c r="V120" i="13"/>
  <c r="U46" i="13"/>
  <c r="U120" i="13"/>
  <c r="T46" i="13"/>
  <c r="T120" i="13"/>
  <c r="S46" i="13"/>
  <c r="S120" i="13"/>
  <c r="R46" i="13"/>
  <c r="R120" i="13"/>
  <c r="Q46" i="13"/>
  <c r="Q120" i="13"/>
  <c r="P120" i="13"/>
  <c r="Z119" i="13"/>
  <c r="Y119" i="13"/>
  <c r="X119" i="13"/>
  <c r="W119" i="13"/>
  <c r="V119" i="13"/>
  <c r="U119" i="13"/>
  <c r="T119" i="13"/>
  <c r="S119" i="13"/>
  <c r="R119" i="13"/>
  <c r="Q119" i="13"/>
  <c r="P98" i="13"/>
  <c r="Q74" i="13"/>
  <c r="Q79" i="13"/>
  <c r="Q30" i="13"/>
  <c r="Q31" i="13"/>
  <c r="Q97" i="13"/>
  <c r="P97" i="13"/>
  <c r="Q78" i="13"/>
  <c r="Q29" i="13"/>
  <c r="Q96" i="13"/>
  <c r="P96" i="13"/>
  <c r="Q77" i="13"/>
  <c r="Q28" i="13"/>
  <c r="Q95" i="13"/>
  <c r="P95" i="13"/>
  <c r="Q76" i="13"/>
  <c r="Q27" i="13"/>
  <c r="Q94" i="13"/>
  <c r="P94" i="13"/>
  <c r="P75" i="13"/>
  <c r="Y75" i="13"/>
  <c r="Y26" i="13"/>
  <c r="Z26" i="13"/>
  <c r="Y93" i="13"/>
  <c r="X75" i="13"/>
  <c r="X26" i="13"/>
  <c r="X93" i="13"/>
  <c r="W75" i="13"/>
  <c r="W26" i="13"/>
  <c r="W93" i="13"/>
  <c r="V75" i="13"/>
  <c r="V26" i="13"/>
  <c r="V93" i="13"/>
  <c r="U75" i="13"/>
  <c r="U26" i="13"/>
  <c r="U93" i="13"/>
  <c r="T75" i="13"/>
  <c r="T26" i="13"/>
  <c r="T93" i="13"/>
  <c r="S75" i="13"/>
  <c r="S26" i="13"/>
  <c r="S93" i="13"/>
  <c r="R75" i="13"/>
  <c r="R26" i="13"/>
  <c r="R93" i="13"/>
  <c r="Q75" i="13"/>
  <c r="Q26" i="13"/>
  <c r="Q93" i="13"/>
  <c r="P93" i="13"/>
  <c r="D93" i="13"/>
  <c r="Z92" i="13"/>
  <c r="Y92" i="13"/>
  <c r="X92" i="13"/>
  <c r="W92" i="13"/>
  <c r="V92" i="13"/>
  <c r="U92" i="13"/>
  <c r="T92" i="13"/>
  <c r="S92" i="13"/>
  <c r="R92" i="13"/>
  <c r="Q92" i="13"/>
  <c r="D92" i="13"/>
  <c r="D91" i="13"/>
  <c r="D90" i="13"/>
  <c r="P89" i="13"/>
  <c r="D89" i="13"/>
  <c r="Q21" i="13"/>
  <c r="Q22" i="13"/>
  <c r="Q88" i="13"/>
  <c r="P88" i="13"/>
  <c r="D88" i="13"/>
  <c r="Q20" i="13"/>
  <c r="Q87" i="13"/>
  <c r="P87" i="13"/>
  <c r="N87" i="13"/>
  <c r="M87" i="13"/>
  <c r="L87" i="13"/>
  <c r="K87" i="13"/>
  <c r="J87" i="13"/>
  <c r="I87" i="13"/>
  <c r="H87" i="13"/>
  <c r="G87" i="13"/>
  <c r="F87" i="13"/>
  <c r="E87" i="13"/>
  <c r="Q19" i="13"/>
  <c r="Q86" i="13"/>
  <c r="P86" i="13"/>
  <c r="Q18" i="13"/>
  <c r="Q85" i="13"/>
  <c r="P85" i="13"/>
  <c r="Y17" i="13"/>
  <c r="Z17" i="13"/>
  <c r="Y84" i="13"/>
  <c r="X17" i="13"/>
  <c r="X84" i="13"/>
  <c r="W17" i="13"/>
  <c r="W84" i="13"/>
  <c r="V17" i="13"/>
  <c r="V84" i="13"/>
  <c r="U17" i="13"/>
  <c r="U84" i="13"/>
  <c r="T17" i="13"/>
  <c r="T84" i="13"/>
  <c r="S17" i="13"/>
  <c r="S84" i="13"/>
  <c r="R17" i="13"/>
  <c r="R84" i="13"/>
  <c r="Q17" i="13"/>
  <c r="Q84" i="13"/>
  <c r="P84" i="13"/>
  <c r="Z83" i="13"/>
  <c r="Y83" i="13"/>
  <c r="X83" i="13"/>
  <c r="W83" i="13"/>
  <c r="V83" i="13"/>
  <c r="U83" i="13"/>
  <c r="T83" i="13"/>
  <c r="S83" i="13"/>
  <c r="R83" i="13"/>
  <c r="Q83" i="13"/>
  <c r="N74" i="13"/>
  <c r="N82" i="13"/>
  <c r="M74" i="13"/>
  <c r="M82" i="13"/>
  <c r="L74" i="13"/>
  <c r="L82" i="13"/>
  <c r="K74" i="13"/>
  <c r="K82" i="13"/>
  <c r="J74" i="13"/>
  <c r="J82" i="13"/>
  <c r="I74" i="13"/>
  <c r="I82" i="13"/>
  <c r="H74" i="13"/>
  <c r="H82" i="13"/>
  <c r="G74" i="13"/>
  <c r="G82" i="13"/>
  <c r="F74" i="13"/>
  <c r="F82" i="13"/>
  <c r="E74" i="13"/>
  <c r="E82" i="13"/>
  <c r="D82" i="13"/>
  <c r="N73" i="13"/>
  <c r="N81" i="13"/>
  <c r="M73" i="13"/>
  <c r="M81" i="13"/>
  <c r="L73" i="13"/>
  <c r="L81" i="13"/>
  <c r="K73" i="13"/>
  <c r="K81" i="13"/>
  <c r="J73" i="13"/>
  <c r="J81" i="13"/>
  <c r="I73" i="13"/>
  <c r="I81" i="13"/>
  <c r="H73" i="13"/>
  <c r="H81" i="13"/>
  <c r="G73" i="13"/>
  <c r="G81" i="13"/>
  <c r="F73" i="13"/>
  <c r="F81" i="13"/>
  <c r="E73" i="13"/>
  <c r="E81" i="13"/>
  <c r="D81" i="13"/>
  <c r="N72" i="13"/>
  <c r="N80" i="13"/>
  <c r="M72" i="13"/>
  <c r="M80" i="13"/>
  <c r="L72" i="13"/>
  <c r="L80" i="13"/>
  <c r="K72" i="13"/>
  <c r="K80" i="13"/>
  <c r="J72" i="13"/>
  <c r="J80" i="13"/>
  <c r="I72" i="13"/>
  <c r="I80" i="13"/>
  <c r="H72" i="13"/>
  <c r="H80" i="13"/>
  <c r="G72" i="13"/>
  <c r="G80" i="13"/>
  <c r="F72" i="13"/>
  <c r="F80" i="13"/>
  <c r="E72" i="13"/>
  <c r="E80" i="13"/>
  <c r="D80" i="13"/>
  <c r="N71" i="13"/>
  <c r="N79" i="13"/>
  <c r="M71" i="13"/>
  <c r="M79" i="13"/>
  <c r="L71" i="13"/>
  <c r="L79" i="13"/>
  <c r="K71" i="13"/>
  <c r="K79" i="13"/>
  <c r="J71" i="13"/>
  <c r="J79" i="13"/>
  <c r="I71" i="13"/>
  <c r="I79" i="13"/>
  <c r="H71" i="13"/>
  <c r="H79" i="13"/>
  <c r="G71" i="13"/>
  <c r="G79" i="13"/>
  <c r="F71" i="13"/>
  <c r="F79" i="13"/>
  <c r="E71" i="13"/>
  <c r="E79" i="13"/>
  <c r="D79" i="13"/>
  <c r="N70" i="13"/>
  <c r="N78" i="13"/>
  <c r="M70" i="13"/>
  <c r="M78" i="13"/>
  <c r="L70" i="13"/>
  <c r="L78" i="13"/>
  <c r="K70" i="13"/>
  <c r="K78" i="13"/>
  <c r="J70" i="13"/>
  <c r="J78" i="13"/>
  <c r="I70" i="13"/>
  <c r="I78" i="13"/>
  <c r="H70" i="13"/>
  <c r="H78" i="13"/>
  <c r="G70" i="13"/>
  <c r="G78" i="13"/>
  <c r="F70" i="13"/>
  <c r="F78" i="13"/>
  <c r="E70" i="13"/>
  <c r="E78" i="13"/>
  <c r="D78" i="13"/>
  <c r="N69" i="13"/>
  <c r="N77" i="13"/>
  <c r="M69" i="13"/>
  <c r="M77" i="13"/>
  <c r="L69" i="13"/>
  <c r="L77" i="13"/>
  <c r="K69" i="13"/>
  <c r="K77" i="13"/>
  <c r="J69" i="13"/>
  <c r="J77" i="13"/>
  <c r="I69" i="13"/>
  <c r="I77" i="13"/>
  <c r="H69" i="13"/>
  <c r="H77" i="13"/>
  <c r="G69" i="13"/>
  <c r="G77" i="13"/>
  <c r="F69" i="13"/>
  <c r="F77" i="13"/>
  <c r="E69" i="13"/>
  <c r="E77" i="13"/>
  <c r="D77" i="13"/>
  <c r="N76" i="13"/>
  <c r="M76" i="13"/>
  <c r="L76" i="13"/>
  <c r="K76" i="13"/>
  <c r="J76" i="13"/>
  <c r="I76" i="13"/>
  <c r="H76" i="13"/>
  <c r="G76" i="13"/>
  <c r="F76" i="13"/>
  <c r="E76" i="13"/>
  <c r="D74" i="13"/>
  <c r="D73" i="13"/>
  <c r="D72" i="13"/>
  <c r="D71" i="13"/>
  <c r="D70" i="13"/>
  <c r="Z69" i="13"/>
  <c r="Y69" i="13"/>
  <c r="X69" i="13"/>
  <c r="W69" i="13"/>
  <c r="V69" i="13"/>
  <c r="U69" i="13"/>
  <c r="T69" i="13"/>
  <c r="S69" i="13"/>
  <c r="R69" i="13"/>
  <c r="Q69" i="13"/>
  <c r="D66" i="13"/>
  <c r="P69" i="13"/>
  <c r="D69" i="13"/>
  <c r="Z68" i="13"/>
  <c r="Y68" i="13"/>
  <c r="X68" i="13"/>
  <c r="W68" i="13"/>
  <c r="V68" i="13"/>
  <c r="U68" i="13"/>
  <c r="T68" i="13"/>
  <c r="S68" i="13"/>
  <c r="R68" i="13"/>
  <c r="Q68" i="13"/>
  <c r="D65" i="13"/>
  <c r="P68" i="13"/>
  <c r="N68" i="13"/>
  <c r="M68" i="13"/>
  <c r="L68" i="13"/>
  <c r="K68" i="13"/>
  <c r="J68" i="13"/>
  <c r="I68" i="13"/>
  <c r="H68" i="13"/>
  <c r="G68" i="13"/>
  <c r="F68" i="13"/>
  <c r="E68" i="13"/>
  <c r="Z67" i="13"/>
  <c r="Y67" i="13"/>
  <c r="X67" i="13"/>
  <c r="W67" i="13"/>
  <c r="V67" i="13"/>
  <c r="U67" i="13"/>
  <c r="T67" i="13"/>
  <c r="S67" i="13"/>
  <c r="R67" i="13"/>
  <c r="Q67" i="13"/>
  <c r="D64" i="13"/>
  <c r="P67" i="13"/>
  <c r="Z66" i="13"/>
  <c r="Y66" i="13"/>
  <c r="X66" i="13"/>
  <c r="W66" i="13"/>
  <c r="V66" i="13"/>
  <c r="U66" i="13"/>
  <c r="T66" i="13"/>
  <c r="S66" i="13"/>
  <c r="R66" i="13"/>
  <c r="Q66" i="13"/>
  <c r="D63" i="13"/>
  <c r="P66" i="13"/>
  <c r="Z65" i="13"/>
  <c r="Y65" i="13"/>
  <c r="X65" i="13"/>
  <c r="W65" i="13"/>
  <c r="V65" i="13"/>
  <c r="U65" i="13"/>
  <c r="T65" i="13"/>
  <c r="S65" i="13"/>
  <c r="R65" i="13"/>
  <c r="Q65" i="13"/>
  <c r="D62" i="13"/>
  <c r="P65" i="13"/>
  <c r="Z64" i="13"/>
  <c r="Y64" i="13"/>
  <c r="X64" i="13"/>
  <c r="W64" i="13"/>
  <c r="V64" i="13"/>
  <c r="U64" i="13"/>
  <c r="T64" i="13"/>
  <c r="S64" i="13"/>
  <c r="R64" i="13"/>
  <c r="Q64" i="13"/>
  <c r="D61" i="13"/>
  <c r="P64" i="13"/>
  <c r="N60" i="13"/>
  <c r="Z63" i="13"/>
  <c r="M60" i="13"/>
  <c r="Y63" i="13"/>
  <c r="L60" i="13"/>
  <c r="X63" i="13"/>
  <c r="K60" i="13"/>
  <c r="W63" i="13"/>
  <c r="J60" i="13"/>
  <c r="V63" i="13"/>
  <c r="I60" i="13"/>
  <c r="U63" i="13"/>
  <c r="H60" i="13"/>
  <c r="T63" i="13"/>
  <c r="G60" i="13"/>
  <c r="S63" i="13"/>
  <c r="F60" i="13"/>
  <c r="R63" i="13"/>
  <c r="E60" i="13"/>
  <c r="Q63" i="13"/>
  <c r="P60" i="13"/>
  <c r="P59" i="13"/>
  <c r="P58" i="13"/>
  <c r="P57" i="13"/>
  <c r="P56" i="13"/>
  <c r="P55" i="13"/>
  <c r="D55" i="13"/>
  <c r="Z54" i="13"/>
  <c r="Y54" i="13"/>
  <c r="X54" i="13"/>
  <c r="W54" i="13"/>
  <c r="V54" i="13"/>
  <c r="U54" i="13"/>
  <c r="T54" i="13"/>
  <c r="S54" i="13"/>
  <c r="R54" i="13"/>
  <c r="Q54" i="13"/>
  <c r="D54" i="13"/>
  <c r="D53" i="13"/>
  <c r="D52" i="13"/>
  <c r="P51" i="13"/>
  <c r="D51" i="13"/>
  <c r="P50" i="13"/>
  <c r="D50" i="13"/>
  <c r="P49" i="13"/>
  <c r="N49" i="13"/>
  <c r="M49" i="13"/>
  <c r="L49" i="13"/>
  <c r="K49" i="13"/>
  <c r="J49" i="13"/>
  <c r="I49" i="13"/>
  <c r="H49" i="13"/>
  <c r="G49" i="13"/>
  <c r="F49" i="13"/>
  <c r="E49" i="13"/>
  <c r="P48" i="13"/>
  <c r="P47" i="13"/>
  <c r="D47" i="13"/>
  <c r="P46" i="13"/>
  <c r="D46" i="13"/>
  <c r="Z45" i="13"/>
  <c r="Y45" i="13"/>
  <c r="X45" i="13"/>
  <c r="W45" i="13"/>
  <c r="V45" i="13"/>
  <c r="U45" i="13"/>
  <c r="T45" i="13"/>
  <c r="S45" i="13"/>
  <c r="R45" i="13"/>
  <c r="Q45" i="13"/>
  <c r="D45" i="13"/>
  <c r="D44" i="13"/>
  <c r="D43" i="13"/>
  <c r="D42" i="13"/>
  <c r="N41" i="13"/>
  <c r="M41" i="13"/>
  <c r="L41" i="13"/>
  <c r="K41" i="13"/>
  <c r="J41" i="13"/>
  <c r="I41" i="13"/>
  <c r="H41" i="13"/>
  <c r="G41" i="13"/>
  <c r="F41" i="13"/>
  <c r="E41" i="13"/>
  <c r="Z40" i="13"/>
  <c r="Y40" i="13"/>
  <c r="X40" i="13"/>
  <c r="W40" i="13"/>
  <c r="V40" i="13"/>
  <c r="U40" i="13"/>
  <c r="T40" i="13"/>
  <c r="S40" i="13"/>
  <c r="R40" i="13"/>
  <c r="Q40" i="13"/>
  <c r="P40" i="13"/>
  <c r="Z39" i="13"/>
  <c r="Y39" i="13"/>
  <c r="X39" i="13"/>
  <c r="W39" i="13"/>
  <c r="V39" i="13"/>
  <c r="U39" i="13"/>
  <c r="T39" i="13"/>
  <c r="S39" i="13"/>
  <c r="R39" i="13"/>
  <c r="Q39" i="13"/>
  <c r="P39" i="13"/>
  <c r="D39" i="13"/>
  <c r="Z38" i="13"/>
  <c r="Y38" i="13"/>
  <c r="X38" i="13"/>
  <c r="W38" i="13"/>
  <c r="V38" i="13"/>
  <c r="U38" i="13"/>
  <c r="T38" i="13"/>
  <c r="S38" i="13"/>
  <c r="R38" i="13"/>
  <c r="Q38" i="13"/>
  <c r="P38" i="13"/>
  <c r="D38" i="13"/>
  <c r="Z37" i="13"/>
  <c r="Y37" i="13"/>
  <c r="X37" i="13"/>
  <c r="W37" i="13"/>
  <c r="V37" i="13"/>
  <c r="U37" i="13"/>
  <c r="T37" i="13"/>
  <c r="S37" i="13"/>
  <c r="R37" i="13"/>
  <c r="Q37" i="13"/>
  <c r="P37" i="13"/>
  <c r="D37" i="13"/>
  <c r="Z36" i="13"/>
  <c r="Y36" i="13"/>
  <c r="X36" i="13"/>
  <c r="W36" i="13"/>
  <c r="V36" i="13"/>
  <c r="U36" i="13"/>
  <c r="T36" i="13"/>
  <c r="S36" i="13"/>
  <c r="R36" i="13"/>
  <c r="Q36" i="13"/>
  <c r="P36" i="13"/>
  <c r="D36" i="13"/>
  <c r="Z35" i="13"/>
  <c r="Y35" i="13"/>
  <c r="X35" i="13"/>
  <c r="W35" i="13"/>
  <c r="V35" i="13"/>
  <c r="U35" i="13"/>
  <c r="T35" i="13"/>
  <c r="S35" i="13"/>
  <c r="R35" i="13"/>
  <c r="Q35" i="13"/>
  <c r="P35" i="13"/>
  <c r="D35" i="13"/>
  <c r="Z34" i="13"/>
  <c r="Y34" i="13"/>
  <c r="X34" i="13"/>
  <c r="W34" i="13"/>
  <c r="V34" i="13"/>
  <c r="U34" i="13"/>
  <c r="T34" i="13"/>
  <c r="S34" i="13"/>
  <c r="R34" i="13"/>
  <c r="Q34" i="13"/>
  <c r="D34" i="13"/>
  <c r="N33" i="13"/>
  <c r="M33" i="13"/>
  <c r="L33" i="13"/>
  <c r="K33" i="13"/>
  <c r="J33" i="13"/>
  <c r="I33" i="13"/>
  <c r="H33" i="13"/>
  <c r="G33" i="13"/>
  <c r="F33" i="13"/>
  <c r="E33" i="13"/>
  <c r="P31" i="13"/>
  <c r="P30" i="13"/>
  <c r="P29" i="13"/>
  <c r="P28" i="13"/>
  <c r="D28" i="13"/>
  <c r="P27" i="13"/>
  <c r="D27" i="13"/>
  <c r="P26" i="13"/>
  <c r="D26" i="13"/>
  <c r="Z25" i="13"/>
  <c r="Y25" i="13"/>
  <c r="X25" i="13"/>
  <c r="W25" i="13"/>
  <c r="V25" i="13"/>
  <c r="U25" i="13"/>
  <c r="T25" i="13"/>
  <c r="S25" i="13"/>
  <c r="R25" i="13"/>
  <c r="Q25" i="13"/>
  <c r="D25" i="13"/>
  <c r="D24" i="13"/>
  <c r="D23" i="13"/>
  <c r="P22" i="13"/>
  <c r="N22" i="13"/>
  <c r="M22" i="13"/>
  <c r="L22" i="13"/>
  <c r="K22" i="13"/>
  <c r="J22" i="13"/>
  <c r="I22" i="13"/>
  <c r="H22" i="13"/>
  <c r="G22" i="13"/>
  <c r="F22" i="13"/>
  <c r="E22" i="13"/>
  <c r="P21" i="13"/>
  <c r="P20" i="13"/>
  <c r="D20" i="13"/>
  <c r="P19" i="13"/>
  <c r="D19" i="13"/>
  <c r="P18" i="13"/>
  <c r="D18" i="13"/>
  <c r="P17" i="13"/>
  <c r="D17" i="13"/>
  <c r="Z16" i="13"/>
  <c r="Y16" i="13"/>
  <c r="X16" i="13"/>
  <c r="W16" i="13"/>
  <c r="V16" i="13"/>
  <c r="U16" i="13"/>
  <c r="T16" i="13"/>
  <c r="S16" i="13"/>
  <c r="R16" i="13"/>
  <c r="Q16" i="13"/>
  <c r="D16" i="13"/>
  <c r="D15" i="13"/>
  <c r="N14" i="13"/>
  <c r="M14" i="13"/>
  <c r="L14" i="13"/>
  <c r="K14" i="13"/>
  <c r="J14" i="13"/>
  <c r="I14" i="13"/>
  <c r="H14" i="13"/>
  <c r="G14" i="13"/>
  <c r="F14" i="13"/>
  <c r="E14" i="13"/>
  <c r="Q8" i="13"/>
  <c r="Q9" i="13"/>
  <c r="Q10" i="13"/>
  <c r="Q3" i="13"/>
  <c r="Q4" i="13"/>
  <c r="A1" i="13"/>
  <c r="P134" i="12"/>
  <c r="Q110" i="12"/>
  <c r="Q115" i="12"/>
  <c r="Q59" i="12"/>
  <c r="Q60" i="12"/>
  <c r="Q133" i="12"/>
  <c r="P133" i="12"/>
  <c r="Q114" i="12"/>
  <c r="Q58" i="12"/>
  <c r="Q132" i="12"/>
  <c r="P132" i="12"/>
  <c r="Q113" i="12"/>
  <c r="Q57" i="12"/>
  <c r="Q131" i="12"/>
  <c r="P131" i="12"/>
  <c r="Q112" i="12"/>
  <c r="Q56" i="12"/>
  <c r="Q130" i="12"/>
  <c r="P130" i="12"/>
  <c r="P111" i="12"/>
  <c r="Y111" i="12"/>
  <c r="Y55" i="12"/>
  <c r="Z55" i="12"/>
  <c r="Y129" i="12"/>
  <c r="X111" i="12"/>
  <c r="X55" i="12"/>
  <c r="X129" i="12"/>
  <c r="W111" i="12"/>
  <c r="W55" i="12"/>
  <c r="W129" i="12"/>
  <c r="V111" i="12"/>
  <c r="V55" i="12"/>
  <c r="V129" i="12"/>
  <c r="U111" i="12"/>
  <c r="U55" i="12"/>
  <c r="U129" i="12"/>
  <c r="T111" i="12"/>
  <c r="T55" i="12"/>
  <c r="T129" i="12"/>
  <c r="S111" i="12"/>
  <c r="S55" i="12"/>
  <c r="S129" i="12"/>
  <c r="R111" i="12"/>
  <c r="R55" i="12"/>
  <c r="R129" i="12"/>
  <c r="Q111" i="12"/>
  <c r="E88" i="12"/>
  <c r="Q55" i="12"/>
  <c r="Q129" i="12"/>
  <c r="P129" i="12"/>
  <c r="Z128" i="12"/>
  <c r="Y128" i="12"/>
  <c r="X128" i="12"/>
  <c r="W128" i="12"/>
  <c r="V128" i="12"/>
  <c r="U128" i="12"/>
  <c r="T128" i="12"/>
  <c r="S128" i="12"/>
  <c r="R128" i="12"/>
  <c r="Q128" i="12"/>
  <c r="P125" i="12"/>
  <c r="Q50" i="12"/>
  <c r="Q51" i="12"/>
  <c r="Q124" i="12"/>
  <c r="P124" i="12"/>
  <c r="Q49" i="12"/>
  <c r="Q123" i="12"/>
  <c r="P123" i="12"/>
  <c r="Q48" i="12"/>
  <c r="Q122" i="12"/>
  <c r="P122" i="12"/>
  <c r="Q47" i="12"/>
  <c r="Q121" i="12"/>
  <c r="P121" i="12"/>
  <c r="Y46" i="12"/>
  <c r="Z46" i="12"/>
  <c r="Y120" i="12"/>
  <c r="X46" i="12"/>
  <c r="X120" i="12"/>
  <c r="W46" i="12"/>
  <c r="W120" i="12"/>
  <c r="V46" i="12"/>
  <c r="V120" i="12"/>
  <c r="U46" i="12"/>
  <c r="U120" i="12"/>
  <c r="T46" i="12"/>
  <c r="T120" i="12"/>
  <c r="S46" i="12"/>
  <c r="S120" i="12"/>
  <c r="R46" i="12"/>
  <c r="R120" i="12"/>
  <c r="Q46" i="12"/>
  <c r="Q120" i="12"/>
  <c r="P120" i="12"/>
  <c r="Z119" i="12"/>
  <c r="Y119" i="12"/>
  <c r="X119" i="12"/>
  <c r="W119" i="12"/>
  <c r="V119" i="12"/>
  <c r="U119" i="12"/>
  <c r="T119" i="12"/>
  <c r="S119" i="12"/>
  <c r="R119" i="12"/>
  <c r="Q119" i="12"/>
  <c r="P98" i="12"/>
  <c r="Q74" i="12"/>
  <c r="Q79" i="12"/>
  <c r="Q30" i="12"/>
  <c r="Q31" i="12"/>
  <c r="Q97" i="12"/>
  <c r="P97" i="12"/>
  <c r="Q78" i="12"/>
  <c r="Q29" i="12"/>
  <c r="Q96" i="12"/>
  <c r="P96" i="12"/>
  <c r="Q77" i="12"/>
  <c r="Q28" i="12"/>
  <c r="Q95" i="12"/>
  <c r="P95" i="12"/>
  <c r="Q76" i="12"/>
  <c r="Q27" i="12"/>
  <c r="Q94" i="12"/>
  <c r="P94" i="12"/>
  <c r="P75" i="12"/>
  <c r="Y75" i="12"/>
  <c r="Y26" i="12"/>
  <c r="Z26" i="12"/>
  <c r="Y93" i="12"/>
  <c r="X75" i="12"/>
  <c r="X26" i="12"/>
  <c r="X93" i="12"/>
  <c r="W75" i="12"/>
  <c r="W26" i="12"/>
  <c r="W93" i="12"/>
  <c r="V75" i="12"/>
  <c r="V26" i="12"/>
  <c r="V93" i="12"/>
  <c r="U75" i="12"/>
  <c r="U26" i="12"/>
  <c r="U93" i="12"/>
  <c r="T75" i="12"/>
  <c r="T26" i="12"/>
  <c r="T93" i="12"/>
  <c r="S75" i="12"/>
  <c r="S26" i="12"/>
  <c r="S93" i="12"/>
  <c r="R75" i="12"/>
  <c r="R26" i="12"/>
  <c r="R93" i="12"/>
  <c r="Q75" i="12"/>
  <c r="Q26" i="12"/>
  <c r="Q93" i="12"/>
  <c r="P93" i="12"/>
  <c r="D93" i="12"/>
  <c r="Z92" i="12"/>
  <c r="Y92" i="12"/>
  <c r="X92" i="12"/>
  <c r="W92" i="12"/>
  <c r="V92" i="12"/>
  <c r="U92" i="12"/>
  <c r="T92" i="12"/>
  <c r="S92" i="12"/>
  <c r="R92" i="12"/>
  <c r="Q92" i="12"/>
  <c r="D92" i="12"/>
  <c r="D91" i="12"/>
  <c r="D90" i="12"/>
  <c r="P89" i="12"/>
  <c r="D89" i="12"/>
  <c r="Q21" i="12"/>
  <c r="Q22" i="12"/>
  <c r="Q88" i="12"/>
  <c r="P88" i="12"/>
  <c r="D88" i="12"/>
  <c r="Q20" i="12"/>
  <c r="Q87" i="12"/>
  <c r="P87" i="12"/>
  <c r="N87" i="12"/>
  <c r="M87" i="12"/>
  <c r="L87" i="12"/>
  <c r="K87" i="12"/>
  <c r="J87" i="12"/>
  <c r="I87" i="12"/>
  <c r="H87" i="12"/>
  <c r="G87" i="12"/>
  <c r="F87" i="12"/>
  <c r="E87" i="12"/>
  <c r="Q19" i="12"/>
  <c r="Q86" i="12"/>
  <c r="P86" i="12"/>
  <c r="Q18" i="12"/>
  <c r="Q85" i="12"/>
  <c r="P85" i="12"/>
  <c r="Y17" i="12"/>
  <c r="Z17" i="12"/>
  <c r="Y84" i="12"/>
  <c r="X17" i="12"/>
  <c r="X84" i="12"/>
  <c r="W17" i="12"/>
  <c r="W84" i="12"/>
  <c r="V17" i="12"/>
  <c r="V84" i="12"/>
  <c r="U17" i="12"/>
  <c r="U84" i="12"/>
  <c r="T17" i="12"/>
  <c r="T84" i="12"/>
  <c r="S17" i="12"/>
  <c r="S84" i="12"/>
  <c r="R17" i="12"/>
  <c r="R84" i="12"/>
  <c r="Q17" i="12"/>
  <c r="Q84" i="12"/>
  <c r="P84" i="12"/>
  <c r="Z83" i="12"/>
  <c r="Y83" i="12"/>
  <c r="X83" i="12"/>
  <c r="W83" i="12"/>
  <c r="V83" i="12"/>
  <c r="U83" i="12"/>
  <c r="T83" i="12"/>
  <c r="S83" i="12"/>
  <c r="R83" i="12"/>
  <c r="Q83" i="12"/>
  <c r="N74" i="12"/>
  <c r="N82" i="12"/>
  <c r="M74" i="12"/>
  <c r="M82" i="12"/>
  <c r="L74" i="12"/>
  <c r="L82" i="12"/>
  <c r="K74" i="12"/>
  <c r="K82" i="12"/>
  <c r="J74" i="12"/>
  <c r="J82" i="12"/>
  <c r="I74" i="12"/>
  <c r="I82" i="12"/>
  <c r="H74" i="12"/>
  <c r="H82" i="12"/>
  <c r="G74" i="12"/>
  <c r="G82" i="12"/>
  <c r="F74" i="12"/>
  <c r="F82" i="12"/>
  <c r="E74" i="12"/>
  <c r="E82" i="12"/>
  <c r="D82" i="12"/>
  <c r="N73" i="12"/>
  <c r="N81" i="12"/>
  <c r="M73" i="12"/>
  <c r="M81" i="12"/>
  <c r="L73" i="12"/>
  <c r="L81" i="12"/>
  <c r="K73" i="12"/>
  <c r="K81" i="12"/>
  <c r="J73" i="12"/>
  <c r="J81" i="12"/>
  <c r="I73" i="12"/>
  <c r="I81" i="12"/>
  <c r="H73" i="12"/>
  <c r="H81" i="12"/>
  <c r="G73" i="12"/>
  <c r="G81" i="12"/>
  <c r="F73" i="12"/>
  <c r="F81" i="12"/>
  <c r="E73" i="12"/>
  <c r="E81" i="12"/>
  <c r="D81" i="12"/>
  <c r="N72" i="12"/>
  <c r="N80" i="12"/>
  <c r="M72" i="12"/>
  <c r="M80" i="12"/>
  <c r="L72" i="12"/>
  <c r="L80" i="12"/>
  <c r="K72" i="12"/>
  <c r="K80" i="12"/>
  <c r="J72" i="12"/>
  <c r="J80" i="12"/>
  <c r="I72" i="12"/>
  <c r="I80" i="12"/>
  <c r="H72" i="12"/>
  <c r="H80" i="12"/>
  <c r="G72" i="12"/>
  <c r="G80" i="12"/>
  <c r="F72" i="12"/>
  <c r="F80" i="12"/>
  <c r="E72" i="12"/>
  <c r="E80" i="12"/>
  <c r="D80" i="12"/>
  <c r="N71" i="12"/>
  <c r="N79" i="12"/>
  <c r="M71" i="12"/>
  <c r="M79" i="12"/>
  <c r="L71" i="12"/>
  <c r="L79" i="12"/>
  <c r="K71" i="12"/>
  <c r="K79" i="12"/>
  <c r="J71" i="12"/>
  <c r="J79" i="12"/>
  <c r="I71" i="12"/>
  <c r="I79" i="12"/>
  <c r="H71" i="12"/>
  <c r="H79" i="12"/>
  <c r="G71" i="12"/>
  <c r="G79" i="12"/>
  <c r="F71" i="12"/>
  <c r="F79" i="12"/>
  <c r="E71" i="12"/>
  <c r="E79" i="12"/>
  <c r="D79" i="12"/>
  <c r="N70" i="12"/>
  <c r="N78" i="12"/>
  <c r="M70" i="12"/>
  <c r="M78" i="12"/>
  <c r="L70" i="12"/>
  <c r="L78" i="12"/>
  <c r="K70" i="12"/>
  <c r="K78" i="12"/>
  <c r="J70" i="12"/>
  <c r="J78" i="12"/>
  <c r="I70" i="12"/>
  <c r="I78" i="12"/>
  <c r="H70" i="12"/>
  <c r="H78" i="12"/>
  <c r="G70" i="12"/>
  <c r="G78" i="12"/>
  <c r="F70" i="12"/>
  <c r="F78" i="12"/>
  <c r="E70" i="12"/>
  <c r="E78" i="12"/>
  <c r="D78" i="12"/>
  <c r="N69" i="12"/>
  <c r="N77" i="12"/>
  <c r="M69" i="12"/>
  <c r="M77" i="12"/>
  <c r="L69" i="12"/>
  <c r="L77" i="12"/>
  <c r="K69" i="12"/>
  <c r="K77" i="12"/>
  <c r="J69" i="12"/>
  <c r="J77" i="12"/>
  <c r="I69" i="12"/>
  <c r="I77" i="12"/>
  <c r="H69" i="12"/>
  <c r="H77" i="12"/>
  <c r="G69" i="12"/>
  <c r="G77" i="12"/>
  <c r="F69" i="12"/>
  <c r="F77" i="12"/>
  <c r="E69" i="12"/>
  <c r="E77" i="12"/>
  <c r="D77" i="12"/>
  <c r="N76" i="12"/>
  <c r="M76" i="12"/>
  <c r="L76" i="12"/>
  <c r="K76" i="12"/>
  <c r="J76" i="12"/>
  <c r="I76" i="12"/>
  <c r="H76" i="12"/>
  <c r="G76" i="12"/>
  <c r="F76" i="12"/>
  <c r="E76" i="12"/>
  <c r="D74" i="12"/>
  <c r="D73" i="12"/>
  <c r="D72" i="12"/>
  <c r="D71" i="12"/>
  <c r="D70" i="12"/>
  <c r="Z69" i="12"/>
  <c r="Y69" i="12"/>
  <c r="X69" i="12"/>
  <c r="W69" i="12"/>
  <c r="V69" i="12"/>
  <c r="U69" i="12"/>
  <c r="T69" i="12"/>
  <c r="S69" i="12"/>
  <c r="R69" i="12"/>
  <c r="Q69" i="12"/>
  <c r="D66" i="12"/>
  <c r="P69" i="12"/>
  <c r="D69" i="12"/>
  <c r="Z68" i="12"/>
  <c r="Y68" i="12"/>
  <c r="X68" i="12"/>
  <c r="W68" i="12"/>
  <c r="V68" i="12"/>
  <c r="U68" i="12"/>
  <c r="T68" i="12"/>
  <c r="S68" i="12"/>
  <c r="R68" i="12"/>
  <c r="Q68" i="12"/>
  <c r="D65" i="12"/>
  <c r="P68" i="12"/>
  <c r="N68" i="12"/>
  <c r="M68" i="12"/>
  <c r="L68" i="12"/>
  <c r="K68" i="12"/>
  <c r="J68" i="12"/>
  <c r="I68" i="12"/>
  <c r="H68" i="12"/>
  <c r="G68" i="12"/>
  <c r="F68" i="12"/>
  <c r="E68" i="12"/>
  <c r="Z67" i="12"/>
  <c r="Y67" i="12"/>
  <c r="X67" i="12"/>
  <c r="W67" i="12"/>
  <c r="V67" i="12"/>
  <c r="U67" i="12"/>
  <c r="T67" i="12"/>
  <c r="S67" i="12"/>
  <c r="R67" i="12"/>
  <c r="Q67" i="12"/>
  <c r="D64" i="12"/>
  <c r="P67" i="12"/>
  <c r="Z66" i="12"/>
  <c r="Y66" i="12"/>
  <c r="X66" i="12"/>
  <c r="W66" i="12"/>
  <c r="V66" i="12"/>
  <c r="U66" i="12"/>
  <c r="T66" i="12"/>
  <c r="S66" i="12"/>
  <c r="R66" i="12"/>
  <c r="Q66" i="12"/>
  <c r="D63" i="12"/>
  <c r="P66" i="12"/>
  <c r="Z65" i="12"/>
  <c r="Y65" i="12"/>
  <c r="X65" i="12"/>
  <c r="W65" i="12"/>
  <c r="V65" i="12"/>
  <c r="U65" i="12"/>
  <c r="T65" i="12"/>
  <c r="S65" i="12"/>
  <c r="R65" i="12"/>
  <c r="Q65" i="12"/>
  <c r="D62" i="12"/>
  <c r="P65" i="12"/>
  <c r="Z64" i="12"/>
  <c r="Y64" i="12"/>
  <c r="X64" i="12"/>
  <c r="W64" i="12"/>
  <c r="V64" i="12"/>
  <c r="U64" i="12"/>
  <c r="T64" i="12"/>
  <c r="S64" i="12"/>
  <c r="R64" i="12"/>
  <c r="Q64" i="12"/>
  <c r="D61" i="12"/>
  <c r="P64" i="12"/>
  <c r="N60" i="12"/>
  <c r="Z63" i="12"/>
  <c r="M60" i="12"/>
  <c r="Y63" i="12"/>
  <c r="L60" i="12"/>
  <c r="X63" i="12"/>
  <c r="K60" i="12"/>
  <c r="W63" i="12"/>
  <c r="J60" i="12"/>
  <c r="V63" i="12"/>
  <c r="I60" i="12"/>
  <c r="U63" i="12"/>
  <c r="H60" i="12"/>
  <c r="T63" i="12"/>
  <c r="G60" i="12"/>
  <c r="S63" i="12"/>
  <c r="F60" i="12"/>
  <c r="R63" i="12"/>
  <c r="E60" i="12"/>
  <c r="Q63" i="12"/>
  <c r="P60" i="12"/>
  <c r="P59" i="12"/>
  <c r="P58" i="12"/>
  <c r="P57" i="12"/>
  <c r="P56" i="12"/>
  <c r="P55" i="12"/>
  <c r="D55" i="12"/>
  <c r="Z54" i="12"/>
  <c r="Y54" i="12"/>
  <c r="X54" i="12"/>
  <c r="W54" i="12"/>
  <c r="V54" i="12"/>
  <c r="U54" i="12"/>
  <c r="T54" i="12"/>
  <c r="S54" i="12"/>
  <c r="R54" i="12"/>
  <c r="Q54" i="12"/>
  <c r="D54" i="12"/>
  <c r="D53" i="12"/>
  <c r="D52" i="12"/>
  <c r="P51" i="12"/>
  <c r="D51" i="12"/>
  <c r="P50" i="12"/>
  <c r="D50" i="12"/>
  <c r="P49" i="12"/>
  <c r="N49" i="12"/>
  <c r="M49" i="12"/>
  <c r="L49" i="12"/>
  <c r="K49" i="12"/>
  <c r="J49" i="12"/>
  <c r="I49" i="12"/>
  <c r="H49" i="12"/>
  <c r="G49" i="12"/>
  <c r="F49" i="12"/>
  <c r="E49" i="12"/>
  <c r="P48" i="12"/>
  <c r="P47" i="12"/>
  <c r="D47" i="12"/>
  <c r="P46" i="12"/>
  <c r="D46" i="12"/>
  <c r="Z45" i="12"/>
  <c r="Y45" i="12"/>
  <c r="X45" i="12"/>
  <c r="W45" i="12"/>
  <c r="V45" i="12"/>
  <c r="U45" i="12"/>
  <c r="T45" i="12"/>
  <c r="S45" i="12"/>
  <c r="R45" i="12"/>
  <c r="Q45" i="12"/>
  <c r="D45" i="12"/>
  <c r="D44" i="12"/>
  <c r="D43" i="12"/>
  <c r="D42" i="12"/>
  <c r="N41" i="12"/>
  <c r="M41" i="12"/>
  <c r="L41" i="12"/>
  <c r="K41" i="12"/>
  <c r="J41" i="12"/>
  <c r="I41" i="12"/>
  <c r="H41" i="12"/>
  <c r="G41" i="12"/>
  <c r="F41" i="12"/>
  <c r="E41" i="12"/>
  <c r="Z40" i="12"/>
  <c r="Y40" i="12"/>
  <c r="X40" i="12"/>
  <c r="W40" i="12"/>
  <c r="V40" i="12"/>
  <c r="U40" i="12"/>
  <c r="T40" i="12"/>
  <c r="S40" i="12"/>
  <c r="R40" i="12"/>
  <c r="Q40" i="12"/>
  <c r="P40" i="12"/>
  <c r="Z39" i="12"/>
  <c r="Y39" i="12"/>
  <c r="X39" i="12"/>
  <c r="W39" i="12"/>
  <c r="V39" i="12"/>
  <c r="U39" i="12"/>
  <c r="T39" i="12"/>
  <c r="S39" i="12"/>
  <c r="R39" i="12"/>
  <c r="Q39" i="12"/>
  <c r="P39" i="12"/>
  <c r="D39" i="12"/>
  <c r="Z38" i="12"/>
  <c r="Y38" i="12"/>
  <c r="X38" i="12"/>
  <c r="W38" i="12"/>
  <c r="V38" i="12"/>
  <c r="U38" i="12"/>
  <c r="T38" i="12"/>
  <c r="S38" i="12"/>
  <c r="R38" i="12"/>
  <c r="Q38" i="12"/>
  <c r="P38" i="12"/>
  <c r="D38" i="12"/>
  <c r="Z37" i="12"/>
  <c r="Y37" i="12"/>
  <c r="X37" i="12"/>
  <c r="W37" i="12"/>
  <c r="V37" i="12"/>
  <c r="U37" i="12"/>
  <c r="T37" i="12"/>
  <c r="S37" i="12"/>
  <c r="R37" i="12"/>
  <c r="Q37" i="12"/>
  <c r="P37" i="12"/>
  <c r="D37" i="12"/>
  <c r="Z36" i="12"/>
  <c r="Y36" i="12"/>
  <c r="X36" i="12"/>
  <c r="W36" i="12"/>
  <c r="V36" i="12"/>
  <c r="U36" i="12"/>
  <c r="T36" i="12"/>
  <c r="S36" i="12"/>
  <c r="R36" i="12"/>
  <c r="Q36" i="12"/>
  <c r="P36" i="12"/>
  <c r="D36" i="12"/>
  <c r="Z35" i="12"/>
  <c r="Y35" i="12"/>
  <c r="X35" i="12"/>
  <c r="W35" i="12"/>
  <c r="V35" i="12"/>
  <c r="U35" i="12"/>
  <c r="T35" i="12"/>
  <c r="S35" i="12"/>
  <c r="R35" i="12"/>
  <c r="Q35" i="12"/>
  <c r="P35" i="12"/>
  <c r="D35" i="12"/>
  <c r="Z34" i="12"/>
  <c r="Y34" i="12"/>
  <c r="X34" i="12"/>
  <c r="W34" i="12"/>
  <c r="V34" i="12"/>
  <c r="U34" i="12"/>
  <c r="T34" i="12"/>
  <c r="S34" i="12"/>
  <c r="R34" i="12"/>
  <c r="Q34" i="12"/>
  <c r="D34" i="12"/>
  <c r="N33" i="12"/>
  <c r="M33" i="12"/>
  <c r="L33" i="12"/>
  <c r="K33" i="12"/>
  <c r="J33" i="12"/>
  <c r="I33" i="12"/>
  <c r="H33" i="12"/>
  <c r="G33" i="12"/>
  <c r="F33" i="12"/>
  <c r="E33" i="12"/>
  <c r="P31" i="12"/>
  <c r="P30" i="12"/>
  <c r="P29" i="12"/>
  <c r="P28" i="12"/>
  <c r="D28" i="12"/>
  <c r="P27" i="12"/>
  <c r="D27" i="12"/>
  <c r="P26" i="12"/>
  <c r="D26" i="12"/>
  <c r="Z25" i="12"/>
  <c r="Y25" i="12"/>
  <c r="X25" i="12"/>
  <c r="W25" i="12"/>
  <c r="V25" i="12"/>
  <c r="U25" i="12"/>
  <c r="T25" i="12"/>
  <c r="S25" i="12"/>
  <c r="R25" i="12"/>
  <c r="Q25" i="12"/>
  <c r="D25" i="12"/>
  <c r="D24" i="12"/>
  <c r="D23" i="12"/>
  <c r="P22" i="12"/>
  <c r="N22" i="12"/>
  <c r="M22" i="12"/>
  <c r="L22" i="12"/>
  <c r="K22" i="12"/>
  <c r="J22" i="12"/>
  <c r="I22" i="12"/>
  <c r="H22" i="12"/>
  <c r="G22" i="12"/>
  <c r="F22" i="12"/>
  <c r="E22" i="12"/>
  <c r="P21" i="12"/>
  <c r="P20" i="12"/>
  <c r="D20" i="12"/>
  <c r="P19" i="12"/>
  <c r="D19" i="12"/>
  <c r="P18" i="12"/>
  <c r="D18" i="12"/>
  <c r="P17" i="12"/>
  <c r="D17" i="12"/>
  <c r="Z16" i="12"/>
  <c r="Y16" i="12"/>
  <c r="X16" i="12"/>
  <c r="W16" i="12"/>
  <c r="V16" i="12"/>
  <c r="U16" i="12"/>
  <c r="T16" i="12"/>
  <c r="S16" i="12"/>
  <c r="R16" i="12"/>
  <c r="Q16" i="12"/>
  <c r="D16" i="12"/>
  <c r="D15" i="12"/>
  <c r="N14" i="12"/>
  <c r="M14" i="12"/>
  <c r="L14" i="12"/>
  <c r="K14" i="12"/>
  <c r="J14" i="12"/>
  <c r="I14" i="12"/>
  <c r="H14" i="12"/>
  <c r="G14" i="12"/>
  <c r="F14" i="12"/>
  <c r="E14" i="12"/>
  <c r="Q8" i="12"/>
  <c r="Q9" i="12"/>
  <c r="Q10" i="12"/>
  <c r="Q3" i="12"/>
  <c r="Q4" i="12"/>
  <c r="A1" i="12"/>
  <c r="P134" i="11"/>
  <c r="Q110" i="11"/>
  <c r="Q115" i="11"/>
  <c r="Q59" i="11"/>
  <c r="Q60" i="11"/>
  <c r="Q133" i="11"/>
  <c r="P133" i="11"/>
  <c r="Q114" i="11"/>
  <c r="Q58" i="11"/>
  <c r="Q132" i="11"/>
  <c r="P132" i="11"/>
  <c r="Q113" i="11"/>
  <c r="Q57" i="11"/>
  <c r="Q131" i="11"/>
  <c r="P131" i="11"/>
  <c r="Q112" i="11"/>
  <c r="Q56" i="11"/>
  <c r="Q130" i="11"/>
  <c r="P130" i="11"/>
  <c r="P111" i="11"/>
  <c r="Y111" i="11"/>
  <c r="Y55" i="11"/>
  <c r="Z55" i="11"/>
  <c r="Y129" i="11"/>
  <c r="X111" i="11"/>
  <c r="X55" i="11"/>
  <c r="X129" i="11"/>
  <c r="W111" i="11"/>
  <c r="W55" i="11"/>
  <c r="W129" i="11"/>
  <c r="V111" i="11"/>
  <c r="V55" i="11"/>
  <c r="V129" i="11"/>
  <c r="U111" i="11"/>
  <c r="U55" i="11"/>
  <c r="U129" i="11"/>
  <c r="T111" i="11"/>
  <c r="T55" i="11"/>
  <c r="T129" i="11"/>
  <c r="S111" i="11"/>
  <c r="S55" i="11"/>
  <c r="S129" i="11"/>
  <c r="R111" i="11"/>
  <c r="R55" i="11"/>
  <c r="R129" i="11"/>
  <c r="Q111" i="11"/>
  <c r="E88" i="11"/>
  <c r="Q55" i="11"/>
  <c r="Q129" i="11"/>
  <c r="P129" i="11"/>
  <c r="Z128" i="11"/>
  <c r="Y128" i="11"/>
  <c r="X128" i="11"/>
  <c r="W128" i="11"/>
  <c r="V128" i="11"/>
  <c r="U128" i="11"/>
  <c r="T128" i="11"/>
  <c r="S128" i="11"/>
  <c r="R128" i="11"/>
  <c r="Q128" i="11"/>
  <c r="P125" i="11"/>
  <c r="Q50" i="11"/>
  <c r="Q51" i="11"/>
  <c r="Q124" i="11"/>
  <c r="P124" i="11"/>
  <c r="Q49" i="11"/>
  <c r="Q123" i="11"/>
  <c r="P123" i="11"/>
  <c r="Q48" i="11"/>
  <c r="Q122" i="11"/>
  <c r="P122" i="11"/>
  <c r="Q47" i="11"/>
  <c r="Q121" i="11"/>
  <c r="P121" i="11"/>
  <c r="Y46" i="11"/>
  <c r="Z46" i="11"/>
  <c r="Y120" i="11"/>
  <c r="X46" i="11"/>
  <c r="X120" i="11"/>
  <c r="W46" i="11"/>
  <c r="W120" i="11"/>
  <c r="V46" i="11"/>
  <c r="V120" i="11"/>
  <c r="U46" i="11"/>
  <c r="U120" i="11"/>
  <c r="T46" i="11"/>
  <c r="T120" i="11"/>
  <c r="S46" i="11"/>
  <c r="S120" i="11"/>
  <c r="R46" i="11"/>
  <c r="R120" i="11"/>
  <c r="Q46" i="11"/>
  <c r="Q120" i="11"/>
  <c r="P120" i="11"/>
  <c r="Z119" i="11"/>
  <c r="Y119" i="11"/>
  <c r="X119" i="11"/>
  <c r="W119" i="11"/>
  <c r="V119" i="11"/>
  <c r="U119" i="11"/>
  <c r="T119" i="11"/>
  <c r="S119" i="11"/>
  <c r="R119" i="11"/>
  <c r="Q119" i="11"/>
  <c r="P98" i="11"/>
  <c r="Q74" i="11"/>
  <c r="Q79" i="11"/>
  <c r="Q30" i="11"/>
  <c r="Q31" i="11"/>
  <c r="Q97" i="11"/>
  <c r="P97" i="11"/>
  <c r="Q78" i="11"/>
  <c r="Q29" i="11"/>
  <c r="Q96" i="11"/>
  <c r="P96" i="11"/>
  <c r="Q77" i="11"/>
  <c r="Q28" i="11"/>
  <c r="Q95" i="11"/>
  <c r="P95" i="11"/>
  <c r="Q76" i="11"/>
  <c r="Q27" i="11"/>
  <c r="Q94" i="11"/>
  <c r="P94" i="11"/>
  <c r="P75" i="11"/>
  <c r="Y75" i="11"/>
  <c r="Y26" i="11"/>
  <c r="Z26" i="11"/>
  <c r="Y93" i="11"/>
  <c r="X75" i="11"/>
  <c r="X26" i="11"/>
  <c r="X93" i="11"/>
  <c r="W75" i="11"/>
  <c r="W26" i="11"/>
  <c r="W93" i="11"/>
  <c r="V75" i="11"/>
  <c r="V26" i="11"/>
  <c r="V93" i="11"/>
  <c r="U75" i="11"/>
  <c r="U26" i="11"/>
  <c r="U93" i="11"/>
  <c r="T75" i="11"/>
  <c r="T26" i="11"/>
  <c r="T93" i="11"/>
  <c r="S75" i="11"/>
  <c r="S26" i="11"/>
  <c r="S93" i="11"/>
  <c r="R75" i="11"/>
  <c r="R26" i="11"/>
  <c r="R93" i="11"/>
  <c r="Q75" i="11"/>
  <c r="Q26" i="11"/>
  <c r="Q93" i="11"/>
  <c r="P93" i="11"/>
  <c r="D93" i="11"/>
  <c r="Z92" i="11"/>
  <c r="Y92" i="11"/>
  <c r="X92" i="11"/>
  <c r="W92" i="11"/>
  <c r="V92" i="11"/>
  <c r="U92" i="11"/>
  <c r="T92" i="11"/>
  <c r="S92" i="11"/>
  <c r="R92" i="11"/>
  <c r="Q92" i="11"/>
  <c r="D92" i="11"/>
  <c r="D91" i="11"/>
  <c r="D90" i="11"/>
  <c r="P89" i="11"/>
  <c r="D89" i="11"/>
  <c r="Q21" i="11"/>
  <c r="Q22" i="11"/>
  <c r="Q88" i="11"/>
  <c r="P88" i="11"/>
  <c r="D88" i="11"/>
  <c r="Q20" i="11"/>
  <c r="Q87" i="11"/>
  <c r="P87" i="11"/>
  <c r="N87" i="11"/>
  <c r="M87" i="11"/>
  <c r="L87" i="11"/>
  <c r="K87" i="11"/>
  <c r="J87" i="11"/>
  <c r="I87" i="11"/>
  <c r="H87" i="11"/>
  <c r="G87" i="11"/>
  <c r="F87" i="11"/>
  <c r="E87" i="11"/>
  <c r="Q19" i="11"/>
  <c r="Q86" i="11"/>
  <c r="P86" i="11"/>
  <c r="Q18" i="11"/>
  <c r="Q85" i="11"/>
  <c r="P85" i="11"/>
  <c r="Y17" i="11"/>
  <c r="Z17" i="11"/>
  <c r="Y84" i="11"/>
  <c r="X17" i="11"/>
  <c r="X84" i="11"/>
  <c r="W17" i="11"/>
  <c r="W84" i="11"/>
  <c r="V17" i="11"/>
  <c r="V84" i="11"/>
  <c r="U17" i="11"/>
  <c r="U84" i="11"/>
  <c r="T17" i="11"/>
  <c r="T84" i="11"/>
  <c r="S17" i="11"/>
  <c r="S84" i="11"/>
  <c r="R17" i="11"/>
  <c r="R84" i="11"/>
  <c r="Q17" i="11"/>
  <c r="Q84" i="11"/>
  <c r="P84" i="11"/>
  <c r="Z83" i="11"/>
  <c r="Y83" i="11"/>
  <c r="X83" i="11"/>
  <c r="W83" i="11"/>
  <c r="V83" i="11"/>
  <c r="U83" i="11"/>
  <c r="T83" i="11"/>
  <c r="S83" i="11"/>
  <c r="R83" i="11"/>
  <c r="Q83" i="11"/>
  <c r="N74" i="11"/>
  <c r="N82" i="11"/>
  <c r="M74" i="11"/>
  <c r="M82" i="11"/>
  <c r="L74" i="11"/>
  <c r="L82" i="11"/>
  <c r="K74" i="11"/>
  <c r="K82" i="11"/>
  <c r="J74" i="11"/>
  <c r="J82" i="11"/>
  <c r="I74" i="11"/>
  <c r="I82" i="11"/>
  <c r="H74" i="11"/>
  <c r="H82" i="11"/>
  <c r="G74" i="11"/>
  <c r="G82" i="11"/>
  <c r="F74" i="11"/>
  <c r="F82" i="11"/>
  <c r="E74" i="11"/>
  <c r="E82" i="11"/>
  <c r="D82" i="11"/>
  <c r="N73" i="11"/>
  <c r="N81" i="11"/>
  <c r="M73" i="11"/>
  <c r="M81" i="11"/>
  <c r="L73" i="11"/>
  <c r="L81" i="11"/>
  <c r="K73" i="11"/>
  <c r="K81" i="11"/>
  <c r="J73" i="11"/>
  <c r="J81" i="11"/>
  <c r="I73" i="11"/>
  <c r="I81" i="11"/>
  <c r="H73" i="11"/>
  <c r="H81" i="11"/>
  <c r="G73" i="11"/>
  <c r="G81" i="11"/>
  <c r="F73" i="11"/>
  <c r="F81" i="11"/>
  <c r="E73" i="11"/>
  <c r="E81" i="11"/>
  <c r="D81" i="11"/>
  <c r="N72" i="11"/>
  <c r="N80" i="11"/>
  <c r="M72" i="11"/>
  <c r="M80" i="11"/>
  <c r="L72" i="11"/>
  <c r="L80" i="11"/>
  <c r="K72" i="11"/>
  <c r="K80" i="11"/>
  <c r="J72" i="11"/>
  <c r="J80" i="11"/>
  <c r="I72" i="11"/>
  <c r="I80" i="11"/>
  <c r="H72" i="11"/>
  <c r="H80" i="11"/>
  <c r="G72" i="11"/>
  <c r="G80" i="11"/>
  <c r="F72" i="11"/>
  <c r="F80" i="11"/>
  <c r="E72" i="11"/>
  <c r="E80" i="11"/>
  <c r="D80" i="11"/>
  <c r="N71" i="11"/>
  <c r="N79" i="11"/>
  <c r="M71" i="11"/>
  <c r="M79" i="11"/>
  <c r="L71" i="11"/>
  <c r="L79" i="11"/>
  <c r="K71" i="11"/>
  <c r="K79" i="11"/>
  <c r="J71" i="11"/>
  <c r="J79" i="11"/>
  <c r="I71" i="11"/>
  <c r="I79" i="11"/>
  <c r="H71" i="11"/>
  <c r="H79" i="11"/>
  <c r="G71" i="11"/>
  <c r="G79" i="11"/>
  <c r="F71" i="11"/>
  <c r="F79" i="11"/>
  <c r="E71" i="11"/>
  <c r="E79" i="11"/>
  <c r="D79" i="11"/>
  <c r="N70" i="11"/>
  <c r="N78" i="11"/>
  <c r="M70" i="11"/>
  <c r="M78" i="11"/>
  <c r="L70" i="11"/>
  <c r="L78" i="11"/>
  <c r="K70" i="11"/>
  <c r="K78" i="11"/>
  <c r="J70" i="11"/>
  <c r="J78" i="11"/>
  <c r="I70" i="11"/>
  <c r="I78" i="11"/>
  <c r="H70" i="11"/>
  <c r="H78" i="11"/>
  <c r="G70" i="11"/>
  <c r="G78" i="11"/>
  <c r="F70" i="11"/>
  <c r="F78" i="11"/>
  <c r="E70" i="11"/>
  <c r="E78" i="11"/>
  <c r="D78" i="11"/>
  <c r="N69" i="11"/>
  <c r="N77" i="11"/>
  <c r="M69" i="11"/>
  <c r="M77" i="11"/>
  <c r="L69" i="11"/>
  <c r="L77" i="11"/>
  <c r="K69" i="11"/>
  <c r="K77" i="11"/>
  <c r="J69" i="11"/>
  <c r="J77" i="11"/>
  <c r="I69" i="11"/>
  <c r="I77" i="11"/>
  <c r="H69" i="11"/>
  <c r="H77" i="11"/>
  <c r="G69" i="11"/>
  <c r="G77" i="11"/>
  <c r="F69" i="11"/>
  <c r="F77" i="11"/>
  <c r="E69" i="11"/>
  <c r="E77" i="11"/>
  <c r="D77" i="11"/>
  <c r="N76" i="11"/>
  <c r="M76" i="11"/>
  <c r="L76" i="11"/>
  <c r="K76" i="11"/>
  <c r="J76" i="11"/>
  <c r="I76" i="11"/>
  <c r="H76" i="11"/>
  <c r="G76" i="11"/>
  <c r="F76" i="11"/>
  <c r="E76" i="11"/>
  <c r="D74" i="11"/>
  <c r="D73" i="11"/>
  <c r="D72" i="11"/>
  <c r="D71" i="11"/>
  <c r="D70" i="11"/>
  <c r="Z69" i="11"/>
  <c r="Y69" i="11"/>
  <c r="X69" i="11"/>
  <c r="W69" i="11"/>
  <c r="V69" i="11"/>
  <c r="U69" i="11"/>
  <c r="T69" i="11"/>
  <c r="S69" i="11"/>
  <c r="R69" i="11"/>
  <c r="Q69" i="11"/>
  <c r="D66" i="11"/>
  <c r="P69" i="11"/>
  <c r="D69" i="11"/>
  <c r="Z68" i="11"/>
  <c r="Y68" i="11"/>
  <c r="X68" i="11"/>
  <c r="W68" i="11"/>
  <c r="V68" i="11"/>
  <c r="U68" i="11"/>
  <c r="T68" i="11"/>
  <c r="S68" i="11"/>
  <c r="R68" i="11"/>
  <c r="Q68" i="11"/>
  <c r="D65" i="11"/>
  <c r="P68" i="11"/>
  <c r="N68" i="11"/>
  <c r="M68" i="11"/>
  <c r="L68" i="11"/>
  <c r="K68" i="11"/>
  <c r="J68" i="11"/>
  <c r="I68" i="11"/>
  <c r="H68" i="11"/>
  <c r="G68" i="11"/>
  <c r="F68" i="11"/>
  <c r="E68" i="11"/>
  <c r="Z67" i="11"/>
  <c r="Y67" i="11"/>
  <c r="X67" i="11"/>
  <c r="W67" i="11"/>
  <c r="V67" i="11"/>
  <c r="U67" i="11"/>
  <c r="T67" i="11"/>
  <c r="S67" i="11"/>
  <c r="R67" i="11"/>
  <c r="Q67" i="11"/>
  <c r="D64" i="11"/>
  <c r="P67" i="11"/>
  <c r="Z66" i="11"/>
  <c r="Y66" i="11"/>
  <c r="X66" i="11"/>
  <c r="W66" i="11"/>
  <c r="V66" i="11"/>
  <c r="U66" i="11"/>
  <c r="T66" i="11"/>
  <c r="S66" i="11"/>
  <c r="R66" i="11"/>
  <c r="Q66" i="11"/>
  <c r="D63" i="11"/>
  <c r="P66" i="11"/>
  <c r="Z65" i="11"/>
  <c r="Y65" i="11"/>
  <c r="X65" i="11"/>
  <c r="W65" i="11"/>
  <c r="V65" i="11"/>
  <c r="U65" i="11"/>
  <c r="T65" i="11"/>
  <c r="S65" i="11"/>
  <c r="R65" i="11"/>
  <c r="Q65" i="11"/>
  <c r="D62" i="11"/>
  <c r="P65" i="11"/>
  <c r="Z64" i="11"/>
  <c r="Y64" i="11"/>
  <c r="X64" i="11"/>
  <c r="W64" i="11"/>
  <c r="V64" i="11"/>
  <c r="U64" i="11"/>
  <c r="T64" i="11"/>
  <c r="S64" i="11"/>
  <c r="R64" i="11"/>
  <c r="Q64" i="11"/>
  <c r="D61" i="11"/>
  <c r="P64" i="11"/>
  <c r="N60" i="11"/>
  <c r="Z63" i="11"/>
  <c r="M60" i="11"/>
  <c r="Y63" i="11"/>
  <c r="L60" i="11"/>
  <c r="X63" i="11"/>
  <c r="K60" i="11"/>
  <c r="W63" i="11"/>
  <c r="J60" i="11"/>
  <c r="V63" i="11"/>
  <c r="I60" i="11"/>
  <c r="U63" i="11"/>
  <c r="H60" i="11"/>
  <c r="T63" i="11"/>
  <c r="G60" i="11"/>
  <c r="S63" i="11"/>
  <c r="F60" i="11"/>
  <c r="R63" i="11"/>
  <c r="E60" i="11"/>
  <c r="Q63" i="11"/>
  <c r="P60" i="11"/>
  <c r="P59" i="11"/>
  <c r="P58" i="11"/>
  <c r="P57" i="11"/>
  <c r="P56" i="11"/>
  <c r="P55" i="11"/>
  <c r="D55" i="11"/>
  <c r="Z54" i="11"/>
  <c r="Y54" i="11"/>
  <c r="X54" i="11"/>
  <c r="W54" i="11"/>
  <c r="V54" i="11"/>
  <c r="U54" i="11"/>
  <c r="T54" i="11"/>
  <c r="S54" i="11"/>
  <c r="R54" i="11"/>
  <c r="Q54" i="11"/>
  <c r="D54" i="11"/>
  <c r="D53" i="11"/>
  <c r="D52" i="11"/>
  <c r="P51" i="11"/>
  <c r="D51" i="11"/>
  <c r="P50" i="11"/>
  <c r="D50" i="11"/>
  <c r="P49" i="11"/>
  <c r="N49" i="11"/>
  <c r="M49" i="11"/>
  <c r="L49" i="11"/>
  <c r="K49" i="11"/>
  <c r="J49" i="11"/>
  <c r="I49" i="11"/>
  <c r="H49" i="11"/>
  <c r="G49" i="11"/>
  <c r="F49" i="11"/>
  <c r="E49" i="11"/>
  <c r="P48" i="11"/>
  <c r="P47" i="11"/>
  <c r="D47" i="11"/>
  <c r="P46" i="11"/>
  <c r="D46" i="11"/>
  <c r="Z45" i="11"/>
  <c r="Y45" i="11"/>
  <c r="X45" i="11"/>
  <c r="W45" i="11"/>
  <c r="V45" i="11"/>
  <c r="U45" i="11"/>
  <c r="T45" i="11"/>
  <c r="S45" i="11"/>
  <c r="R45" i="11"/>
  <c r="Q45" i="11"/>
  <c r="D45" i="11"/>
  <c r="D44" i="11"/>
  <c r="D43" i="11"/>
  <c r="D42" i="11"/>
  <c r="N41" i="11"/>
  <c r="M41" i="11"/>
  <c r="L41" i="11"/>
  <c r="K41" i="11"/>
  <c r="J41" i="11"/>
  <c r="I41" i="11"/>
  <c r="H41" i="11"/>
  <c r="G41" i="11"/>
  <c r="F41" i="11"/>
  <c r="E41" i="11"/>
  <c r="Z40" i="11"/>
  <c r="Y40" i="11"/>
  <c r="X40" i="11"/>
  <c r="W40" i="11"/>
  <c r="V40" i="11"/>
  <c r="U40" i="11"/>
  <c r="T40" i="11"/>
  <c r="S40" i="11"/>
  <c r="R40" i="11"/>
  <c r="Q40" i="11"/>
  <c r="P40" i="11"/>
  <c r="Z39" i="11"/>
  <c r="Y39" i="11"/>
  <c r="X39" i="11"/>
  <c r="W39" i="11"/>
  <c r="V39" i="11"/>
  <c r="U39" i="11"/>
  <c r="T39" i="11"/>
  <c r="S39" i="11"/>
  <c r="R39" i="11"/>
  <c r="Q39" i="11"/>
  <c r="P39" i="11"/>
  <c r="D39" i="11"/>
  <c r="Z38" i="11"/>
  <c r="Y38" i="11"/>
  <c r="X38" i="11"/>
  <c r="W38" i="11"/>
  <c r="V38" i="11"/>
  <c r="U38" i="11"/>
  <c r="T38" i="11"/>
  <c r="S38" i="11"/>
  <c r="R38" i="11"/>
  <c r="Q38" i="11"/>
  <c r="P38" i="11"/>
  <c r="D38" i="11"/>
  <c r="Z37" i="11"/>
  <c r="Y37" i="11"/>
  <c r="X37" i="11"/>
  <c r="W37" i="11"/>
  <c r="V37" i="11"/>
  <c r="U37" i="11"/>
  <c r="T37" i="11"/>
  <c r="S37" i="11"/>
  <c r="R37" i="11"/>
  <c r="Q37" i="11"/>
  <c r="P37" i="11"/>
  <c r="D37" i="11"/>
  <c r="Z36" i="11"/>
  <c r="Y36" i="11"/>
  <c r="X36" i="11"/>
  <c r="W36" i="11"/>
  <c r="V36" i="11"/>
  <c r="U36" i="11"/>
  <c r="T36" i="11"/>
  <c r="S36" i="11"/>
  <c r="R36" i="11"/>
  <c r="Q36" i="11"/>
  <c r="P36" i="11"/>
  <c r="D36" i="11"/>
  <c r="Z35" i="11"/>
  <c r="Y35" i="11"/>
  <c r="X35" i="11"/>
  <c r="W35" i="11"/>
  <c r="V35" i="11"/>
  <c r="U35" i="11"/>
  <c r="T35" i="11"/>
  <c r="S35" i="11"/>
  <c r="R35" i="11"/>
  <c r="Q35" i="11"/>
  <c r="P35" i="11"/>
  <c r="D35" i="11"/>
  <c r="Z34" i="11"/>
  <c r="Y34" i="11"/>
  <c r="X34" i="11"/>
  <c r="W34" i="11"/>
  <c r="V34" i="11"/>
  <c r="U34" i="11"/>
  <c r="T34" i="11"/>
  <c r="S34" i="11"/>
  <c r="R34" i="11"/>
  <c r="Q34" i="11"/>
  <c r="D34" i="11"/>
  <c r="N33" i="11"/>
  <c r="M33" i="11"/>
  <c r="L33" i="11"/>
  <c r="K33" i="11"/>
  <c r="J33" i="11"/>
  <c r="I33" i="11"/>
  <c r="H33" i="11"/>
  <c r="G33" i="11"/>
  <c r="F33" i="11"/>
  <c r="E33" i="11"/>
  <c r="P31" i="11"/>
  <c r="P30" i="11"/>
  <c r="P29" i="11"/>
  <c r="P28" i="11"/>
  <c r="D28" i="11"/>
  <c r="P27" i="11"/>
  <c r="D27" i="11"/>
  <c r="P26" i="11"/>
  <c r="D26" i="11"/>
  <c r="Z25" i="11"/>
  <c r="Y25" i="11"/>
  <c r="X25" i="11"/>
  <c r="W25" i="11"/>
  <c r="V25" i="11"/>
  <c r="U25" i="11"/>
  <c r="T25" i="11"/>
  <c r="S25" i="11"/>
  <c r="R25" i="11"/>
  <c r="Q25" i="11"/>
  <c r="D25" i="11"/>
  <c r="D24" i="11"/>
  <c r="D23" i="11"/>
  <c r="P22" i="11"/>
  <c r="N22" i="11"/>
  <c r="M22" i="11"/>
  <c r="L22" i="11"/>
  <c r="K22" i="11"/>
  <c r="J22" i="11"/>
  <c r="I22" i="11"/>
  <c r="H22" i="11"/>
  <c r="G22" i="11"/>
  <c r="F22" i="11"/>
  <c r="E22" i="11"/>
  <c r="P21" i="11"/>
  <c r="P20" i="11"/>
  <c r="D20" i="11"/>
  <c r="P19" i="11"/>
  <c r="D19" i="11"/>
  <c r="P18" i="11"/>
  <c r="D18" i="11"/>
  <c r="P17" i="11"/>
  <c r="D17" i="11"/>
  <c r="Z16" i="11"/>
  <c r="Y16" i="11"/>
  <c r="X16" i="11"/>
  <c r="W16" i="11"/>
  <c r="V16" i="11"/>
  <c r="U16" i="11"/>
  <c r="T16" i="11"/>
  <c r="S16" i="11"/>
  <c r="R16" i="11"/>
  <c r="Q16" i="11"/>
  <c r="D16" i="11"/>
  <c r="D15" i="11"/>
  <c r="N14" i="11"/>
  <c r="M14" i="11"/>
  <c r="L14" i="11"/>
  <c r="K14" i="11"/>
  <c r="J14" i="11"/>
  <c r="I14" i="11"/>
  <c r="H14" i="11"/>
  <c r="G14" i="11"/>
  <c r="F14" i="11"/>
  <c r="E14" i="11"/>
  <c r="Q8" i="11"/>
  <c r="Q9" i="11"/>
  <c r="Q10" i="11"/>
  <c r="Q3" i="11"/>
  <c r="Q4" i="11"/>
  <c r="A1" i="11"/>
  <c r="P134" i="10"/>
  <c r="Q110" i="10"/>
  <c r="Q115" i="10"/>
  <c r="Q59" i="10"/>
  <c r="Q60" i="10"/>
  <c r="Q133" i="10"/>
  <c r="P133" i="10"/>
  <c r="Q114" i="10"/>
  <c r="Q58" i="10"/>
  <c r="Q132" i="10"/>
  <c r="P132" i="10"/>
  <c r="Q113" i="10"/>
  <c r="Q57" i="10"/>
  <c r="Q131" i="10"/>
  <c r="P131" i="10"/>
  <c r="Q112" i="10"/>
  <c r="Q56" i="10"/>
  <c r="Q130" i="10"/>
  <c r="P130" i="10"/>
  <c r="P111" i="10"/>
  <c r="Y111" i="10"/>
  <c r="Y55" i="10"/>
  <c r="Z55" i="10"/>
  <c r="Y129" i="10"/>
  <c r="X111" i="10"/>
  <c r="X55" i="10"/>
  <c r="X129" i="10"/>
  <c r="W111" i="10"/>
  <c r="W55" i="10"/>
  <c r="W129" i="10"/>
  <c r="V111" i="10"/>
  <c r="V55" i="10"/>
  <c r="V129" i="10"/>
  <c r="U111" i="10"/>
  <c r="U55" i="10"/>
  <c r="U129" i="10"/>
  <c r="T111" i="10"/>
  <c r="T55" i="10"/>
  <c r="T129" i="10"/>
  <c r="S111" i="10"/>
  <c r="S55" i="10"/>
  <c r="S129" i="10"/>
  <c r="R111" i="10"/>
  <c r="R55" i="10"/>
  <c r="R129" i="10"/>
  <c r="Q111" i="10"/>
  <c r="E88" i="10"/>
  <c r="Q55" i="10"/>
  <c r="Q129" i="10"/>
  <c r="P129" i="10"/>
  <c r="Z128" i="10"/>
  <c r="Y128" i="10"/>
  <c r="X128" i="10"/>
  <c r="W128" i="10"/>
  <c r="V128" i="10"/>
  <c r="U128" i="10"/>
  <c r="T128" i="10"/>
  <c r="S128" i="10"/>
  <c r="R128" i="10"/>
  <c r="Q128" i="10"/>
  <c r="P125" i="10"/>
  <c r="Q50" i="10"/>
  <c r="Q51" i="10"/>
  <c r="Q124" i="10"/>
  <c r="P124" i="10"/>
  <c r="Q49" i="10"/>
  <c r="Q123" i="10"/>
  <c r="P123" i="10"/>
  <c r="Q48" i="10"/>
  <c r="Q122" i="10"/>
  <c r="P122" i="10"/>
  <c r="Q47" i="10"/>
  <c r="Q121" i="10"/>
  <c r="P121" i="10"/>
  <c r="Y46" i="10"/>
  <c r="Z46" i="10"/>
  <c r="Y120" i="10"/>
  <c r="X46" i="10"/>
  <c r="X120" i="10"/>
  <c r="W46" i="10"/>
  <c r="W120" i="10"/>
  <c r="V46" i="10"/>
  <c r="V120" i="10"/>
  <c r="U46" i="10"/>
  <c r="U120" i="10"/>
  <c r="T46" i="10"/>
  <c r="T120" i="10"/>
  <c r="S46" i="10"/>
  <c r="S120" i="10"/>
  <c r="R46" i="10"/>
  <c r="R120" i="10"/>
  <c r="Q46" i="10"/>
  <c r="Q120" i="10"/>
  <c r="P120" i="10"/>
  <c r="Z119" i="10"/>
  <c r="Y119" i="10"/>
  <c r="X119" i="10"/>
  <c r="W119" i="10"/>
  <c r="V119" i="10"/>
  <c r="U119" i="10"/>
  <c r="T119" i="10"/>
  <c r="S119" i="10"/>
  <c r="R119" i="10"/>
  <c r="Q119" i="10"/>
  <c r="P98" i="10"/>
  <c r="Q74" i="10"/>
  <c r="Q79" i="10"/>
  <c r="Q30" i="10"/>
  <c r="Q31" i="10"/>
  <c r="Q97" i="10"/>
  <c r="P97" i="10"/>
  <c r="Q78" i="10"/>
  <c r="Q29" i="10"/>
  <c r="Q96" i="10"/>
  <c r="P96" i="10"/>
  <c r="Q77" i="10"/>
  <c r="Q28" i="10"/>
  <c r="Q95" i="10"/>
  <c r="P95" i="10"/>
  <c r="Q76" i="10"/>
  <c r="Q27" i="10"/>
  <c r="Q94" i="10"/>
  <c r="P94" i="10"/>
  <c r="P75" i="10"/>
  <c r="Y75" i="10"/>
  <c r="Y26" i="10"/>
  <c r="Z26" i="10"/>
  <c r="Y93" i="10"/>
  <c r="X75" i="10"/>
  <c r="X26" i="10"/>
  <c r="X93" i="10"/>
  <c r="W75" i="10"/>
  <c r="W26" i="10"/>
  <c r="W93" i="10"/>
  <c r="V75" i="10"/>
  <c r="V26" i="10"/>
  <c r="V93" i="10"/>
  <c r="U75" i="10"/>
  <c r="U26" i="10"/>
  <c r="U93" i="10"/>
  <c r="T75" i="10"/>
  <c r="T26" i="10"/>
  <c r="T93" i="10"/>
  <c r="S75" i="10"/>
  <c r="S26" i="10"/>
  <c r="S93" i="10"/>
  <c r="R75" i="10"/>
  <c r="R26" i="10"/>
  <c r="R93" i="10"/>
  <c r="Q75" i="10"/>
  <c r="Q26" i="10"/>
  <c r="Q93" i="10"/>
  <c r="P93" i="10"/>
  <c r="D93" i="10"/>
  <c r="Z92" i="10"/>
  <c r="Y92" i="10"/>
  <c r="X92" i="10"/>
  <c r="W92" i="10"/>
  <c r="V92" i="10"/>
  <c r="U92" i="10"/>
  <c r="T92" i="10"/>
  <c r="S92" i="10"/>
  <c r="R92" i="10"/>
  <c r="Q92" i="10"/>
  <c r="D92" i="10"/>
  <c r="D91" i="10"/>
  <c r="D90" i="10"/>
  <c r="P89" i="10"/>
  <c r="D89" i="10"/>
  <c r="Q21" i="10"/>
  <c r="Q22" i="10"/>
  <c r="Q88" i="10"/>
  <c r="P88" i="10"/>
  <c r="D88" i="10"/>
  <c r="Q20" i="10"/>
  <c r="Q87" i="10"/>
  <c r="P87" i="10"/>
  <c r="N87" i="10"/>
  <c r="M87" i="10"/>
  <c r="L87" i="10"/>
  <c r="K87" i="10"/>
  <c r="J87" i="10"/>
  <c r="I87" i="10"/>
  <c r="H87" i="10"/>
  <c r="G87" i="10"/>
  <c r="F87" i="10"/>
  <c r="E87" i="10"/>
  <c r="Q19" i="10"/>
  <c r="Q86" i="10"/>
  <c r="P86" i="10"/>
  <c r="Q18" i="10"/>
  <c r="Q85" i="10"/>
  <c r="P85" i="10"/>
  <c r="Y17" i="10"/>
  <c r="Z17" i="10"/>
  <c r="Y84" i="10"/>
  <c r="X17" i="10"/>
  <c r="X84" i="10"/>
  <c r="W17" i="10"/>
  <c r="W84" i="10"/>
  <c r="V17" i="10"/>
  <c r="V84" i="10"/>
  <c r="U17" i="10"/>
  <c r="U84" i="10"/>
  <c r="T17" i="10"/>
  <c r="T84" i="10"/>
  <c r="S17" i="10"/>
  <c r="S84" i="10"/>
  <c r="R17" i="10"/>
  <c r="R84" i="10"/>
  <c r="Q17" i="10"/>
  <c r="Q84" i="10"/>
  <c r="P84" i="10"/>
  <c r="Z83" i="10"/>
  <c r="Y83" i="10"/>
  <c r="X83" i="10"/>
  <c r="W83" i="10"/>
  <c r="V83" i="10"/>
  <c r="U83" i="10"/>
  <c r="T83" i="10"/>
  <c r="S83" i="10"/>
  <c r="R83" i="10"/>
  <c r="Q83" i="10"/>
  <c r="N74" i="10"/>
  <c r="N82" i="10"/>
  <c r="M74" i="10"/>
  <c r="M82" i="10"/>
  <c r="L74" i="10"/>
  <c r="L82" i="10"/>
  <c r="K74" i="10"/>
  <c r="K82" i="10"/>
  <c r="J74" i="10"/>
  <c r="J82" i="10"/>
  <c r="I74" i="10"/>
  <c r="I82" i="10"/>
  <c r="H74" i="10"/>
  <c r="H82" i="10"/>
  <c r="G74" i="10"/>
  <c r="G82" i="10"/>
  <c r="F74" i="10"/>
  <c r="F82" i="10"/>
  <c r="E74" i="10"/>
  <c r="E82" i="10"/>
  <c r="D82" i="10"/>
  <c r="N73" i="10"/>
  <c r="N81" i="10"/>
  <c r="M73" i="10"/>
  <c r="M81" i="10"/>
  <c r="L73" i="10"/>
  <c r="L81" i="10"/>
  <c r="K73" i="10"/>
  <c r="K81" i="10"/>
  <c r="J73" i="10"/>
  <c r="J81" i="10"/>
  <c r="I73" i="10"/>
  <c r="I81" i="10"/>
  <c r="H73" i="10"/>
  <c r="H81" i="10"/>
  <c r="G73" i="10"/>
  <c r="G81" i="10"/>
  <c r="F73" i="10"/>
  <c r="F81" i="10"/>
  <c r="E73" i="10"/>
  <c r="E81" i="10"/>
  <c r="D81" i="10"/>
  <c r="N72" i="10"/>
  <c r="N80" i="10"/>
  <c r="M72" i="10"/>
  <c r="M80" i="10"/>
  <c r="L72" i="10"/>
  <c r="L80" i="10"/>
  <c r="K72" i="10"/>
  <c r="K80" i="10"/>
  <c r="J72" i="10"/>
  <c r="J80" i="10"/>
  <c r="I72" i="10"/>
  <c r="I80" i="10"/>
  <c r="H72" i="10"/>
  <c r="H80" i="10"/>
  <c r="G72" i="10"/>
  <c r="G80" i="10"/>
  <c r="F72" i="10"/>
  <c r="F80" i="10"/>
  <c r="E72" i="10"/>
  <c r="E80" i="10"/>
  <c r="D80" i="10"/>
  <c r="N71" i="10"/>
  <c r="N79" i="10"/>
  <c r="M71" i="10"/>
  <c r="M79" i="10"/>
  <c r="L71" i="10"/>
  <c r="L79" i="10"/>
  <c r="K71" i="10"/>
  <c r="K79" i="10"/>
  <c r="J71" i="10"/>
  <c r="J79" i="10"/>
  <c r="I71" i="10"/>
  <c r="I79" i="10"/>
  <c r="H71" i="10"/>
  <c r="H79" i="10"/>
  <c r="G71" i="10"/>
  <c r="G79" i="10"/>
  <c r="F71" i="10"/>
  <c r="F79" i="10"/>
  <c r="E71" i="10"/>
  <c r="E79" i="10"/>
  <c r="D79" i="10"/>
  <c r="N70" i="10"/>
  <c r="N78" i="10"/>
  <c r="M70" i="10"/>
  <c r="M78" i="10"/>
  <c r="L70" i="10"/>
  <c r="L78" i="10"/>
  <c r="K70" i="10"/>
  <c r="K78" i="10"/>
  <c r="J70" i="10"/>
  <c r="J78" i="10"/>
  <c r="I70" i="10"/>
  <c r="I78" i="10"/>
  <c r="H70" i="10"/>
  <c r="H78" i="10"/>
  <c r="G70" i="10"/>
  <c r="G78" i="10"/>
  <c r="F70" i="10"/>
  <c r="F78" i="10"/>
  <c r="E70" i="10"/>
  <c r="E78" i="10"/>
  <c r="D78" i="10"/>
  <c r="N69" i="10"/>
  <c r="N77" i="10"/>
  <c r="M69" i="10"/>
  <c r="M77" i="10"/>
  <c r="L69" i="10"/>
  <c r="L77" i="10"/>
  <c r="K69" i="10"/>
  <c r="K77" i="10"/>
  <c r="J69" i="10"/>
  <c r="J77" i="10"/>
  <c r="I69" i="10"/>
  <c r="I77" i="10"/>
  <c r="H69" i="10"/>
  <c r="H77" i="10"/>
  <c r="G69" i="10"/>
  <c r="G77" i="10"/>
  <c r="F69" i="10"/>
  <c r="F77" i="10"/>
  <c r="E69" i="10"/>
  <c r="E77" i="10"/>
  <c r="D77" i="10"/>
  <c r="N76" i="10"/>
  <c r="M76" i="10"/>
  <c r="L76" i="10"/>
  <c r="K76" i="10"/>
  <c r="J76" i="10"/>
  <c r="I76" i="10"/>
  <c r="H76" i="10"/>
  <c r="G76" i="10"/>
  <c r="F76" i="10"/>
  <c r="E76" i="10"/>
  <c r="D74" i="10"/>
  <c r="D73" i="10"/>
  <c r="D72" i="10"/>
  <c r="D71" i="10"/>
  <c r="D70" i="10"/>
  <c r="Z69" i="10"/>
  <c r="Y69" i="10"/>
  <c r="X69" i="10"/>
  <c r="W69" i="10"/>
  <c r="V69" i="10"/>
  <c r="U69" i="10"/>
  <c r="T69" i="10"/>
  <c r="S69" i="10"/>
  <c r="R69" i="10"/>
  <c r="Q69" i="10"/>
  <c r="D66" i="10"/>
  <c r="P69" i="10"/>
  <c r="D69" i="10"/>
  <c r="Z68" i="10"/>
  <c r="Y68" i="10"/>
  <c r="X68" i="10"/>
  <c r="W68" i="10"/>
  <c r="V68" i="10"/>
  <c r="U68" i="10"/>
  <c r="T68" i="10"/>
  <c r="S68" i="10"/>
  <c r="R68" i="10"/>
  <c r="Q68" i="10"/>
  <c r="D65" i="10"/>
  <c r="P68" i="10"/>
  <c r="N68" i="10"/>
  <c r="M68" i="10"/>
  <c r="L68" i="10"/>
  <c r="K68" i="10"/>
  <c r="J68" i="10"/>
  <c r="I68" i="10"/>
  <c r="H68" i="10"/>
  <c r="G68" i="10"/>
  <c r="F68" i="10"/>
  <c r="E68" i="10"/>
  <c r="Z67" i="10"/>
  <c r="Y67" i="10"/>
  <c r="X67" i="10"/>
  <c r="W67" i="10"/>
  <c r="V67" i="10"/>
  <c r="U67" i="10"/>
  <c r="T67" i="10"/>
  <c r="S67" i="10"/>
  <c r="R67" i="10"/>
  <c r="Q67" i="10"/>
  <c r="D64" i="10"/>
  <c r="P67" i="10"/>
  <c r="Z66" i="10"/>
  <c r="Y66" i="10"/>
  <c r="X66" i="10"/>
  <c r="W66" i="10"/>
  <c r="V66" i="10"/>
  <c r="U66" i="10"/>
  <c r="T66" i="10"/>
  <c r="S66" i="10"/>
  <c r="R66" i="10"/>
  <c r="Q66" i="10"/>
  <c r="D63" i="10"/>
  <c r="P66" i="10"/>
  <c r="Z65" i="10"/>
  <c r="Y65" i="10"/>
  <c r="X65" i="10"/>
  <c r="W65" i="10"/>
  <c r="V65" i="10"/>
  <c r="U65" i="10"/>
  <c r="T65" i="10"/>
  <c r="S65" i="10"/>
  <c r="R65" i="10"/>
  <c r="Q65" i="10"/>
  <c r="D62" i="10"/>
  <c r="P65" i="10"/>
  <c r="Z64" i="10"/>
  <c r="Y64" i="10"/>
  <c r="X64" i="10"/>
  <c r="W64" i="10"/>
  <c r="V64" i="10"/>
  <c r="U64" i="10"/>
  <c r="T64" i="10"/>
  <c r="S64" i="10"/>
  <c r="R64" i="10"/>
  <c r="Q64" i="10"/>
  <c r="D61" i="10"/>
  <c r="P64" i="10"/>
  <c r="N60" i="10"/>
  <c r="Z63" i="10"/>
  <c r="M60" i="10"/>
  <c r="Y63" i="10"/>
  <c r="L60" i="10"/>
  <c r="X63" i="10"/>
  <c r="K60" i="10"/>
  <c r="W63" i="10"/>
  <c r="J60" i="10"/>
  <c r="V63" i="10"/>
  <c r="I60" i="10"/>
  <c r="U63" i="10"/>
  <c r="H60" i="10"/>
  <c r="T63" i="10"/>
  <c r="G60" i="10"/>
  <c r="S63" i="10"/>
  <c r="F60" i="10"/>
  <c r="R63" i="10"/>
  <c r="E60" i="10"/>
  <c r="Q63" i="10"/>
  <c r="P60" i="10"/>
  <c r="P59" i="10"/>
  <c r="P58" i="10"/>
  <c r="P57" i="10"/>
  <c r="P56" i="10"/>
  <c r="P55" i="10"/>
  <c r="D55" i="10"/>
  <c r="Z54" i="10"/>
  <c r="Y54" i="10"/>
  <c r="X54" i="10"/>
  <c r="W54" i="10"/>
  <c r="V54" i="10"/>
  <c r="U54" i="10"/>
  <c r="T54" i="10"/>
  <c r="S54" i="10"/>
  <c r="R54" i="10"/>
  <c r="Q54" i="10"/>
  <c r="D54" i="10"/>
  <c r="D53" i="10"/>
  <c r="D52" i="10"/>
  <c r="P51" i="10"/>
  <c r="D51" i="10"/>
  <c r="P50" i="10"/>
  <c r="D50" i="10"/>
  <c r="P49" i="10"/>
  <c r="N49" i="10"/>
  <c r="M49" i="10"/>
  <c r="L49" i="10"/>
  <c r="K49" i="10"/>
  <c r="J49" i="10"/>
  <c r="I49" i="10"/>
  <c r="H49" i="10"/>
  <c r="G49" i="10"/>
  <c r="F49" i="10"/>
  <c r="E49" i="10"/>
  <c r="P48" i="10"/>
  <c r="P47" i="10"/>
  <c r="D47" i="10"/>
  <c r="P46" i="10"/>
  <c r="D46" i="10"/>
  <c r="Z45" i="10"/>
  <c r="Y45" i="10"/>
  <c r="X45" i="10"/>
  <c r="W45" i="10"/>
  <c r="V45" i="10"/>
  <c r="U45" i="10"/>
  <c r="T45" i="10"/>
  <c r="S45" i="10"/>
  <c r="R45" i="10"/>
  <c r="Q45" i="10"/>
  <c r="D45" i="10"/>
  <c r="D44" i="10"/>
  <c r="D43" i="10"/>
  <c r="D42" i="10"/>
  <c r="N41" i="10"/>
  <c r="M41" i="10"/>
  <c r="L41" i="10"/>
  <c r="K41" i="10"/>
  <c r="J41" i="10"/>
  <c r="I41" i="10"/>
  <c r="H41" i="10"/>
  <c r="G41" i="10"/>
  <c r="F41" i="10"/>
  <c r="E41" i="10"/>
  <c r="Z40" i="10"/>
  <c r="Y40" i="10"/>
  <c r="X40" i="10"/>
  <c r="W40" i="10"/>
  <c r="V40" i="10"/>
  <c r="U40" i="10"/>
  <c r="T40" i="10"/>
  <c r="S40" i="10"/>
  <c r="R40" i="10"/>
  <c r="Q40" i="10"/>
  <c r="P40" i="10"/>
  <c r="Z39" i="10"/>
  <c r="Y39" i="10"/>
  <c r="X39" i="10"/>
  <c r="W39" i="10"/>
  <c r="V39" i="10"/>
  <c r="U39" i="10"/>
  <c r="T39" i="10"/>
  <c r="S39" i="10"/>
  <c r="R39" i="10"/>
  <c r="Q39" i="10"/>
  <c r="P39" i="10"/>
  <c r="D39" i="10"/>
  <c r="Z38" i="10"/>
  <c r="Y38" i="10"/>
  <c r="X38" i="10"/>
  <c r="W38" i="10"/>
  <c r="V38" i="10"/>
  <c r="U38" i="10"/>
  <c r="T38" i="10"/>
  <c r="S38" i="10"/>
  <c r="R38" i="10"/>
  <c r="Q38" i="10"/>
  <c r="P38" i="10"/>
  <c r="D38" i="10"/>
  <c r="Z37" i="10"/>
  <c r="Y37" i="10"/>
  <c r="X37" i="10"/>
  <c r="W37" i="10"/>
  <c r="V37" i="10"/>
  <c r="U37" i="10"/>
  <c r="T37" i="10"/>
  <c r="S37" i="10"/>
  <c r="R37" i="10"/>
  <c r="Q37" i="10"/>
  <c r="P37" i="10"/>
  <c r="D37" i="10"/>
  <c r="Z36" i="10"/>
  <c r="Y36" i="10"/>
  <c r="X36" i="10"/>
  <c r="W36" i="10"/>
  <c r="V36" i="10"/>
  <c r="U36" i="10"/>
  <c r="T36" i="10"/>
  <c r="S36" i="10"/>
  <c r="R36" i="10"/>
  <c r="Q36" i="10"/>
  <c r="P36" i="10"/>
  <c r="D36" i="10"/>
  <c r="Z35" i="10"/>
  <c r="Y35" i="10"/>
  <c r="X35" i="10"/>
  <c r="W35" i="10"/>
  <c r="V35" i="10"/>
  <c r="U35" i="10"/>
  <c r="T35" i="10"/>
  <c r="S35" i="10"/>
  <c r="R35" i="10"/>
  <c r="Q35" i="10"/>
  <c r="P35" i="10"/>
  <c r="D35" i="10"/>
  <c r="Z34" i="10"/>
  <c r="Y34" i="10"/>
  <c r="X34" i="10"/>
  <c r="W34" i="10"/>
  <c r="V34" i="10"/>
  <c r="U34" i="10"/>
  <c r="T34" i="10"/>
  <c r="S34" i="10"/>
  <c r="R34" i="10"/>
  <c r="Q34" i="10"/>
  <c r="D34" i="10"/>
  <c r="N33" i="10"/>
  <c r="M33" i="10"/>
  <c r="L33" i="10"/>
  <c r="K33" i="10"/>
  <c r="J33" i="10"/>
  <c r="I33" i="10"/>
  <c r="H33" i="10"/>
  <c r="G33" i="10"/>
  <c r="F33" i="10"/>
  <c r="E33" i="10"/>
  <c r="P31" i="10"/>
  <c r="P30" i="10"/>
  <c r="P29" i="10"/>
  <c r="P28" i="10"/>
  <c r="D28" i="10"/>
  <c r="P27" i="10"/>
  <c r="D27" i="10"/>
  <c r="P26" i="10"/>
  <c r="D26" i="10"/>
  <c r="Z25" i="10"/>
  <c r="Y25" i="10"/>
  <c r="X25" i="10"/>
  <c r="W25" i="10"/>
  <c r="V25" i="10"/>
  <c r="U25" i="10"/>
  <c r="T25" i="10"/>
  <c r="S25" i="10"/>
  <c r="R25" i="10"/>
  <c r="Q25" i="10"/>
  <c r="D25" i="10"/>
  <c r="D24" i="10"/>
  <c r="D23" i="10"/>
  <c r="P22" i="10"/>
  <c r="N22" i="10"/>
  <c r="M22" i="10"/>
  <c r="L22" i="10"/>
  <c r="K22" i="10"/>
  <c r="J22" i="10"/>
  <c r="I22" i="10"/>
  <c r="H22" i="10"/>
  <c r="G22" i="10"/>
  <c r="F22" i="10"/>
  <c r="E22" i="10"/>
  <c r="P21" i="10"/>
  <c r="P20" i="10"/>
  <c r="D20" i="10"/>
  <c r="P19" i="10"/>
  <c r="D19" i="10"/>
  <c r="P18" i="10"/>
  <c r="D18" i="10"/>
  <c r="P17" i="10"/>
  <c r="D17" i="10"/>
  <c r="Z16" i="10"/>
  <c r="Y16" i="10"/>
  <c r="X16" i="10"/>
  <c r="W16" i="10"/>
  <c r="V16" i="10"/>
  <c r="U16" i="10"/>
  <c r="T16" i="10"/>
  <c r="S16" i="10"/>
  <c r="R16" i="10"/>
  <c r="Q16" i="10"/>
  <c r="D16" i="10"/>
  <c r="D15" i="10"/>
  <c r="N14" i="10"/>
  <c r="M14" i="10"/>
  <c r="L14" i="10"/>
  <c r="K14" i="10"/>
  <c r="J14" i="10"/>
  <c r="I14" i="10"/>
  <c r="H14" i="10"/>
  <c r="G14" i="10"/>
  <c r="F14" i="10"/>
  <c r="E14" i="10"/>
  <c r="Q8" i="10"/>
  <c r="Q9" i="10"/>
  <c r="Q10" i="10"/>
  <c r="Q3" i="10"/>
  <c r="Q4" i="10"/>
  <c r="A1" i="10"/>
  <c r="P134" i="9"/>
  <c r="Q110" i="9"/>
  <c r="Q115" i="9"/>
  <c r="Q59" i="9"/>
  <c r="Q60" i="9"/>
  <c r="Q133" i="9"/>
  <c r="P133" i="9"/>
  <c r="Q114" i="9"/>
  <c r="Q58" i="9"/>
  <c r="Q132" i="9"/>
  <c r="P132" i="9"/>
  <c r="Q113" i="9"/>
  <c r="Q57" i="9"/>
  <c r="Q131" i="9"/>
  <c r="P131" i="9"/>
  <c r="Q112" i="9"/>
  <c r="Q56" i="9"/>
  <c r="Q130" i="9"/>
  <c r="P130" i="9"/>
  <c r="P111" i="9"/>
  <c r="Y111" i="9"/>
  <c r="Y55" i="9"/>
  <c r="Z55" i="9"/>
  <c r="Y129" i="9"/>
  <c r="X111" i="9"/>
  <c r="X55" i="9"/>
  <c r="X129" i="9"/>
  <c r="W111" i="9"/>
  <c r="W55" i="9"/>
  <c r="W129" i="9"/>
  <c r="V111" i="9"/>
  <c r="V55" i="9"/>
  <c r="V129" i="9"/>
  <c r="U111" i="9"/>
  <c r="U55" i="9"/>
  <c r="U129" i="9"/>
  <c r="T111" i="9"/>
  <c r="T55" i="9"/>
  <c r="T129" i="9"/>
  <c r="S111" i="9"/>
  <c r="S55" i="9"/>
  <c r="S129" i="9"/>
  <c r="R111" i="9"/>
  <c r="R55" i="9"/>
  <c r="R129" i="9"/>
  <c r="Q111" i="9"/>
  <c r="E88" i="9"/>
  <c r="Q55" i="9"/>
  <c r="Q129" i="9"/>
  <c r="P129" i="9"/>
  <c r="Z128" i="9"/>
  <c r="Y128" i="9"/>
  <c r="X128" i="9"/>
  <c r="W128" i="9"/>
  <c r="V128" i="9"/>
  <c r="U128" i="9"/>
  <c r="T128" i="9"/>
  <c r="S128" i="9"/>
  <c r="R128" i="9"/>
  <c r="Q128" i="9"/>
  <c r="P125" i="9"/>
  <c r="Q50" i="9"/>
  <c r="Q51" i="9"/>
  <c r="Q124" i="9"/>
  <c r="P124" i="9"/>
  <c r="Q49" i="9"/>
  <c r="Q123" i="9"/>
  <c r="P123" i="9"/>
  <c r="Q48" i="9"/>
  <c r="Q122" i="9"/>
  <c r="P122" i="9"/>
  <c r="Q47" i="9"/>
  <c r="Q121" i="9"/>
  <c r="P121" i="9"/>
  <c r="Y46" i="9"/>
  <c r="Z46" i="9"/>
  <c r="Y120" i="9"/>
  <c r="X46" i="9"/>
  <c r="X120" i="9"/>
  <c r="W46" i="9"/>
  <c r="W120" i="9"/>
  <c r="V46" i="9"/>
  <c r="V120" i="9"/>
  <c r="U46" i="9"/>
  <c r="U120" i="9"/>
  <c r="T46" i="9"/>
  <c r="T120" i="9"/>
  <c r="S46" i="9"/>
  <c r="S120" i="9"/>
  <c r="R46" i="9"/>
  <c r="R120" i="9"/>
  <c r="Q46" i="9"/>
  <c r="Q120" i="9"/>
  <c r="P120" i="9"/>
  <c r="Z119" i="9"/>
  <c r="Y119" i="9"/>
  <c r="X119" i="9"/>
  <c r="W119" i="9"/>
  <c r="V119" i="9"/>
  <c r="U119" i="9"/>
  <c r="T119" i="9"/>
  <c r="S119" i="9"/>
  <c r="R119" i="9"/>
  <c r="Q119" i="9"/>
  <c r="P98" i="9"/>
  <c r="Q74" i="9"/>
  <c r="Q79" i="9"/>
  <c r="Q30" i="9"/>
  <c r="Q31" i="9"/>
  <c r="Q97" i="9"/>
  <c r="P97" i="9"/>
  <c r="Q78" i="9"/>
  <c r="Q29" i="9"/>
  <c r="Q96" i="9"/>
  <c r="P96" i="9"/>
  <c r="Q77" i="9"/>
  <c r="Q28" i="9"/>
  <c r="Q95" i="9"/>
  <c r="P95" i="9"/>
  <c r="Q76" i="9"/>
  <c r="Q27" i="9"/>
  <c r="Q94" i="9"/>
  <c r="P94" i="9"/>
  <c r="P75" i="9"/>
  <c r="Y75" i="9"/>
  <c r="Y26" i="9"/>
  <c r="Z26" i="9"/>
  <c r="Y93" i="9"/>
  <c r="X75" i="9"/>
  <c r="X26" i="9"/>
  <c r="X93" i="9"/>
  <c r="W75" i="9"/>
  <c r="W26" i="9"/>
  <c r="W93" i="9"/>
  <c r="V75" i="9"/>
  <c r="V26" i="9"/>
  <c r="V93" i="9"/>
  <c r="U75" i="9"/>
  <c r="U26" i="9"/>
  <c r="U93" i="9"/>
  <c r="T75" i="9"/>
  <c r="T26" i="9"/>
  <c r="T93" i="9"/>
  <c r="S75" i="9"/>
  <c r="S26" i="9"/>
  <c r="S93" i="9"/>
  <c r="R75" i="9"/>
  <c r="R26" i="9"/>
  <c r="R93" i="9"/>
  <c r="Q75" i="9"/>
  <c r="Q26" i="9"/>
  <c r="Q93" i="9"/>
  <c r="P93" i="9"/>
  <c r="D93" i="9"/>
  <c r="Z92" i="9"/>
  <c r="Y92" i="9"/>
  <c r="X92" i="9"/>
  <c r="W92" i="9"/>
  <c r="V92" i="9"/>
  <c r="U92" i="9"/>
  <c r="T92" i="9"/>
  <c r="S92" i="9"/>
  <c r="R92" i="9"/>
  <c r="Q92" i="9"/>
  <c r="D92" i="9"/>
  <c r="D91" i="9"/>
  <c r="D90" i="9"/>
  <c r="P89" i="9"/>
  <c r="D89" i="9"/>
  <c r="Q21" i="9"/>
  <c r="Q22" i="9"/>
  <c r="Q88" i="9"/>
  <c r="P88" i="9"/>
  <c r="D88" i="9"/>
  <c r="Q20" i="9"/>
  <c r="Q87" i="9"/>
  <c r="P87" i="9"/>
  <c r="N87" i="9"/>
  <c r="M87" i="9"/>
  <c r="L87" i="9"/>
  <c r="K87" i="9"/>
  <c r="J87" i="9"/>
  <c r="I87" i="9"/>
  <c r="H87" i="9"/>
  <c r="G87" i="9"/>
  <c r="F87" i="9"/>
  <c r="E87" i="9"/>
  <c r="Q19" i="9"/>
  <c r="Q86" i="9"/>
  <c r="P86" i="9"/>
  <c r="Q18" i="9"/>
  <c r="Q85" i="9"/>
  <c r="P85" i="9"/>
  <c r="Y17" i="9"/>
  <c r="Z17" i="9"/>
  <c r="Y84" i="9"/>
  <c r="X17" i="9"/>
  <c r="X84" i="9"/>
  <c r="W17" i="9"/>
  <c r="W84" i="9"/>
  <c r="V17" i="9"/>
  <c r="V84" i="9"/>
  <c r="U17" i="9"/>
  <c r="U84" i="9"/>
  <c r="T17" i="9"/>
  <c r="T84" i="9"/>
  <c r="S17" i="9"/>
  <c r="S84" i="9"/>
  <c r="R17" i="9"/>
  <c r="R84" i="9"/>
  <c r="Q17" i="9"/>
  <c r="Q84" i="9"/>
  <c r="P84" i="9"/>
  <c r="Z83" i="9"/>
  <c r="Y83" i="9"/>
  <c r="X83" i="9"/>
  <c r="W83" i="9"/>
  <c r="V83" i="9"/>
  <c r="U83" i="9"/>
  <c r="T83" i="9"/>
  <c r="S83" i="9"/>
  <c r="R83" i="9"/>
  <c r="Q83" i="9"/>
  <c r="N74" i="9"/>
  <c r="N82" i="9"/>
  <c r="M74" i="9"/>
  <c r="M82" i="9"/>
  <c r="L74" i="9"/>
  <c r="L82" i="9"/>
  <c r="K74" i="9"/>
  <c r="K82" i="9"/>
  <c r="J74" i="9"/>
  <c r="J82" i="9"/>
  <c r="I74" i="9"/>
  <c r="I82" i="9"/>
  <c r="H74" i="9"/>
  <c r="H82" i="9"/>
  <c r="G74" i="9"/>
  <c r="G82" i="9"/>
  <c r="F74" i="9"/>
  <c r="F82" i="9"/>
  <c r="E74" i="9"/>
  <c r="E82" i="9"/>
  <c r="D82" i="9"/>
  <c r="N73" i="9"/>
  <c r="N81" i="9"/>
  <c r="M73" i="9"/>
  <c r="M81" i="9"/>
  <c r="L73" i="9"/>
  <c r="L81" i="9"/>
  <c r="K73" i="9"/>
  <c r="K81" i="9"/>
  <c r="J73" i="9"/>
  <c r="J81" i="9"/>
  <c r="I73" i="9"/>
  <c r="I81" i="9"/>
  <c r="H73" i="9"/>
  <c r="H81" i="9"/>
  <c r="G73" i="9"/>
  <c r="G81" i="9"/>
  <c r="F73" i="9"/>
  <c r="F81" i="9"/>
  <c r="E73" i="9"/>
  <c r="E81" i="9"/>
  <c r="D81" i="9"/>
  <c r="N72" i="9"/>
  <c r="N80" i="9"/>
  <c r="M72" i="9"/>
  <c r="M80" i="9"/>
  <c r="L72" i="9"/>
  <c r="L80" i="9"/>
  <c r="K72" i="9"/>
  <c r="K80" i="9"/>
  <c r="J72" i="9"/>
  <c r="J80" i="9"/>
  <c r="I72" i="9"/>
  <c r="I80" i="9"/>
  <c r="H72" i="9"/>
  <c r="H80" i="9"/>
  <c r="G72" i="9"/>
  <c r="G80" i="9"/>
  <c r="F72" i="9"/>
  <c r="F80" i="9"/>
  <c r="E72" i="9"/>
  <c r="E80" i="9"/>
  <c r="D80" i="9"/>
  <c r="N71" i="9"/>
  <c r="N79" i="9"/>
  <c r="M71" i="9"/>
  <c r="M79" i="9"/>
  <c r="L71" i="9"/>
  <c r="L79" i="9"/>
  <c r="K71" i="9"/>
  <c r="K79" i="9"/>
  <c r="J71" i="9"/>
  <c r="J79" i="9"/>
  <c r="I71" i="9"/>
  <c r="I79" i="9"/>
  <c r="H71" i="9"/>
  <c r="H79" i="9"/>
  <c r="G71" i="9"/>
  <c r="G79" i="9"/>
  <c r="F71" i="9"/>
  <c r="F79" i="9"/>
  <c r="E71" i="9"/>
  <c r="E79" i="9"/>
  <c r="D79" i="9"/>
  <c r="N70" i="9"/>
  <c r="N78" i="9"/>
  <c r="M70" i="9"/>
  <c r="M78" i="9"/>
  <c r="L70" i="9"/>
  <c r="L78" i="9"/>
  <c r="K70" i="9"/>
  <c r="K78" i="9"/>
  <c r="J70" i="9"/>
  <c r="J78" i="9"/>
  <c r="I70" i="9"/>
  <c r="I78" i="9"/>
  <c r="H70" i="9"/>
  <c r="H78" i="9"/>
  <c r="G70" i="9"/>
  <c r="G78" i="9"/>
  <c r="F70" i="9"/>
  <c r="F78" i="9"/>
  <c r="E70" i="9"/>
  <c r="E78" i="9"/>
  <c r="D78" i="9"/>
  <c r="N69" i="9"/>
  <c r="N77" i="9"/>
  <c r="M69" i="9"/>
  <c r="M77" i="9"/>
  <c r="L69" i="9"/>
  <c r="L77" i="9"/>
  <c r="K69" i="9"/>
  <c r="K77" i="9"/>
  <c r="J69" i="9"/>
  <c r="J77" i="9"/>
  <c r="I69" i="9"/>
  <c r="I77" i="9"/>
  <c r="H69" i="9"/>
  <c r="H77" i="9"/>
  <c r="G69" i="9"/>
  <c r="G77" i="9"/>
  <c r="F69" i="9"/>
  <c r="F77" i="9"/>
  <c r="E69" i="9"/>
  <c r="E77" i="9"/>
  <c r="D77" i="9"/>
  <c r="N76" i="9"/>
  <c r="M76" i="9"/>
  <c r="L76" i="9"/>
  <c r="K76" i="9"/>
  <c r="J76" i="9"/>
  <c r="I76" i="9"/>
  <c r="H76" i="9"/>
  <c r="G76" i="9"/>
  <c r="F76" i="9"/>
  <c r="E76" i="9"/>
  <c r="D74" i="9"/>
  <c r="D73" i="9"/>
  <c r="D72" i="9"/>
  <c r="D71" i="9"/>
  <c r="D70" i="9"/>
  <c r="Z69" i="9"/>
  <c r="Y69" i="9"/>
  <c r="X69" i="9"/>
  <c r="W69" i="9"/>
  <c r="V69" i="9"/>
  <c r="U69" i="9"/>
  <c r="T69" i="9"/>
  <c r="S69" i="9"/>
  <c r="R69" i="9"/>
  <c r="Q69" i="9"/>
  <c r="D66" i="9"/>
  <c r="P69" i="9"/>
  <c r="D69" i="9"/>
  <c r="Z68" i="9"/>
  <c r="Y68" i="9"/>
  <c r="X68" i="9"/>
  <c r="W68" i="9"/>
  <c r="V68" i="9"/>
  <c r="U68" i="9"/>
  <c r="T68" i="9"/>
  <c r="S68" i="9"/>
  <c r="R68" i="9"/>
  <c r="Q68" i="9"/>
  <c r="D65" i="9"/>
  <c r="P68" i="9"/>
  <c r="N68" i="9"/>
  <c r="M68" i="9"/>
  <c r="L68" i="9"/>
  <c r="K68" i="9"/>
  <c r="J68" i="9"/>
  <c r="I68" i="9"/>
  <c r="H68" i="9"/>
  <c r="G68" i="9"/>
  <c r="F68" i="9"/>
  <c r="E68" i="9"/>
  <c r="Z67" i="9"/>
  <c r="Y67" i="9"/>
  <c r="X67" i="9"/>
  <c r="W67" i="9"/>
  <c r="V67" i="9"/>
  <c r="U67" i="9"/>
  <c r="T67" i="9"/>
  <c r="S67" i="9"/>
  <c r="R67" i="9"/>
  <c r="Q67" i="9"/>
  <c r="D64" i="9"/>
  <c r="P67" i="9"/>
  <c r="Z66" i="9"/>
  <c r="Y66" i="9"/>
  <c r="X66" i="9"/>
  <c r="W66" i="9"/>
  <c r="V66" i="9"/>
  <c r="U66" i="9"/>
  <c r="T66" i="9"/>
  <c r="S66" i="9"/>
  <c r="R66" i="9"/>
  <c r="Q66" i="9"/>
  <c r="D63" i="9"/>
  <c r="P66" i="9"/>
  <c r="Z65" i="9"/>
  <c r="Y65" i="9"/>
  <c r="X65" i="9"/>
  <c r="W65" i="9"/>
  <c r="V65" i="9"/>
  <c r="U65" i="9"/>
  <c r="T65" i="9"/>
  <c r="S65" i="9"/>
  <c r="R65" i="9"/>
  <c r="Q65" i="9"/>
  <c r="D62" i="9"/>
  <c r="P65" i="9"/>
  <c r="Z64" i="9"/>
  <c r="Y64" i="9"/>
  <c r="X64" i="9"/>
  <c r="W64" i="9"/>
  <c r="V64" i="9"/>
  <c r="U64" i="9"/>
  <c r="T64" i="9"/>
  <c r="S64" i="9"/>
  <c r="R64" i="9"/>
  <c r="Q64" i="9"/>
  <c r="D61" i="9"/>
  <c r="P64" i="9"/>
  <c r="N60" i="9"/>
  <c r="Z63" i="9"/>
  <c r="M60" i="9"/>
  <c r="Y63" i="9"/>
  <c r="L60" i="9"/>
  <c r="X63" i="9"/>
  <c r="K60" i="9"/>
  <c r="W63" i="9"/>
  <c r="J60" i="9"/>
  <c r="V63" i="9"/>
  <c r="I60" i="9"/>
  <c r="U63" i="9"/>
  <c r="H60" i="9"/>
  <c r="T63" i="9"/>
  <c r="G60" i="9"/>
  <c r="S63" i="9"/>
  <c r="F60" i="9"/>
  <c r="R63" i="9"/>
  <c r="E60" i="9"/>
  <c r="Q63" i="9"/>
  <c r="P60" i="9"/>
  <c r="P59" i="9"/>
  <c r="P58" i="9"/>
  <c r="P57" i="9"/>
  <c r="P56" i="9"/>
  <c r="P55" i="9"/>
  <c r="D55" i="9"/>
  <c r="Z54" i="9"/>
  <c r="Y54" i="9"/>
  <c r="X54" i="9"/>
  <c r="W54" i="9"/>
  <c r="V54" i="9"/>
  <c r="U54" i="9"/>
  <c r="T54" i="9"/>
  <c r="S54" i="9"/>
  <c r="R54" i="9"/>
  <c r="Q54" i="9"/>
  <c r="D54" i="9"/>
  <c r="D53" i="9"/>
  <c r="D52" i="9"/>
  <c r="P51" i="9"/>
  <c r="D51" i="9"/>
  <c r="P50" i="9"/>
  <c r="D50" i="9"/>
  <c r="P49" i="9"/>
  <c r="N49" i="9"/>
  <c r="M49" i="9"/>
  <c r="L49" i="9"/>
  <c r="K49" i="9"/>
  <c r="J49" i="9"/>
  <c r="I49" i="9"/>
  <c r="H49" i="9"/>
  <c r="G49" i="9"/>
  <c r="F49" i="9"/>
  <c r="E49" i="9"/>
  <c r="P48" i="9"/>
  <c r="P47" i="9"/>
  <c r="D47" i="9"/>
  <c r="P46" i="9"/>
  <c r="D46" i="9"/>
  <c r="Z45" i="9"/>
  <c r="Y45" i="9"/>
  <c r="X45" i="9"/>
  <c r="W45" i="9"/>
  <c r="V45" i="9"/>
  <c r="U45" i="9"/>
  <c r="T45" i="9"/>
  <c r="S45" i="9"/>
  <c r="R45" i="9"/>
  <c r="Q45" i="9"/>
  <c r="D45" i="9"/>
  <c r="D44" i="9"/>
  <c r="D43" i="9"/>
  <c r="D42" i="9"/>
  <c r="N41" i="9"/>
  <c r="M41" i="9"/>
  <c r="L41" i="9"/>
  <c r="K41" i="9"/>
  <c r="J41" i="9"/>
  <c r="I41" i="9"/>
  <c r="H41" i="9"/>
  <c r="G41" i="9"/>
  <c r="F41" i="9"/>
  <c r="E41" i="9"/>
  <c r="Z40" i="9"/>
  <c r="Y40" i="9"/>
  <c r="X40" i="9"/>
  <c r="W40" i="9"/>
  <c r="V40" i="9"/>
  <c r="U40" i="9"/>
  <c r="T40" i="9"/>
  <c r="S40" i="9"/>
  <c r="R40" i="9"/>
  <c r="Q40" i="9"/>
  <c r="P40" i="9"/>
  <c r="Z39" i="9"/>
  <c r="Y39" i="9"/>
  <c r="X39" i="9"/>
  <c r="W39" i="9"/>
  <c r="V39" i="9"/>
  <c r="U39" i="9"/>
  <c r="T39" i="9"/>
  <c r="S39" i="9"/>
  <c r="R39" i="9"/>
  <c r="Q39" i="9"/>
  <c r="P39" i="9"/>
  <c r="D39" i="9"/>
  <c r="Z38" i="9"/>
  <c r="Y38" i="9"/>
  <c r="X38" i="9"/>
  <c r="W38" i="9"/>
  <c r="V38" i="9"/>
  <c r="U38" i="9"/>
  <c r="T38" i="9"/>
  <c r="S38" i="9"/>
  <c r="R38" i="9"/>
  <c r="Q38" i="9"/>
  <c r="P38" i="9"/>
  <c r="D38" i="9"/>
  <c r="Z37" i="9"/>
  <c r="Y37" i="9"/>
  <c r="X37" i="9"/>
  <c r="W37" i="9"/>
  <c r="V37" i="9"/>
  <c r="U37" i="9"/>
  <c r="T37" i="9"/>
  <c r="S37" i="9"/>
  <c r="R37" i="9"/>
  <c r="Q37" i="9"/>
  <c r="P37" i="9"/>
  <c r="D37" i="9"/>
  <c r="Z36" i="9"/>
  <c r="Y36" i="9"/>
  <c r="X36" i="9"/>
  <c r="W36" i="9"/>
  <c r="V36" i="9"/>
  <c r="U36" i="9"/>
  <c r="T36" i="9"/>
  <c r="S36" i="9"/>
  <c r="R36" i="9"/>
  <c r="Q36" i="9"/>
  <c r="P36" i="9"/>
  <c r="D36" i="9"/>
  <c r="Z35" i="9"/>
  <c r="Y35" i="9"/>
  <c r="X35" i="9"/>
  <c r="W35" i="9"/>
  <c r="V35" i="9"/>
  <c r="U35" i="9"/>
  <c r="T35" i="9"/>
  <c r="S35" i="9"/>
  <c r="R35" i="9"/>
  <c r="Q35" i="9"/>
  <c r="P35" i="9"/>
  <c r="D35" i="9"/>
  <c r="Z34" i="9"/>
  <c r="Y34" i="9"/>
  <c r="X34" i="9"/>
  <c r="W34" i="9"/>
  <c r="V34" i="9"/>
  <c r="U34" i="9"/>
  <c r="T34" i="9"/>
  <c r="S34" i="9"/>
  <c r="R34" i="9"/>
  <c r="Q34" i="9"/>
  <c r="D34" i="9"/>
  <c r="N33" i="9"/>
  <c r="M33" i="9"/>
  <c r="L33" i="9"/>
  <c r="K33" i="9"/>
  <c r="J33" i="9"/>
  <c r="I33" i="9"/>
  <c r="H33" i="9"/>
  <c r="G33" i="9"/>
  <c r="F33" i="9"/>
  <c r="E33" i="9"/>
  <c r="P31" i="9"/>
  <c r="P30" i="9"/>
  <c r="P29" i="9"/>
  <c r="P28" i="9"/>
  <c r="D28" i="9"/>
  <c r="P27" i="9"/>
  <c r="D27" i="9"/>
  <c r="P26" i="9"/>
  <c r="D26" i="9"/>
  <c r="Z25" i="9"/>
  <c r="Y25" i="9"/>
  <c r="X25" i="9"/>
  <c r="W25" i="9"/>
  <c r="V25" i="9"/>
  <c r="U25" i="9"/>
  <c r="T25" i="9"/>
  <c r="S25" i="9"/>
  <c r="R25" i="9"/>
  <c r="Q25" i="9"/>
  <c r="D25" i="9"/>
  <c r="D24" i="9"/>
  <c r="D23" i="9"/>
  <c r="P22" i="9"/>
  <c r="N22" i="9"/>
  <c r="M22" i="9"/>
  <c r="L22" i="9"/>
  <c r="K22" i="9"/>
  <c r="J22" i="9"/>
  <c r="I22" i="9"/>
  <c r="H22" i="9"/>
  <c r="G22" i="9"/>
  <c r="F22" i="9"/>
  <c r="E22" i="9"/>
  <c r="P21" i="9"/>
  <c r="P20" i="9"/>
  <c r="D20" i="9"/>
  <c r="P19" i="9"/>
  <c r="D19" i="9"/>
  <c r="P18" i="9"/>
  <c r="D18" i="9"/>
  <c r="P17" i="9"/>
  <c r="D17" i="9"/>
  <c r="Z16" i="9"/>
  <c r="Y16" i="9"/>
  <c r="X16" i="9"/>
  <c r="W16" i="9"/>
  <c r="V16" i="9"/>
  <c r="U16" i="9"/>
  <c r="T16" i="9"/>
  <c r="S16" i="9"/>
  <c r="R16" i="9"/>
  <c r="Q16" i="9"/>
  <c r="D16" i="9"/>
  <c r="D15" i="9"/>
  <c r="N14" i="9"/>
  <c r="M14" i="9"/>
  <c r="L14" i="9"/>
  <c r="K14" i="9"/>
  <c r="J14" i="9"/>
  <c r="I14" i="9"/>
  <c r="H14" i="9"/>
  <c r="G14" i="9"/>
  <c r="F14" i="9"/>
  <c r="E14" i="9"/>
  <c r="Q8" i="9"/>
  <c r="Q9" i="9"/>
  <c r="Q10" i="9"/>
  <c r="Q3" i="9"/>
  <c r="Q4" i="9"/>
  <c r="A1" i="9"/>
  <c r="F43" i="8"/>
  <c r="F51" i="8"/>
  <c r="E42" i="8"/>
  <c r="E50" i="8"/>
  <c r="F42" i="8"/>
  <c r="F50" i="8"/>
  <c r="G34" i="8"/>
  <c r="G42" i="8"/>
  <c r="G50" i="8"/>
  <c r="G61" i="8"/>
  <c r="H34" i="8"/>
  <c r="H42" i="8"/>
  <c r="H50" i="8"/>
  <c r="H61" i="8"/>
  <c r="I34" i="8"/>
  <c r="I42" i="8"/>
  <c r="I50" i="8"/>
  <c r="I61" i="8"/>
  <c r="J34" i="8"/>
  <c r="J42" i="8"/>
  <c r="J50" i="8"/>
  <c r="J61" i="8"/>
  <c r="K34" i="8"/>
  <c r="K42" i="8"/>
  <c r="K50" i="8"/>
  <c r="K61" i="8"/>
  <c r="L34" i="8"/>
  <c r="L42" i="8"/>
  <c r="L50" i="8"/>
  <c r="L61" i="8"/>
  <c r="M34" i="8"/>
  <c r="M42" i="8"/>
  <c r="M50" i="8"/>
  <c r="M61" i="8"/>
  <c r="N34" i="8"/>
  <c r="N42" i="8"/>
  <c r="N50" i="8"/>
  <c r="N61" i="8"/>
  <c r="E43" i="8"/>
  <c r="E51" i="8"/>
  <c r="G35" i="8"/>
  <c r="G43" i="8"/>
  <c r="G51" i="8"/>
  <c r="G62" i="8"/>
  <c r="H35" i="8"/>
  <c r="H43" i="8"/>
  <c r="H51" i="8"/>
  <c r="H62" i="8"/>
  <c r="I35" i="8"/>
  <c r="I43" i="8"/>
  <c r="I51" i="8"/>
  <c r="I62" i="8"/>
  <c r="J35" i="8"/>
  <c r="J43" i="8"/>
  <c r="J51" i="8"/>
  <c r="J62" i="8"/>
  <c r="K35" i="8"/>
  <c r="K43" i="8"/>
  <c r="K51" i="8"/>
  <c r="K62" i="8"/>
  <c r="L35" i="8"/>
  <c r="L43" i="8"/>
  <c r="L51" i="8"/>
  <c r="L62" i="8"/>
  <c r="M35" i="8"/>
  <c r="M43" i="8"/>
  <c r="M51" i="8"/>
  <c r="M62" i="8"/>
  <c r="N35" i="8"/>
  <c r="N43" i="8"/>
  <c r="N51" i="8"/>
  <c r="N62" i="8"/>
  <c r="E36" i="8"/>
  <c r="E44" i="8"/>
  <c r="E52" i="8"/>
  <c r="E63" i="8"/>
  <c r="F36" i="8"/>
  <c r="F44" i="8"/>
  <c r="F52" i="8"/>
  <c r="F63" i="8"/>
  <c r="G36" i="8"/>
  <c r="G44" i="8"/>
  <c r="G52" i="8"/>
  <c r="G63" i="8"/>
  <c r="H36" i="8"/>
  <c r="H44" i="8"/>
  <c r="H52" i="8"/>
  <c r="H63" i="8"/>
  <c r="I36" i="8"/>
  <c r="I44" i="8"/>
  <c r="I52" i="8"/>
  <c r="I63" i="8"/>
  <c r="J36" i="8"/>
  <c r="J44" i="8"/>
  <c r="J52" i="8"/>
  <c r="J63" i="8"/>
  <c r="K36" i="8"/>
  <c r="K44" i="8"/>
  <c r="K52" i="8"/>
  <c r="K63" i="8"/>
  <c r="L36" i="8"/>
  <c r="L44" i="8"/>
  <c r="L52" i="8"/>
  <c r="L63" i="8"/>
  <c r="M36" i="8"/>
  <c r="M44" i="8"/>
  <c r="M52" i="8"/>
  <c r="M63" i="8"/>
  <c r="N36" i="8"/>
  <c r="N44" i="8"/>
  <c r="N52" i="8"/>
  <c r="N63" i="8"/>
  <c r="E37" i="8"/>
  <c r="E45" i="8"/>
  <c r="E53" i="8"/>
  <c r="E64" i="8"/>
  <c r="F37" i="8"/>
  <c r="F45" i="8"/>
  <c r="F53" i="8"/>
  <c r="F64" i="8"/>
  <c r="G37" i="8"/>
  <c r="G45" i="8"/>
  <c r="G53" i="8"/>
  <c r="G64" i="8"/>
  <c r="H37" i="8"/>
  <c r="H45" i="8"/>
  <c r="H53" i="8"/>
  <c r="H64" i="8"/>
  <c r="I37" i="8"/>
  <c r="I45" i="8"/>
  <c r="I53" i="8"/>
  <c r="I64" i="8"/>
  <c r="J37" i="8"/>
  <c r="J45" i="8"/>
  <c r="J53" i="8"/>
  <c r="J64" i="8"/>
  <c r="K37" i="8"/>
  <c r="K45" i="8"/>
  <c r="K53" i="8"/>
  <c r="K64" i="8"/>
  <c r="L37" i="8"/>
  <c r="L45" i="8"/>
  <c r="L53" i="8"/>
  <c r="L64" i="8"/>
  <c r="M37" i="8"/>
  <c r="M45" i="8"/>
  <c r="M53" i="8"/>
  <c r="M64" i="8"/>
  <c r="N37" i="8"/>
  <c r="N45" i="8"/>
  <c r="N53" i="8"/>
  <c r="N64" i="8"/>
  <c r="E38" i="8"/>
  <c r="E46" i="8"/>
  <c r="E54" i="8"/>
  <c r="E65" i="8"/>
  <c r="F38" i="8"/>
  <c r="F46" i="8"/>
  <c r="F54" i="8"/>
  <c r="F65" i="8"/>
  <c r="G38" i="8"/>
  <c r="G46" i="8"/>
  <c r="G54" i="8"/>
  <c r="G65" i="8"/>
  <c r="H38" i="8"/>
  <c r="H46" i="8"/>
  <c r="H54" i="8"/>
  <c r="H65" i="8"/>
  <c r="I38" i="8"/>
  <c r="I46" i="8"/>
  <c r="I54" i="8"/>
  <c r="I65" i="8"/>
  <c r="J38" i="8"/>
  <c r="J46" i="8"/>
  <c r="J54" i="8"/>
  <c r="J65" i="8"/>
  <c r="K38" i="8"/>
  <c r="K46" i="8"/>
  <c r="K54" i="8"/>
  <c r="K65" i="8"/>
  <c r="L38" i="8"/>
  <c r="L46" i="8"/>
  <c r="L54" i="8"/>
  <c r="L65" i="8"/>
  <c r="M38" i="8"/>
  <c r="M46" i="8"/>
  <c r="M54" i="8"/>
  <c r="M65" i="8"/>
  <c r="N38" i="8"/>
  <c r="N46" i="8"/>
  <c r="N54" i="8"/>
  <c r="N65" i="8"/>
  <c r="E39" i="8"/>
  <c r="E47" i="8"/>
  <c r="E55" i="8"/>
  <c r="E66" i="8"/>
  <c r="F39" i="8"/>
  <c r="F47" i="8"/>
  <c r="F55" i="8"/>
  <c r="F66" i="8"/>
  <c r="G39" i="8"/>
  <c r="G47" i="8"/>
  <c r="G55" i="8"/>
  <c r="G66" i="8"/>
  <c r="H39" i="8"/>
  <c r="H47" i="8"/>
  <c r="H55" i="8"/>
  <c r="H66" i="8"/>
  <c r="I39" i="8"/>
  <c r="I47" i="8"/>
  <c r="I55" i="8"/>
  <c r="I66" i="8"/>
  <c r="J39" i="8"/>
  <c r="J47" i="8"/>
  <c r="J55" i="8"/>
  <c r="J66" i="8"/>
  <c r="K39" i="8"/>
  <c r="K47" i="8"/>
  <c r="K55" i="8"/>
  <c r="K66" i="8"/>
  <c r="L39" i="8"/>
  <c r="L47" i="8"/>
  <c r="L55" i="8"/>
  <c r="L66" i="8"/>
  <c r="M39" i="8"/>
  <c r="M47" i="8"/>
  <c r="M55" i="8"/>
  <c r="M66" i="8"/>
  <c r="N39" i="8"/>
  <c r="N47" i="8"/>
  <c r="N55" i="8"/>
  <c r="N66" i="8"/>
  <c r="G89" i="8"/>
  <c r="S56" i="8"/>
  <c r="F90" i="8"/>
  <c r="R57" i="8"/>
  <c r="G90" i="8"/>
  <c r="S57" i="8"/>
  <c r="H89" i="8"/>
  <c r="T56" i="8"/>
  <c r="H90" i="8"/>
  <c r="T57" i="8"/>
  <c r="S130" i="8"/>
  <c r="I89" i="8"/>
  <c r="U56" i="8"/>
  <c r="I90" i="8"/>
  <c r="U57" i="8"/>
  <c r="T130" i="8"/>
  <c r="J89" i="8"/>
  <c r="V56" i="8"/>
  <c r="J90" i="8"/>
  <c r="V57" i="8"/>
  <c r="U130" i="8"/>
  <c r="K89" i="8"/>
  <c r="W56" i="8"/>
  <c r="K90" i="8"/>
  <c r="W57" i="8"/>
  <c r="V130" i="8"/>
  <c r="L89" i="8"/>
  <c r="X56" i="8"/>
  <c r="L90" i="8"/>
  <c r="X57" i="8"/>
  <c r="W130" i="8"/>
  <c r="M89" i="8"/>
  <c r="Y56" i="8"/>
  <c r="M90" i="8"/>
  <c r="Y57" i="8"/>
  <c r="X130" i="8"/>
  <c r="N89" i="8"/>
  <c r="Z56" i="8"/>
  <c r="N90" i="8"/>
  <c r="Z57" i="8"/>
  <c r="Y130" i="8"/>
  <c r="F91" i="8"/>
  <c r="R58" i="8"/>
  <c r="G91" i="8"/>
  <c r="S58" i="8"/>
  <c r="R131" i="8"/>
  <c r="H91" i="8"/>
  <c r="T58" i="8"/>
  <c r="S131" i="8"/>
  <c r="I91" i="8"/>
  <c r="U58" i="8"/>
  <c r="T131" i="8"/>
  <c r="J91" i="8"/>
  <c r="V58" i="8"/>
  <c r="U131" i="8"/>
  <c r="K91" i="8"/>
  <c r="W58" i="8"/>
  <c r="V131" i="8"/>
  <c r="L91" i="8"/>
  <c r="X58" i="8"/>
  <c r="W131" i="8"/>
  <c r="M91" i="8"/>
  <c r="Y58" i="8"/>
  <c r="X131" i="8"/>
  <c r="N91" i="8"/>
  <c r="Z58" i="8"/>
  <c r="Y131" i="8"/>
  <c r="F92" i="8"/>
  <c r="R59" i="8"/>
  <c r="G92" i="8"/>
  <c r="S59" i="8"/>
  <c r="R132" i="8"/>
  <c r="H92" i="8"/>
  <c r="T59" i="8"/>
  <c r="S132" i="8"/>
  <c r="I92" i="8"/>
  <c r="U59" i="8"/>
  <c r="T132" i="8"/>
  <c r="J92" i="8"/>
  <c r="V59" i="8"/>
  <c r="U132" i="8"/>
  <c r="K92" i="8"/>
  <c r="W59" i="8"/>
  <c r="V132" i="8"/>
  <c r="L92" i="8"/>
  <c r="X59" i="8"/>
  <c r="W132" i="8"/>
  <c r="M92" i="8"/>
  <c r="Y59" i="8"/>
  <c r="X132" i="8"/>
  <c r="N92" i="8"/>
  <c r="Z59" i="8"/>
  <c r="Y132" i="8"/>
  <c r="F93" i="8"/>
  <c r="R60" i="8"/>
  <c r="G93" i="8"/>
  <c r="S60" i="8"/>
  <c r="R133" i="8"/>
  <c r="H93" i="8"/>
  <c r="T60" i="8"/>
  <c r="S133" i="8"/>
  <c r="I93" i="8"/>
  <c r="U60" i="8"/>
  <c r="T133" i="8"/>
  <c r="J93" i="8"/>
  <c r="V60" i="8"/>
  <c r="U133" i="8"/>
  <c r="K93" i="8"/>
  <c r="W60" i="8"/>
  <c r="V133" i="8"/>
  <c r="L93" i="8"/>
  <c r="X60" i="8"/>
  <c r="W133" i="8"/>
  <c r="M93" i="8"/>
  <c r="Y60" i="8"/>
  <c r="X133" i="8"/>
  <c r="N93" i="8"/>
  <c r="Z60" i="8"/>
  <c r="Y133" i="8"/>
  <c r="G88" i="8"/>
  <c r="S47" i="8"/>
  <c r="E90" i="8"/>
  <c r="R48" i="8"/>
  <c r="S48" i="8"/>
  <c r="H88" i="8"/>
  <c r="T47" i="8"/>
  <c r="T48" i="8"/>
  <c r="S121" i="8"/>
  <c r="I88" i="8"/>
  <c r="U47" i="8"/>
  <c r="U48" i="8"/>
  <c r="T121" i="8"/>
  <c r="J88" i="8"/>
  <c r="V47" i="8"/>
  <c r="V48" i="8"/>
  <c r="U121" i="8"/>
  <c r="K88" i="8"/>
  <c r="W47" i="8"/>
  <c r="W48" i="8"/>
  <c r="V121" i="8"/>
  <c r="L88" i="8"/>
  <c r="X47" i="8"/>
  <c r="X48" i="8"/>
  <c r="W121" i="8"/>
  <c r="M88" i="8"/>
  <c r="Y47" i="8"/>
  <c r="Y48" i="8"/>
  <c r="X121" i="8"/>
  <c r="N88" i="8"/>
  <c r="Z47" i="8"/>
  <c r="Z48" i="8"/>
  <c r="Y121" i="8"/>
  <c r="E91" i="8"/>
  <c r="R49" i="8"/>
  <c r="S49" i="8"/>
  <c r="R122" i="8"/>
  <c r="T49" i="8"/>
  <c r="S122" i="8"/>
  <c r="U49" i="8"/>
  <c r="T122" i="8"/>
  <c r="V49" i="8"/>
  <c r="U122" i="8"/>
  <c r="W49" i="8"/>
  <c r="V122" i="8"/>
  <c r="X49" i="8"/>
  <c r="W122" i="8"/>
  <c r="Y49" i="8"/>
  <c r="X122" i="8"/>
  <c r="Z49" i="8"/>
  <c r="Y122" i="8"/>
  <c r="E92" i="8"/>
  <c r="R50" i="8"/>
  <c r="S50" i="8"/>
  <c r="R123" i="8"/>
  <c r="T50" i="8"/>
  <c r="S123" i="8"/>
  <c r="U50" i="8"/>
  <c r="T123" i="8"/>
  <c r="V50" i="8"/>
  <c r="U123" i="8"/>
  <c r="W50" i="8"/>
  <c r="V123" i="8"/>
  <c r="X50" i="8"/>
  <c r="W123" i="8"/>
  <c r="Y50" i="8"/>
  <c r="X123" i="8"/>
  <c r="Z50" i="8"/>
  <c r="Y123" i="8"/>
  <c r="E93" i="8"/>
  <c r="R51" i="8"/>
  <c r="S51" i="8"/>
  <c r="R124" i="8"/>
  <c r="T51" i="8"/>
  <c r="S124" i="8"/>
  <c r="U51" i="8"/>
  <c r="T124" i="8"/>
  <c r="V51" i="8"/>
  <c r="U124" i="8"/>
  <c r="W51" i="8"/>
  <c r="V124" i="8"/>
  <c r="X51" i="8"/>
  <c r="W124" i="8"/>
  <c r="Y51" i="8"/>
  <c r="X124" i="8"/>
  <c r="Z51" i="8"/>
  <c r="Y124" i="8"/>
  <c r="P134" i="8"/>
  <c r="Q110" i="8"/>
  <c r="Q115" i="8"/>
  <c r="Q59" i="8"/>
  <c r="Q60" i="8"/>
  <c r="Q133" i="8"/>
  <c r="P133" i="8"/>
  <c r="Q114" i="8"/>
  <c r="Q58" i="8"/>
  <c r="Q132" i="8"/>
  <c r="P132" i="8"/>
  <c r="Q113" i="8"/>
  <c r="Q57" i="8"/>
  <c r="Q131" i="8"/>
  <c r="P131" i="8"/>
  <c r="Q112" i="8"/>
  <c r="Q56" i="8"/>
  <c r="Q130" i="8"/>
  <c r="P130" i="8"/>
  <c r="Y111" i="8"/>
  <c r="Y55" i="8"/>
  <c r="Z55" i="8"/>
  <c r="Y129" i="8"/>
  <c r="X111" i="8"/>
  <c r="X55" i="8"/>
  <c r="X129" i="8"/>
  <c r="W111" i="8"/>
  <c r="W55" i="8"/>
  <c r="W129" i="8"/>
  <c r="V111" i="8"/>
  <c r="V55" i="8"/>
  <c r="V129" i="8"/>
  <c r="U111" i="8"/>
  <c r="U55" i="8"/>
  <c r="U129" i="8"/>
  <c r="T111" i="8"/>
  <c r="T55" i="8"/>
  <c r="T129" i="8"/>
  <c r="S111" i="8"/>
  <c r="S55" i="8"/>
  <c r="S129" i="8"/>
  <c r="R111" i="8"/>
  <c r="R55" i="8"/>
  <c r="R129" i="8"/>
  <c r="Q111" i="8"/>
  <c r="E88" i="8"/>
  <c r="Q55" i="8"/>
  <c r="Q129" i="8"/>
  <c r="P129" i="8"/>
  <c r="Z128" i="8"/>
  <c r="Y128" i="8"/>
  <c r="X128" i="8"/>
  <c r="W128" i="8"/>
  <c r="V128" i="8"/>
  <c r="U128" i="8"/>
  <c r="T128" i="8"/>
  <c r="S128" i="8"/>
  <c r="R128" i="8"/>
  <c r="Q128" i="8"/>
  <c r="P125" i="8"/>
  <c r="Q50" i="8"/>
  <c r="Q51" i="8"/>
  <c r="Q124" i="8"/>
  <c r="P124" i="8"/>
  <c r="Q49" i="8"/>
  <c r="Q123" i="8"/>
  <c r="P123" i="8"/>
  <c r="Q48" i="8"/>
  <c r="Q122" i="8"/>
  <c r="P122" i="8"/>
  <c r="Q47" i="8"/>
  <c r="Q121" i="8"/>
  <c r="P121" i="8"/>
  <c r="Y46" i="8"/>
  <c r="Z46" i="8"/>
  <c r="Y120" i="8"/>
  <c r="X46" i="8"/>
  <c r="X120" i="8"/>
  <c r="W46" i="8"/>
  <c r="W120" i="8"/>
  <c r="V46" i="8"/>
  <c r="V120" i="8"/>
  <c r="U46" i="8"/>
  <c r="U120" i="8"/>
  <c r="T46" i="8"/>
  <c r="T120" i="8"/>
  <c r="S46" i="8"/>
  <c r="S120" i="8"/>
  <c r="R46" i="8"/>
  <c r="R120" i="8"/>
  <c r="Q46" i="8"/>
  <c r="Q120" i="8"/>
  <c r="P120" i="8"/>
  <c r="Z119" i="8"/>
  <c r="Y119" i="8"/>
  <c r="X119" i="8"/>
  <c r="W119" i="8"/>
  <c r="V119" i="8"/>
  <c r="U119" i="8"/>
  <c r="T119" i="8"/>
  <c r="S119" i="8"/>
  <c r="R119" i="8"/>
  <c r="Q119" i="8"/>
  <c r="S27" i="8"/>
  <c r="R28" i="8"/>
  <c r="S28" i="8"/>
  <c r="T27" i="8"/>
  <c r="T28" i="8"/>
  <c r="S94" i="8"/>
  <c r="U27" i="8"/>
  <c r="U28" i="8"/>
  <c r="T94" i="8"/>
  <c r="V27" i="8"/>
  <c r="V28" i="8"/>
  <c r="U94" i="8"/>
  <c r="W27" i="8"/>
  <c r="W28" i="8"/>
  <c r="V94" i="8"/>
  <c r="X27" i="8"/>
  <c r="X28" i="8"/>
  <c r="W94" i="8"/>
  <c r="Y27" i="8"/>
  <c r="Y28" i="8"/>
  <c r="X94" i="8"/>
  <c r="Z27" i="8"/>
  <c r="Z28" i="8"/>
  <c r="Y94" i="8"/>
  <c r="R29" i="8"/>
  <c r="S29" i="8"/>
  <c r="R95" i="8"/>
  <c r="T29" i="8"/>
  <c r="S95" i="8"/>
  <c r="U29" i="8"/>
  <c r="T95" i="8"/>
  <c r="V29" i="8"/>
  <c r="U95" i="8"/>
  <c r="W29" i="8"/>
  <c r="V95" i="8"/>
  <c r="X29" i="8"/>
  <c r="W95" i="8"/>
  <c r="Y29" i="8"/>
  <c r="X95" i="8"/>
  <c r="Z29" i="8"/>
  <c r="Y95" i="8"/>
  <c r="R30" i="8"/>
  <c r="S30" i="8"/>
  <c r="R96" i="8"/>
  <c r="T30" i="8"/>
  <c r="S96" i="8"/>
  <c r="U30" i="8"/>
  <c r="T96" i="8"/>
  <c r="V30" i="8"/>
  <c r="U96" i="8"/>
  <c r="W30" i="8"/>
  <c r="V96" i="8"/>
  <c r="X30" i="8"/>
  <c r="W96" i="8"/>
  <c r="Y30" i="8"/>
  <c r="X96" i="8"/>
  <c r="Z30" i="8"/>
  <c r="Y96" i="8"/>
  <c r="R31" i="8"/>
  <c r="S31" i="8"/>
  <c r="R97" i="8"/>
  <c r="T31" i="8"/>
  <c r="S97" i="8"/>
  <c r="U31" i="8"/>
  <c r="T97" i="8"/>
  <c r="V31" i="8"/>
  <c r="U97" i="8"/>
  <c r="W31" i="8"/>
  <c r="V97" i="8"/>
  <c r="X31" i="8"/>
  <c r="W97" i="8"/>
  <c r="Y31" i="8"/>
  <c r="X97" i="8"/>
  <c r="Z31" i="8"/>
  <c r="Y97" i="8"/>
  <c r="S18" i="8"/>
  <c r="R19" i="8"/>
  <c r="S19" i="8"/>
  <c r="T18" i="8"/>
  <c r="T19" i="8"/>
  <c r="S85" i="8"/>
  <c r="U18" i="8"/>
  <c r="U19" i="8"/>
  <c r="T85" i="8"/>
  <c r="V18" i="8"/>
  <c r="V19" i="8"/>
  <c r="U85" i="8"/>
  <c r="W18" i="8"/>
  <c r="W19" i="8"/>
  <c r="V85" i="8"/>
  <c r="X18" i="8"/>
  <c r="X19" i="8"/>
  <c r="W85" i="8"/>
  <c r="Y18" i="8"/>
  <c r="Y19" i="8"/>
  <c r="X85" i="8"/>
  <c r="Z18" i="8"/>
  <c r="Z19" i="8"/>
  <c r="Y85" i="8"/>
  <c r="R20" i="8"/>
  <c r="S20" i="8"/>
  <c r="R86" i="8"/>
  <c r="T20" i="8"/>
  <c r="S86" i="8"/>
  <c r="U20" i="8"/>
  <c r="T86" i="8"/>
  <c r="V20" i="8"/>
  <c r="U86" i="8"/>
  <c r="W20" i="8"/>
  <c r="V86" i="8"/>
  <c r="X20" i="8"/>
  <c r="W86" i="8"/>
  <c r="Y20" i="8"/>
  <c r="X86" i="8"/>
  <c r="Z20" i="8"/>
  <c r="Y86" i="8"/>
  <c r="R21" i="8"/>
  <c r="S21" i="8"/>
  <c r="R87" i="8"/>
  <c r="T21" i="8"/>
  <c r="S87" i="8"/>
  <c r="U21" i="8"/>
  <c r="T87" i="8"/>
  <c r="V21" i="8"/>
  <c r="U87" i="8"/>
  <c r="W21" i="8"/>
  <c r="V87" i="8"/>
  <c r="X21" i="8"/>
  <c r="W87" i="8"/>
  <c r="Y21" i="8"/>
  <c r="X87" i="8"/>
  <c r="Z21" i="8"/>
  <c r="Y87" i="8"/>
  <c r="R22" i="8"/>
  <c r="S22" i="8"/>
  <c r="R88" i="8"/>
  <c r="T22" i="8"/>
  <c r="S88" i="8"/>
  <c r="U22" i="8"/>
  <c r="T88" i="8"/>
  <c r="V22" i="8"/>
  <c r="U88" i="8"/>
  <c r="W22" i="8"/>
  <c r="V88" i="8"/>
  <c r="X22" i="8"/>
  <c r="W88" i="8"/>
  <c r="Y22" i="8"/>
  <c r="X88" i="8"/>
  <c r="Z22" i="8"/>
  <c r="Y88" i="8"/>
  <c r="P98" i="8"/>
  <c r="Q74" i="8"/>
  <c r="Q79" i="8"/>
  <c r="Q30" i="8"/>
  <c r="Q31" i="8"/>
  <c r="Q97" i="8"/>
  <c r="P97" i="8"/>
  <c r="Q78" i="8"/>
  <c r="Q29" i="8"/>
  <c r="Q96" i="8"/>
  <c r="P96" i="8"/>
  <c r="Q77" i="8"/>
  <c r="Q28" i="8"/>
  <c r="Q95" i="8"/>
  <c r="P95" i="8"/>
  <c r="Q76" i="8"/>
  <c r="Q27" i="8"/>
  <c r="Q94" i="8"/>
  <c r="P94" i="8"/>
  <c r="P75" i="8"/>
  <c r="Y75" i="8"/>
  <c r="Y26" i="8"/>
  <c r="Z26" i="8"/>
  <c r="Y93" i="8"/>
  <c r="X75" i="8"/>
  <c r="X26" i="8"/>
  <c r="X93" i="8"/>
  <c r="W75" i="8"/>
  <c r="W26" i="8"/>
  <c r="W93" i="8"/>
  <c r="V75" i="8"/>
  <c r="V26" i="8"/>
  <c r="V93" i="8"/>
  <c r="U75" i="8"/>
  <c r="U26" i="8"/>
  <c r="U93" i="8"/>
  <c r="T75" i="8"/>
  <c r="T26" i="8"/>
  <c r="T93" i="8"/>
  <c r="S75" i="8"/>
  <c r="S26" i="8"/>
  <c r="S93" i="8"/>
  <c r="R75" i="8"/>
  <c r="R26" i="8"/>
  <c r="R93" i="8"/>
  <c r="Q75" i="8"/>
  <c r="Q26" i="8"/>
  <c r="Q93" i="8"/>
  <c r="P93" i="8"/>
  <c r="D93" i="8"/>
  <c r="Z92" i="8"/>
  <c r="Y92" i="8"/>
  <c r="X92" i="8"/>
  <c r="W92" i="8"/>
  <c r="V92" i="8"/>
  <c r="U92" i="8"/>
  <c r="T92" i="8"/>
  <c r="S92" i="8"/>
  <c r="R92" i="8"/>
  <c r="Q92" i="8"/>
  <c r="D92" i="8"/>
  <c r="D91" i="8"/>
  <c r="D90" i="8"/>
  <c r="P89" i="8"/>
  <c r="D89" i="8"/>
  <c r="Q21" i="8"/>
  <c r="Q22" i="8"/>
  <c r="Q88" i="8"/>
  <c r="P88" i="8"/>
  <c r="D88" i="8"/>
  <c r="Q20" i="8"/>
  <c r="Q87" i="8"/>
  <c r="P87" i="8"/>
  <c r="N87" i="8"/>
  <c r="M87" i="8"/>
  <c r="L87" i="8"/>
  <c r="K87" i="8"/>
  <c r="J87" i="8"/>
  <c r="I87" i="8"/>
  <c r="H87" i="8"/>
  <c r="G87" i="8"/>
  <c r="F87" i="8"/>
  <c r="E87" i="8"/>
  <c r="Q19" i="8"/>
  <c r="Q86" i="8"/>
  <c r="P86" i="8"/>
  <c r="Q18" i="8"/>
  <c r="Q85" i="8"/>
  <c r="P85" i="8"/>
  <c r="Y17" i="8"/>
  <c r="Z17" i="8"/>
  <c r="Y84" i="8"/>
  <c r="X17" i="8"/>
  <c r="X84" i="8"/>
  <c r="W17" i="8"/>
  <c r="W84" i="8"/>
  <c r="V17" i="8"/>
  <c r="V84" i="8"/>
  <c r="U17" i="8"/>
  <c r="U84" i="8"/>
  <c r="T17" i="8"/>
  <c r="T84" i="8"/>
  <c r="S17" i="8"/>
  <c r="S84" i="8"/>
  <c r="R17" i="8"/>
  <c r="R84" i="8"/>
  <c r="Q17" i="8"/>
  <c r="Q84" i="8"/>
  <c r="P84" i="8"/>
  <c r="Z83" i="8"/>
  <c r="Y83" i="8"/>
  <c r="X83" i="8"/>
  <c r="W83" i="8"/>
  <c r="V83" i="8"/>
  <c r="U83" i="8"/>
  <c r="T83" i="8"/>
  <c r="S83" i="8"/>
  <c r="R83" i="8"/>
  <c r="Q83" i="8"/>
  <c r="N74" i="8"/>
  <c r="N82" i="8"/>
  <c r="M74" i="8"/>
  <c r="M82" i="8"/>
  <c r="L74" i="8"/>
  <c r="L82" i="8"/>
  <c r="K74" i="8"/>
  <c r="K82" i="8"/>
  <c r="J74" i="8"/>
  <c r="J82" i="8"/>
  <c r="I74" i="8"/>
  <c r="I82" i="8"/>
  <c r="H74" i="8"/>
  <c r="H82" i="8"/>
  <c r="G74" i="8"/>
  <c r="G82" i="8"/>
  <c r="F74" i="8"/>
  <c r="F82" i="8"/>
  <c r="E74" i="8"/>
  <c r="E82" i="8"/>
  <c r="D82" i="8"/>
  <c r="N73" i="8"/>
  <c r="N81" i="8"/>
  <c r="M73" i="8"/>
  <c r="M81" i="8"/>
  <c r="L73" i="8"/>
  <c r="L81" i="8"/>
  <c r="K73" i="8"/>
  <c r="K81" i="8"/>
  <c r="J73" i="8"/>
  <c r="J81" i="8"/>
  <c r="I73" i="8"/>
  <c r="I81" i="8"/>
  <c r="H73" i="8"/>
  <c r="H81" i="8"/>
  <c r="G73" i="8"/>
  <c r="G81" i="8"/>
  <c r="F73" i="8"/>
  <c r="F81" i="8"/>
  <c r="E73" i="8"/>
  <c r="E81" i="8"/>
  <c r="D81" i="8"/>
  <c r="N72" i="8"/>
  <c r="N80" i="8"/>
  <c r="M72" i="8"/>
  <c r="M80" i="8"/>
  <c r="L72" i="8"/>
  <c r="L80" i="8"/>
  <c r="K72" i="8"/>
  <c r="K80" i="8"/>
  <c r="J72" i="8"/>
  <c r="J80" i="8"/>
  <c r="I72" i="8"/>
  <c r="I80" i="8"/>
  <c r="H72" i="8"/>
  <c r="H80" i="8"/>
  <c r="G72" i="8"/>
  <c r="G80" i="8"/>
  <c r="F72" i="8"/>
  <c r="F80" i="8"/>
  <c r="E72" i="8"/>
  <c r="E80" i="8"/>
  <c r="D80" i="8"/>
  <c r="N71" i="8"/>
  <c r="N79" i="8"/>
  <c r="M71" i="8"/>
  <c r="M79" i="8"/>
  <c r="L71" i="8"/>
  <c r="L79" i="8"/>
  <c r="K71" i="8"/>
  <c r="K79" i="8"/>
  <c r="J71" i="8"/>
  <c r="J79" i="8"/>
  <c r="I71" i="8"/>
  <c r="I79" i="8"/>
  <c r="H71" i="8"/>
  <c r="H79" i="8"/>
  <c r="G71" i="8"/>
  <c r="G79" i="8"/>
  <c r="F71" i="8"/>
  <c r="F79" i="8"/>
  <c r="E71" i="8"/>
  <c r="E79" i="8"/>
  <c r="D79" i="8"/>
  <c r="N70" i="8"/>
  <c r="N78" i="8"/>
  <c r="M70" i="8"/>
  <c r="M78" i="8"/>
  <c r="L70" i="8"/>
  <c r="L78" i="8"/>
  <c r="K70" i="8"/>
  <c r="K78" i="8"/>
  <c r="J70" i="8"/>
  <c r="J78" i="8"/>
  <c r="I70" i="8"/>
  <c r="I78" i="8"/>
  <c r="H70" i="8"/>
  <c r="H78" i="8"/>
  <c r="G70" i="8"/>
  <c r="G78" i="8"/>
  <c r="F70" i="8"/>
  <c r="F78" i="8"/>
  <c r="E70" i="8"/>
  <c r="E78" i="8"/>
  <c r="D78" i="8"/>
  <c r="N69" i="8"/>
  <c r="N77" i="8"/>
  <c r="M69" i="8"/>
  <c r="M77" i="8"/>
  <c r="L69" i="8"/>
  <c r="L77" i="8"/>
  <c r="K69" i="8"/>
  <c r="K77" i="8"/>
  <c r="J69" i="8"/>
  <c r="J77" i="8"/>
  <c r="I69" i="8"/>
  <c r="I77" i="8"/>
  <c r="H69" i="8"/>
  <c r="H77" i="8"/>
  <c r="G69" i="8"/>
  <c r="G77" i="8"/>
  <c r="F69" i="8"/>
  <c r="F77" i="8"/>
  <c r="E69" i="8"/>
  <c r="E77" i="8"/>
  <c r="D77" i="8"/>
  <c r="N76" i="8"/>
  <c r="M76" i="8"/>
  <c r="L76" i="8"/>
  <c r="K76" i="8"/>
  <c r="J76" i="8"/>
  <c r="I76" i="8"/>
  <c r="H76" i="8"/>
  <c r="G76" i="8"/>
  <c r="F76" i="8"/>
  <c r="E76" i="8"/>
  <c r="D74" i="8"/>
  <c r="D73" i="8"/>
  <c r="D72" i="8"/>
  <c r="D71" i="8"/>
  <c r="D70" i="8"/>
  <c r="Z69" i="8"/>
  <c r="Y69" i="8"/>
  <c r="X69" i="8"/>
  <c r="W69" i="8"/>
  <c r="V69" i="8"/>
  <c r="U69" i="8"/>
  <c r="T69" i="8"/>
  <c r="S69" i="8"/>
  <c r="R69" i="8"/>
  <c r="Q69" i="8"/>
  <c r="D66" i="8"/>
  <c r="P69" i="8"/>
  <c r="D69" i="8"/>
  <c r="Z68" i="8"/>
  <c r="Y68" i="8"/>
  <c r="X68" i="8"/>
  <c r="W68" i="8"/>
  <c r="V68" i="8"/>
  <c r="U68" i="8"/>
  <c r="T68" i="8"/>
  <c r="S68" i="8"/>
  <c r="R68" i="8"/>
  <c r="Q68" i="8"/>
  <c r="D65" i="8"/>
  <c r="P68" i="8"/>
  <c r="N68" i="8"/>
  <c r="M68" i="8"/>
  <c r="L68" i="8"/>
  <c r="K68" i="8"/>
  <c r="J68" i="8"/>
  <c r="I68" i="8"/>
  <c r="H68" i="8"/>
  <c r="G68" i="8"/>
  <c r="F68" i="8"/>
  <c r="E68" i="8"/>
  <c r="Z67" i="8"/>
  <c r="Y67" i="8"/>
  <c r="X67" i="8"/>
  <c r="W67" i="8"/>
  <c r="V67" i="8"/>
  <c r="U67" i="8"/>
  <c r="T67" i="8"/>
  <c r="S67" i="8"/>
  <c r="R67" i="8"/>
  <c r="Q67" i="8"/>
  <c r="D64" i="8"/>
  <c r="P67" i="8"/>
  <c r="Z66" i="8"/>
  <c r="Y66" i="8"/>
  <c r="X66" i="8"/>
  <c r="W66" i="8"/>
  <c r="V66" i="8"/>
  <c r="U66" i="8"/>
  <c r="T66" i="8"/>
  <c r="S66" i="8"/>
  <c r="R66" i="8"/>
  <c r="Q66" i="8"/>
  <c r="D63" i="8"/>
  <c r="P66" i="8"/>
  <c r="Z65" i="8"/>
  <c r="Y65" i="8"/>
  <c r="X65" i="8"/>
  <c r="W65" i="8"/>
  <c r="V65" i="8"/>
  <c r="U65" i="8"/>
  <c r="T65" i="8"/>
  <c r="S65" i="8"/>
  <c r="R65" i="8"/>
  <c r="Q65" i="8"/>
  <c r="D62" i="8"/>
  <c r="P65" i="8"/>
  <c r="Z64" i="8"/>
  <c r="Y64" i="8"/>
  <c r="X64" i="8"/>
  <c r="W64" i="8"/>
  <c r="V64" i="8"/>
  <c r="U64" i="8"/>
  <c r="T64" i="8"/>
  <c r="S64" i="8"/>
  <c r="R64" i="8"/>
  <c r="Q64" i="8"/>
  <c r="D61" i="8"/>
  <c r="P64" i="8"/>
  <c r="N60" i="8"/>
  <c r="Z63" i="8"/>
  <c r="M60" i="8"/>
  <c r="Y63" i="8"/>
  <c r="L60" i="8"/>
  <c r="X63" i="8"/>
  <c r="K60" i="8"/>
  <c r="W63" i="8"/>
  <c r="J60" i="8"/>
  <c r="V63" i="8"/>
  <c r="I60" i="8"/>
  <c r="U63" i="8"/>
  <c r="H60" i="8"/>
  <c r="T63" i="8"/>
  <c r="G60" i="8"/>
  <c r="S63" i="8"/>
  <c r="F60" i="8"/>
  <c r="R63" i="8"/>
  <c r="E60" i="8"/>
  <c r="Q63" i="8"/>
  <c r="P60" i="8"/>
  <c r="P59" i="8"/>
  <c r="P58" i="8"/>
  <c r="P57" i="8"/>
  <c r="P56" i="8"/>
  <c r="P55" i="8"/>
  <c r="D55" i="8"/>
  <c r="Z54" i="8"/>
  <c r="Y54" i="8"/>
  <c r="X54" i="8"/>
  <c r="W54" i="8"/>
  <c r="V54" i="8"/>
  <c r="U54" i="8"/>
  <c r="T54" i="8"/>
  <c r="S54" i="8"/>
  <c r="R54" i="8"/>
  <c r="Q54" i="8"/>
  <c r="D54" i="8"/>
  <c r="D53" i="8"/>
  <c r="D52" i="8"/>
  <c r="P51" i="8"/>
  <c r="D51" i="8"/>
  <c r="P50" i="8"/>
  <c r="D50" i="8"/>
  <c r="P49" i="8"/>
  <c r="N49" i="8"/>
  <c r="M49" i="8"/>
  <c r="L49" i="8"/>
  <c r="K49" i="8"/>
  <c r="J49" i="8"/>
  <c r="I49" i="8"/>
  <c r="H49" i="8"/>
  <c r="G49" i="8"/>
  <c r="F49" i="8"/>
  <c r="E49" i="8"/>
  <c r="P48" i="8"/>
  <c r="P47" i="8"/>
  <c r="D47" i="8"/>
  <c r="P46" i="8"/>
  <c r="D46" i="8"/>
  <c r="Z45" i="8"/>
  <c r="Y45" i="8"/>
  <c r="X45" i="8"/>
  <c r="W45" i="8"/>
  <c r="V45" i="8"/>
  <c r="U45" i="8"/>
  <c r="T45" i="8"/>
  <c r="S45" i="8"/>
  <c r="R45" i="8"/>
  <c r="Q45" i="8"/>
  <c r="D45" i="8"/>
  <c r="D44" i="8"/>
  <c r="D43" i="8"/>
  <c r="D42" i="8"/>
  <c r="N41" i="8"/>
  <c r="M41" i="8"/>
  <c r="L41" i="8"/>
  <c r="K41" i="8"/>
  <c r="J41" i="8"/>
  <c r="I41" i="8"/>
  <c r="H41" i="8"/>
  <c r="G41" i="8"/>
  <c r="F41" i="8"/>
  <c r="E41" i="8"/>
  <c r="Z40" i="8"/>
  <c r="Y40" i="8"/>
  <c r="X40" i="8"/>
  <c r="W40" i="8"/>
  <c r="V40" i="8"/>
  <c r="U40" i="8"/>
  <c r="T40" i="8"/>
  <c r="S40" i="8"/>
  <c r="R40" i="8"/>
  <c r="Q40" i="8"/>
  <c r="P40" i="8"/>
  <c r="Z39" i="8"/>
  <c r="Y39" i="8"/>
  <c r="X39" i="8"/>
  <c r="W39" i="8"/>
  <c r="V39" i="8"/>
  <c r="U39" i="8"/>
  <c r="T39" i="8"/>
  <c r="S39" i="8"/>
  <c r="R39" i="8"/>
  <c r="Q39" i="8"/>
  <c r="P39" i="8"/>
  <c r="D39" i="8"/>
  <c r="Z38" i="8"/>
  <c r="Y38" i="8"/>
  <c r="X38" i="8"/>
  <c r="W38" i="8"/>
  <c r="V38" i="8"/>
  <c r="U38" i="8"/>
  <c r="T38" i="8"/>
  <c r="S38" i="8"/>
  <c r="R38" i="8"/>
  <c r="Q38" i="8"/>
  <c r="P38" i="8"/>
  <c r="D38" i="8"/>
  <c r="Z37" i="8"/>
  <c r="Y37" i="8"/>
  <c r="X37" i="8"/>
  <c r="W37" i="8"/>
  <c r="V37" i="8"/>
  <c r="U37" i="8"/>
  <c r="T37" i="8"/>
  <c r="S37" i="8"/>
  <c r="R37" i="8"/>
  <c r="Q37" i="8"/>
  <c r="P37" i="8"/>
  <c r="D37" i="8"/>
  <c r="Z36" i="8"/>
  <c r="Y36" i="8"/>
  <c r="X36" i="8"/>
  <c r="W36" i="8"/>
  <c r="V36" i="8"/>
  <c r="U36" i="8"/>
  <c r="T36" i="8"/>
  <c r="S36" i="8"/>
  <c r="R36" i="8"/>
  <c r="Q36" i="8"/>
  <c r="P36" i="8"/>
  <c r="D36" i="8"/>
  <c r="Z35" i="8"/>
  <c r="Y35" i="8"/>
  <c r="X35" i="8"/>
  <c r="W35" i="8"/>
  <c r="V35" i="8"/>
  <c r="U35" i="8"/>
  <c r="T35" i="8"/>
  <c r="S35" i="8"/>
  <c r="R35" i="8"/>
  <c r="Q35" i="8"/>
  <c r="P35" i="8"/>
  <c r="D35" i="8"/>
  <c r="Z34" i="8"/>
  <c r="Y34" i="8"/>
  <c r="X34" i="8"/>
  <c r="W34" i="8"/>
  <c r="V34" i="8"/>
  <c r="U34" i="8"/>
  <c r="T34" i="8"/>
  <c r="S34" i="8"/>
  <c r="R34" i="8"/>
  <c r="Q34" i="8"/>
  <c r="D34" i="8"/>
  <c r="N33" i="8"/>
  <c r="M33" i="8"/>
  <c r="L33" i="8"/>
  <c r="K33" i="8"/>
  <c r="J33" i="8"/>
  <c r="I33" i="8"/>
  <c r="H33" i="8"/>
  <c r="G33" i="8"/>
  <c r="F33" i="8"/>
  <c r="E33" i="8"/>
  <c r="P31" i="8"/>
  <c r="P30" i="8"/>
  <c r="P29" i="8"/>
  <c r="P28" i="8"/>
  <c r="D28" i="8"/>
  <c r="P27" i="8"/>
  <c r="D27" i="8"/>
  <c r="P26" i="8"/>
  <c r="D26" i="8"/>
  <c r="Z25" i="8"/>
  <c r="Y25" i="8"/>
  <c r="X25" i="8"/>
  <c r="W25" i="8"/>
  <c r="V25" i="8"/>
  <c r="U25" i="8"/>
  <c r="T25" i="8"/>
  <c r="S25" i="8"/>
  <c r="R25" i="8"/>
  <c r="Q25" i="8"/>
  <c r="D25" i="8"/>
  <c r="D24" i="8"/>
  <c r="D23" i="8"/>
  <c r="P22" i="8"/>
  <c r="N22" i="8"/>
  <c r="M22" i="8"/>
  <c r="L22" i="8"/>
  <c r="K22" i="8"/>
  <c r="J22" i="8"/>
  <c r="I22" i="8"/>
  <c r="H22" i="8"/>
  <c r="G22" i="8"/>
  <c r="F22" i="8"/>
  <c r="E22" i="8"/>
  <c r="P21" i="8"/>
  <c r="P20" i="8"/>
  <c r="D20" i="8"/>
  <c r="P19" i="8"/>
  <c r="D19" i="8"/>
  <c r="P18" i="8"/>
  <c r="D18" i="8"/>
  <c r="P17" i="8"/>
  <c r="D17" i="8"/>
  <c r="Z16" i="8"/>
  <c r="Y16" i="8"/>
  <c r="X16" i="8"/>
  <c r="W16" i="8"/>
  <c r="V16" i="8"/>
  <c r="U16" i="8"/>
  <c r="T16" i="8"/>
  <c r="S16" i="8"/>
  <c r="R16" i="8"/>
  <c r="Q16" i="8"/>
  <c r="D16" i="8"/>
  <c r="D15" i="8"/>
  <c r="N14" i="8"/>
  <c r="M14" i="8"/>
  <c r="L14" i="8"/>
  <c r="K14" i="8"/>
  <c r="J14" i="8"/>
  <c r="I14" i="8"/>
  <c r="H14" i="8"/>
  <c r="G14" i="8"/>
  <c r="F14" i="8"/>
  <c r="E14" i="8"/>
  <c r="T8" i="8"/>
  <c r="S9" i="8"/>
  <c r="S10" i="8"/>
  <c r="U8" i="8"/>
  <c r="T9" i="8"/>
  <c r="T10" i="8"/>
  <c r="V8" i="8"/>
  <c r="U9" i="8"/>
  <c r="U10" i="8"/>
  <c r="W8" i="8"/>
  <c r="V9" i="8"/>
  <c r="V10" i="8"/>
  <c r="X8" i="8"/>
  <c r="W9" i="8"/>
  <c r="W10" i="8"/>
  <c r="Y8" i="8"/>
  <c r="X9" i="8"/>
  <c r="X10" i="8"/>
  <c r="Y9" i="8"/>
  <c r="Y10" i="8"/>
  <c r="Q8" i="8"/>
  <c r="Q9" i="8"/>
  <c r="Q10" i="8"/>
  <c r="S4" i="8"/>
  <c r="T4" i="8"/>
  <c r="U4" i="8"/>
  <c r="Q3" i="8"/>
  <c r="Q4" i="8"/>
  <c r="A1" i="8"/>
  <c r="Q8" i="5"/>
  <c r="Q9" i="5"/>
  <c r="Q10" i="5"/>
  <c r="Q3" i="5"/>
  <c r="Q4" i="5"/>
  <c r="P111" i="5"/>
  <c r="R111" i="5"/>
  <c r="R55" i="5"/>
  <c r="S55" i="5"/>
  <c r="R129" i="5"/>
  <c r="S111" i="5"/>
  <c r="T55" i="5"/>
  <c r="S129" i="5"/>
  <c r="T111" i="5"/>
  <c r="U55" i="5"/>
  <c r="T129" i="5"/>
  <c r="U111" i="5"/>
  <c r="V55" i="5"/>
  <c r="U129" i="5"/>
  <c r="V111" i="5"/>
  <c r="W55" i="5"/>
  <c r="V129" i="5"/>
  <c r="W111" i="5"/>
  <c r="X55" i="5"/>
  <c r="W129" i="5"/>
  <c r="X111" i="5"/>
  <c r="Y55" i="5"/>
  <c r="X129" i="5"/>
  <c r="Y111" i="5"/>
  <c r="Z55" i="5"/>
  <c r="Y129" i="5"/>
  <c r="Q110" i="5"/>
  <c r="Q112" i="5"/>
  <c r="Q56" i="5"/>
  <c r="Q57" i="5"/>
  <c r="Q130" i="5"/>
  <c r="Q113" i="5"/>
  <c r="Q58" i="5"/>
  <c r="Q131" i="5"/>
  <c r="Q114" i="5"/>
  <c r="Q59" i="5"/>
  <c r="Q132" i="5"/>
  <c r="Q115" i="5"/>
  <c r="Q60" i="5"/>
  <c r="Q133" i="5"/>
  <c r="Q111" i="5"/>
  <c r="E88" i="5"/>
  <c r="Q55" i="5"/>
  <c r="Q129" i="5"/>
  <c r="R46" i="5"/>
  <c r="S46" i="5"/>
  <c r="R120" i="5"/>
  <c r="T46" i="5"/>
  <c r="S120" i="5"/>
  <c r="U46" i="5"/>
  <c r="T120" i="5"/>
  <c r="V46" i="5"/>
  <c r="U120" i="5"/>
  <c r="W46" i="5"/>
  <c r="V120" i="5"/>
  <c r="X46" i="5"/>
  <c r="W120" i="5"/>
  <c r="Y46" i="5"/>
  <c r="X120" i="5"/>
  <c r="Z46" i="5"/>
  <c r="Y120" i="5"/>
  <c r="Q47" i="5"/>
  <c r="Q48" i="5"/>
  <c r="Q121" i="5"/>
  <c r="Q49" i="5"/>
  <c r="Q122" i="5"/>
  <c r="Q50" i="5"/>
  <c r="Q123" i="5"/>
  <c r="Q51" i="5"/>
  <c r="Q124" i="5"/>
  <c r="Q46" i="5"/>
  <c r="Q120" i="5"/>
  <c r="Z128" i="5"/>
  <c r="Z119" i="5"/>
  <c r="R128" i="5"/>
  <c r="S128" i="5"/>
  <c r="T128" i="5"/>
  <c r="U128" i="5"/>
  <c r="V128" i="5"/>
  <c r="W128" i="5"/>
  <c r="X128" i="5"/>
  <c r="Y128" i="5"/>
  <c r="P130" i="5"/>
  <c r="P131" i="5"/>
  <c r="P132" i="5"/>
  <c r="P133" i="5"/>
  <c r="P134" i="5"/>
  <c r="P121" i="5"/>
  <c r="P122" i="5"/>
  <c r="P123" i="5"/>
  <c r="P124" i="5"/>
  <c r="P125" i="5"/>
  <c r="R119" i="5"/>
  <c r="S119" i="5"/>
  <c r="T119" i="5"/>
  <c r="U119" i="5"/>
  <c r="V119" i="5"/>
  <c r="W119" i="5"/>
  <c r="X119" i="5"/>
  <c r="Y119" i="5"/>
  <c r="P129" i="5"/>
  <c r="Q128" i="5"/>
  <c r="P120" i="5"/>
  <c r="Q119" i="5"/>
  <c r="Q74" i="5"/>
  <c r="Q76" i="5"/>
  <c r="Q27" i="5"/>
  <c r="Q28" i="5"/>
  <c r="Q94" i="5"/>
  <c r="Q77" i="5"/>
  <c r="Q29" i="5"/>
  <c r="Q95" i="5"/>
  <c r="Q78" i="5"/>
  <c r="Q30" i="5"/>
  <c r="Q96" i="5"/>
  <c r="Q79" i="5"/>
  <c r="Q31" i="5"/>
  <c r="Q97" i="5"/>
  <c r="P75" i="5"/>
  <c r="R75" i="5"/>
  <c r="R26" i="5"/>
  <c r="S26" i="5"/>
  <c r="R93" i="5"/>
  <c r="S75" i="5"/>
  <c r="T26" i="5"/>
  <c r="S93" i="5"/>
  <c r="T75" i="5"/>
  <c r="U26" i="5"/>
  <c r="T93" i="5"/>
  <c r="U75" i="5"/>
  <c r="V26" i="5"/>
  <c r="U93" i="5"/>
  <c r="V75" i="5"/>
  <c r="W26" i="5"/>
  <c r="V93" i="5"/>
  <c r="W75" i="5"/>
  <c r="X26" i="5"/>
  <c r="W93" i="5"/>
  <c r="X75" i="5"/>
  <c r="Y26" i="5"/>
  <c r="X93" i="5"/>
  <c r="Y75" i="5"/>
  <c r="Z26" i="5"/>
  <c r="Y93" i="5"/>
  <c r="Q75" i="5"/>
  <c r="Q26" i="5"/>
  <c r="Q93" i="5"/>
  <c r="P94" i="5"/>
  <c r="P95" i="5"/>
  <c r="P96" i="5"/>
  <c r="P97" i="5"/>
  <c r="P98" i="5"/>
  <c r="P93" i="5"/>
  <c r="R92" i="5"/>
  <c r="S92" i="5"/>
  <c r="T92" i="5"/>
  <c r="U92" i="5"/>
  <c r="V92" i="5"/>
  <c r="W92" i="5"/>
  <c r="X92" i="5"/>
  <c r="Y92" i="5"/>
  <c r="Z92" i="5"/>
  <c r="Q92" i="5"/>
  <c r="D23" i="5"/>
  <c r="Q21" i="5"/>
  <c r="Q22" i="5"/>
  <c r="Q88" i="5"/>
  <c r="Q20" i="5"/>
  <c r="Q87" i="5"/>
  <c r="D20" i="5"/>
  <c r="Q19" i="5"/>
  <c r="Q86" i="5"/>
  <c r="D19" i="5"/>
  <c r="Q18" i="5"/>
  <c r="Q85" i="5"/>
  <c r="D18" i="5"/>
  <c r="R17" i="5"/>
  <c r="S17" i="5"/>
  <c r="R84" i="5"/>
  <c r="T17" i="5"/>
  <c r="S84" i="5"/>
  <c r="U17" i="5"/>
  <c r="T84" i="5"/>
  <c r="V17" i="5"/>
  <c r="U84" i="5"/>
  <c r="W17" i="5"/>
  <c r="V84" i="5"/>
  <c r="X17" i="5"/>
  <c r="W84" i="5"/>
  <c r="Y17" i="5"/>
  <c r="X84" i="5"/>
  <c r="Z17" i="5"/>
  <c r="Y84" i="5"/>
  <c r="Q17" i="5"/>
  <c r="Q84" i="5"/>
  <c r="R83" i="5"/>
  <c r="S83" i="5"/>
  <c r="T83" i="5"/>
  <c r="U83" i="5"/>
  <c r="V83" i="5"/>
  <c r="W83" i="5"/>
  <c r="X83" i="5"/>
  <c r="Y83" i="5"/>
  <c r="Z83" i="5"/>
  <c r="P85" i="5"/>
  <c r="P86" i="5"/>
  <c r="P87" i="5"/>
  <c r="P88" i="5"/>
  <c r="P89" i="5"/>
  <c r="P84" i="5"/>
  <c r="Q83" i="5"/>
  <c r="D89" i="5"/>
  <c r="D90" i="5"/>
  <c r="D91" i="5"/>
  <c r="D92" i="5"/>
  <c r="D93" i="5"/>
  <c r="D88" i="5"/>
  <c r="F87" i="5"/>
  <c r="G87" i="5"/>
  <c r="H87" i="5"/>
  <c r="I87" i="5"/>
  <c r="J87" i="5"/>
  <c r="K87" i="5"/>
  <c r="L87" i="5"/>
  <c r="M87" i="5"/>
  <c r="N87" i="5"/>
  <c r="E87" i="5"/>
  <c r="F60" i="5"/>
  <c r="R63" i="5"/>
  <c r="G60" i="5"/>
  <c r="S63" i="5"/>
  <c r="H60" i="5"/>
  <c r="T63" i="5"/>
  <c r="I60" i="5"/>
  <c r="U63" i="5"/>
  <c r="J60" i="5"/>
  <c r="V63" i="5"/>
  <c r="K60" i="5"/>
  <c r="W63" i="5"/>
  <c r="L60" i="5"/>
  <c r="X63" i="5"/>
  <c r="M60" i="5"/>
  <c r="Y63" i="5"/>
  <c r="N60" i="5"/>
  <c r="Z63" i="5"/>
  <c r="R54" i="5"/>
  <c r="S54" i="5"/>
  <c r="T54" i="5"/>
  <c r="U54" i="5"/>
  <c r="V54" i="5"/>
  <c r="W54" i="5"/>
  <c r="X54" i="5"/>
  <c r="Y54" i="5"/>
  <c r="Z54" i="5"/>
  <c r="E60" i="5"/>
  <c r="Q54" i="5"/>
  <c r="Q63" i="5"/>
  <c r="D62" i="5"/>
  <c r="P65" i="5"/>
  <c r="D63" i="5"/>
  <c r="P66" i="5"/>
  <c r="D64" i="5"/>
  <c r="P67" i="5"/>
  <c r="D65" i="5"/>
  <c r="P68" i="5"/>
  <c r="D66" i="5"/>
  <c r="P69" i="5"/>
  <c r="D61" i="5"/>
  <c r="P64" i="5"/>
  <c r="P56" i="5"/>
  <c r="P57" i="5"/>
  <c r="P58" i="5"/>
  <c r="P59" i="5"/>
  <c r="P60" i="5"/>
  <c r="P55" i="5"/>
  <c r="P47" i="5"/>
  <c r="P48" i="5"/>
  <c r="P49" i="5"/>
  <c r="P50" i="5"/>
  <c r="P51" i="5"/>
  <c r="R45" i="5"/>
  <c r="S45" i="5"/>
  <c r="T45" i="5"/>
  <c r="U45" i="5"/>
  <c r="V45" i="5"/>
  <c r="W45" i="5"/>
  <c r="X45" i="5"/>
  <c r="Y45" i="5"/>
  <c r="Z45" i="5"/>
  <c r="Q45" i="5"/>
  <c r="P46" i="5"/>
  <c r="Z69" i="5"/>
  <c r="Y69" i="5"/>
  <c r="X69" i="5"/>
  <c r="W69" i="5"/>
  <c r="V69" i="5"/>
  <c r="U69" i="5"/>
  <c r="T69" i="5"/>
  <c r="S69" i="5"/>
  <c r="R69" i="5"/>
  <c r="Q69" i="5"/>
  <c r="Z68" i="5"/>
  <c r="Y68" i="5"/>
  <c r="X68" i="5"/>
  <c r="W68" i="5"/>
  <c r="V68" i="5"/>
  <c r="U68" i="5"/>
  <c r="T68" i="5"/>
  <c r="S68" i="5"/>
  <c r="R68" i="5"/>
  <c r="Q68" i="5"/>
  <c r="Z67" i="5"/>
  <c r="Y67" i="5"/>
  <c r="X67" i="5"/>
  <c r="W67" i="5"/>
  <c r="V67" i="5"/>
  <c r="U67" i="5"/>
  <c r="T67" i="5"/>
  <c r="S67" i="5"/>
  <c r="R67" i="5"/>
  <c r="Q67" i="5"/>
  <c r="Z66" i="5"/>
  <c r="Y66" i="5"/>
  <c r="X66" i="5"/>
  <c r="W66" i="5"/>
  <c r="V66" i="5"/>
  <c r="U66" i="5"/>
  <c r="T66" i="5"/>
  <c r="S66" i="5"/>
  <c r="R66" i="5"/>
  <c r="Q66" i="5"/>
  <c r="Z65" i="5"/>
  <c r="Y65" i="5"/>
  <c r="X65" i="5"/>
  <c r="W65" i="5"/>
  <c r="V65" i="5"/>
  <c r="U65" i="5"/>
  <c r="T65" i="5"/>
  <c r="S65" i="5"/>
  <c r="R65" i="5"/>
  <c r="Q65" i="5"/>
  <c r="Z64" i="5"/>
  <c r="Y64" i="5"/>
  <c r="X64" i="5"/>
  <c r="W64" i="5"/>
  <c r="V64" i="5"/>
  <c r="U64" i="5"/>
  <c r="T64" i="5"/>
  <c r="S64" i="5"/>
  <c r="R64" i="5"/>
  <c r="Q64" i="5"/>
  <c r="Q36" i="5"/>
  <c r="R36" i="5"/>
  <c r="S36" i="5"/>
  <c r="T36" i="5"/>
  <c r="U36" i="5"/>
  <c r="V36" i="5"/>
  <c r="W36" i="5"/>
  <c r="X36" i="5"/>
  <c r="Y36" i="5"/>
  <c r="Z36" i="5"/>
  <c r="Q37" i="5"/>
  <c r="R37" i="5"/>
  <c r="S37" i="5"/>
  <c r="T37" i="5"/>
  <c r="U37" i="5"/>
  <c r="V37" i="5"/>
  <c r="W37" i="5"/>
  <c r="X37" i="5"/>
  <c r="Y37" i="5"/>
  <c r="Z37" i="5"/>
  <c r="Q38" i="5"/>
  <c r="R38" i="5"/>
  <c r="S38" i="5"/>
  <c r="T38" i="5"/>
  <c r="U38" i="5"/>
  <c r="V38" i="5"/>
  <c r="W38" i="5"/>
  <c r="X38" i="5"/>
  <c r="Y38" i="5"/>
  <c r="Z38" i="5"/>
  <c r="Q39" i="5"/>
  <c r="R39" i="5"/>
  <c r="S39" i="5"/>
  <c r="T39" i="5"/>
  <c r="U39" i="5"/>
  <c r="V39" i="5"/>
  <c r="W39" i="5"/>
  <c r="X39" i="5"/>
  <c r="Y39" i="5"/>
  <c r="Z39" i="5"/>
  <c r="Q40" i="5"/>
  <c r="R40" i="5"/>
  <c r="S40" i="5"/>
  <c r="T40" i="5"/>
  <c r="U40" i="5"/>
  <c r="V40" i="5"/>
  <c r="W40" i="5"/>
  <c r="X40" i="5"/>
  <c r="Y40" i="5"/>
  <c r="Z40" i="5"/>
  <c r="R35" i="5"/>
  <c r="S35" i="5"/>
  <c r="T35" i="5"/>
  <c r="U35" i="5"/>
  <c r="V35" i="5"/>
  <c r="W35" i="5"/>
  <c r="X35" i="5"/>
  <c r="Y35" i="5"/>
  <c r="Z35" i="5"/>
  <c r="Q35" i="5"/>
  <c r="P36" i="5"/>
  <c r="P37" i="5"/>
  <c r="P38" i="5"/>
  <c r="P39" i="5"/>
  <c r="P40" i="5"/>
  <c r="P35" i="5"/>
  <c r="R34" i="5"/>
  <c r="S34" i="5"/>
  <c r="T34" i="5"/>
  <c r="U34" i="5"/>
  <c r="V34" i="5"/>
  <c r="W34" i="5"/>
  <c r="X34" i="5"/>
  <c r="Y34" i="5"/>
  <c r="Z34" i="5"/>
  <c r="Q34" i="5"/>
  <c r="R25" i="5"/>
  <c r="S25" i="5"/>
  <c r="T25" i="5"/>
  <c r="U25" i="5"/>
  <c r="V25" i="5"/>
  <c r="W25" i="5"/>
  <c r="X25" i="5"/>
  <c r="Y25" i="5"/>
  <c r="Z25" i="5"/>
  <c r="Q25" i="5"/>
  <c r="P27" i="5"/>
  <c r="P28" i="5"/>
  <c r="P29" i="5"/>
  <c r="P30" i="5"/>
  <c r="P31" i="5"/>
  <c r="P26" i="5"/>
  <c r="P18" i="5"/>
  <c r="P19" i="5"/>
  <c r="P20" i="5"/>
  <c r="P21" i="5"/>
  <c r="P22" i="5"/>
  <c r="P17" i="5"/>
  <c r="R16" i="5"/>
  <c r="S16" i="5"/>
  <c r="T16" i="5"/>
  <c r="U16" i="5"/>
  <c r="V16" i="5"/>
  <c r="W16" i="5"/>
  <c r="X16" i="5"/>
  <c r="Y16" i="5"/>
  <c r="Z16" i="5"/>
  <c r="Q16" i="5"/>
  <c r="N74" i="5"/>
  <c r="N82" i="5"/>
  <c r="M74" i="5"/>
  <c r="M82" i="5"/>
  <c r="L74" i="5"/>
  <c r="L82" i="5"/>
  <c r="K74" i="5"/>
  <c r="K82" i="5"/>
  <c r="J74" i="5"/>
  <c r="J82" i="5"/>
  <c r="I74" i="5"/>
  <c r="I82" i="5"/>
  <c r="H74" i="5"/>
  <c r="H82" i="5"/>
  <c r="G74" i="5"/>
  <c r="G82" i="5"/>
  <c r="F74" i="5"/>
  <c r="F82" i="5"/>
  <c r="E74" i="5"/>
  <c r="E82" i="5"/>
  <c r="D82" i="5"/>
  <c r="N73" i="5"/>
  <c r="N81" i="5"/>
  <c r="M73" i="5"/>
  <c r="M81" i="5"/>
  <c r="L73" i="5"/>
  <c r="L81" i="5"/>
  <c r="K73" i="5"/>
  <c r="K81" i="5"/>
  <c r="J73" i="5"/>
  <c r="J81" i="5"/>
  <c r="I73" i="5"/>
  <c r="I81" i="5"/>
  <c r="H73" i="5"/>
  <c r="H81" i="5"/>
  <c r="G73" i="5"/>
  <c r="G81" i="5"/>
  <c r="F73" i="5"/>
  <c r="F81" i="5"/>
  <c r="E73" i="5"/>
  <c r="E81" i="5"/>
  <c r="D81" i="5"/>
  <c r="N72" i="5"/>
  <c r="N80" i="5"/>
  <c r="M72" i="5"/>
  <c r="M80" i="5"/>
  <c r="L72" i="5"/>
  <c r="L80" i="5"/>
  <c r="K72" i="5"/>
  <c r="K80" i="5"/>
  <c r="J72" i="5"/>
  <c r="J80" i="5"/>
  <c r="I72" i="5"/>
  <c r="I80" i="5"/>
  <c r="H72" i="5"/>
  <c r="H80" i="5"/>
  <c r="G72" i="5"/>
  <c r="G80" i="5"/>
  <c r="F72" i="5"/>
  <c r="F80" i="5"/>
  <c r="E72" i="5"/>
  <c r="E80" i="5"/>
  <c r="D80" i="5"/>
  <c r="N71" i="5"/>
  <c r="N79" i="5"/>
  <c r="M71" i="5"/>
  <c r="M79" i="5"/>
  <c r="L71" i="5"/>
  <c r="L79" i="5"/>
  <c r="K71" i="5"/>
  <c r="K79" i="5"/>
  <c r="J71" i="5"/>
  <c r="J79" i="5"/>
  <c r="I71" i="5"/>
  <c r="I79" i="5"/>
  <c r="H71" i="5"/>
  <c r="H79" i="5"/>
  <c r="G71" i="5"/>
  <c r="G79" i="5"/>
  <c r="F71" i="5"/>
  <c r="F79" i="5"/>
  <c r="E71" i="5"/>
  <c r="E79" i="5"/>
  <c r="D79" i="5"/>
  <c r="N70" i="5"/>
  <c r="N78" i="5"/>
  <c r="M70" i="5"/>
  <c r="M78" i="5"/>
  <c r="L70" i="5"/>
  <c r="L78" i="5"/>
  <c r="K70" i="5"/>
  <c r="K78" i="5"/>
  <c r="J70" i="5"/>
  <c r="J78" i="5"/>
  <c r="I70" i="5"/>
  <c r="I78" i="5"/>
  <c r="H70" i="5"/>
  <c r="H78" i="5"/>
  <c r="G70" i="5"/>
  <c r="G78" i="5"/>
  <c r="F70" i="5"/>
  <c r="F78" i="5"/>
  <c r="E70" i="5"/>
  <c r="E78" i="5"/>
  <c r="D78" i="5"/>
  <c r="N69" i="5"/>
  <c r="N77" i="5"/>
  <c r="M69" i="5"/>
  <c r="M77" i="5"/>
  <c r="L69" i="5"/>
  <c r="L77" i="5"/>
  <c r="K69" i="5"/>
  <c r="K77" i="5"/>
  <c r="J69" i="5"/>
  <c r="J77" i="5"/>
  <c r="I69" i="5"/>
  <c r="I77" i="5"/>
  <c r="H69" i="5"/>
  <c r="H77" i="5"/>
  <c r="G69" i="5"/>
  <c r="G77" i="5"/>
  <c r="F69" i="5"/>
  <c r="F77" i="5"/>
  <c r="E69" i="5"/>
  <c r="E77" i="5"/>
  <c r="D77" i="5"/>
  <c r="N76" i="5"/>
  <c r="M76" i="5"/>
  <c r="L76" i="5"/>
  <c r="K76" i="5"/>
  <c r="J76" i="5"/>
  <c r="I76" i="5"/>
  <c r="H76" i="5"/>
  <c r="G76" i="5"/>
  <c r="F76" i="5"/>
  <c r="E76" i="5"/>
  <c r="D74" i="5"/>
  <c r="D73" i="5"/>
  <c r="D72" i="5"/>
  <c r="D71" i="5"/>
  <c r="D70" i="5"/>
  <c r="D69" i="5"/>
  <c r="N68" i="5"/>
  <c r="M68" i="5"/>
  <c r="L68" i="5"/>
  <c r="K68" i="5"/>
  <c r="J68" i="5"/>
  <c r="I68" i="5"/>
  <c r="H68" i="5"/>
  <c r="G68" i="5"/>
  <c r="F68" i="5"/>
  <c r="E68" i="5"/>
  <c r="D55" i="5"/>
  <c r="D54" i="5"/>
  <c r="D53" i="5"/>
  <c r="D52" i="5"/>
  <c r="D51" i="5"/>
  <c r="D50" i="5"/>
  <c r="N49" i="5"/>
  <c r="M49" i="5"/>
  <c r="L49" i="5"/>
  <c r="K49" i="5"/>
  <c r="J49" i="5"/>
  <c r="I49" i="5"/>
  <c r="H49" i="5"/>
  <c r="G49" i="5"/>
  <c r="F49" i="5"/>
  <c r="E49" i="5"/>
  <c r="D47" i="5"/>
  <c r="D46" i="5"/>
  <c r="D45" i="5"/>
  <c r="D44" i="5"/>
  <c r="D43" i="5"/>
  <c r="D42" i="5"/>
  <c r="N41" i="5"/>
  <c r="M41" i="5"/>
  <c r="L41" i="5"/>
  <c r="K41" i="5"/>
  <c r="J41" i="5"/>
  <c r="I41" i="5"/>
  <c r="H41" i="5"/>
  <c r="G41" i="5"/>
  <c r="F41" i="5"/>
  <c r="E41" i="5"/>
  <c r="D39" i="5"/>
  <c r="D38" i="5"/>
  <c r="D37" i="5"/>
  <c r="D36" i="5"/>
  <c r="D35" i="5"/>
  <c r="D34" i="5"/>
  <c r="N33" i="5"/>
  <c r="M33" i="5"/>
  <c r="L33" i="5"/>
  <c r="K33" i="5"/>
  <c r="J33" i="5"/>
  <c r="I33" i="5"/>
  <c r="H33" i="5"/>
  <c r="G33" i="5"/>
  <c r="F33" i="5"/>
  <c r="E33" i="5"/>
  <c r="D28" i="5"/>
  <c r="D27" i="5"/>
  <c r="D26" i="5"/>
  <c r="D25" i="5"/>
  <c r="D24" i="5"/>
  <c r="N22" i="5"/>
  <c r="M22" i="5"/>
  <c r="L22" i="5"/>
  <c r="K22" i="5"/>
  <c r="J22" i="5"/>
  <c r="I22" i="5"/>
  <c r="H22" i="5"/>
  <c r="G22" i="5"/>
  <c r="F22" i="5"/>
  <c r="E22" i="5"/>
  <c r="D17" i="5"/>
  <c r="D16" i="5"/>
  <c r="D15" i="5"/>
  <c r="N14" i="5"/>
  <c r="M14" i="5"/>
  <c r="L14" i="5"/>
  <c r="K14" i="5"/>
  <c r="J14" i="5"/>
  <c r="I14" i="5"/>
  <c r="H14" i="5"/>
  <c r="G14" i="5"/>
  <c r="F14" i="5"/>
  <c r="E14" i="5"/>
  <c r="A1" i="5"/>
  <c r="K3" i="40"/>
  <c r="N3" i="40"/>
  <c r="M3" i="40"/>
  <c r="L3" i="40"/>
  <c r="K4" i="40"/>
  <c r="K5" i="40"/>
  <c r="K6" i="40"/>
  <c r="N6" i="40"/>
  <c r="M6" i="40"/>
  <c r="L6" i="40"/>
  <c r="N5" i="40"/>
  <c r="M5" i="40"/>
  <c r="L5" i="40"/>
  <c r="N4" i="40"/>
  <c r="M4" i="40"/>
  <c r="L4" i="40"/>
</calcChain>
</file>

<file path=xl/sharedStrings.xml><?xml version="1.0" encoding="utf-8"?>
<sst xmlns="http://schemas.openxmlformats.org/spreadsheetml/2006/main" count="7709" uniqueCount="128">
  <si>
    <t>Day 5</t>
  </si>
  <si>
    <t>0 to 1 nM</t>
  </si>
  <si>
    <t>1 to 2.5</t>
  </si>
  <si>
    <t>2.5 to 5</t>
  </si>
  <si>
    <t>5 to 7.5</t>
  </si>
  <si>
    <t>7.5 to 10</t>
  </si>
  <si>
    <t>0 to .1 µM</t>
  </si>
  <si>
    <t>.1 to .25</t>
  </si>
  <si>
    <t>.25 to .5</t>
  </si>
  <si>
    <t>.5 to 1</t>
  </si>
  <si>
    <t>1 to 2</t>
  </si>
  <si>
    <t>2 to 4</t>
  </si>
  <si>
    <t>4 to 6</t>
  </si>
  <si>
    <t>6 to 10</t>
  </si>
  <si>
    <t>10 to 14</t>
  </si>
  <si>
    <t>Max Vol</t>
  </si>
  <si>
    <t>Volume Under Expected Surface</t>
  </si>
  <si>
    <t>Total E Vol</t>
  </si>
  <si>
    <t>Volume Under Observed Surface</t>
  </si>
  <si>
    <t>Total O Vol</t>
  </si>
  <si>
    <t>Average</t>
  </si>
  <si>
    <t>Max Kill</t>
  </si>
  <si>
    <t>m</t>
  </si>
  <si>
    <t>b</t>
  </si>
  <si>
    <t>Cell Line</t>
  </si>
  <si>
    <t>Metric</t>
  </si>
  <si>
    <t>22RV1</t>
  </si>
  <si>
    <t>A549</t>
  </si>
  <si>
    <t>AU565</t>
  </si>
  <si>
    <t>BT20</t>
  </si>
  <si>
    <t>C4-2</t>
  </si>
  <si>
    <t>CFPAC1</t>
  </si>
  <si>
    <t>COLO205</t>
  </si>
  <si>
    <t>H1299</t>
  </si>
  <si>
    <t>HCC38</t>
  </si>
  <si>
    <t>Hct15</t>
  </si>
  <si>
    <t>HCT116</t>
  </si>
  <si>
    <t>HeLa</t>
  </si>
  <si>
    <t>HT29</t>
  </si>
  <si>
    <t>HT55</t>
  </si>
  <si>
    <t>KYSE150</t>
  </si>
  <si>
    <t>LNCaP</t>
  </si>
  <si>
    <t>LoVo</t>
  </si>
  <si>
    <t>MCF7</t>
  </si>
  <si>
    <t>MDAMB157</t>
  </si>
  <si>
    <t>MDAMB231</t>
  </si>
  <si>
    <t>MDAMB415</t>
  </si>
  <si>
    <t>MDAMB436</t>
  </si>
  <si>
    <t>MDAMB453</t>
  </si>
  <si>
    <t>MDAMB468</t>
  </si>
  <si>
    <t>PC3</t>
  </si>
  <si>
    <t>SW48</t>
  </si>
  <si>
    <t>T98G</t>
  </si>
  <si>
    <t>U2OS</t>
  </si>
  <si>
    <t>U87MG</t>
  </si>
  <si>
    <t>ZR751</t>
  </si>
  <si>
    <t>Raw Data</t>
    <phoneticPr fontId="5" type="noConversion"/>
  </si>
  <si>
    <t>Effect of BI2536 on TH588 Killing</t>
    <phoneticPr fontId="5" type="noConversion"/>
  </si>
  <si>
    <t>Cell Line</t>
    <phoneticPr fontId="5" type="noConversion"/>
  </si>
  <si>
    <t>Expected</t>
    <phoneticPr fontId="5" type="noConversion"/>
  </si>
  <si>
    <t>Area of Panels</t>
    <phoneticPr fontId="5" type="noConversion"/>
  </si>
  <si>
    <t>Replicate 1</t>
    <phoneticPr fontId="5" type="noConversion"/>
  </si>
  <si>
    <t>Observed</t>
    <phoneticPr fontId="5" type="noConversion"/>
  </si>
  <si>
    <t>Replicate 2</t>
    <phoneticPr fontId="5" type="noConversion"/>
  </si>
  <si>
    <t>Effect of TH588 on BI Killing</t>
    <phoneticPr fontId="5" type="noConversion"/>
  </si>
  <si>
    <t>Replicate 3</t>
    <phoneticPr fontId="5" type="noConversion"/>
  </si>
  <si>
    <t>Standard Deviation</t>
    <phoneticPr fontId="5" type="noConversion"/>
  </si>
  <si>
    <t>Standard Error</t>
    <phoneticPr fontId="5" type="noConversion"/>
  </si>
  <si>
    <t>BI2536 AUC</t>
  </si>
  <si>
    <t>TH588 AUC</t>
  </si>
  <si>
    <t>Normalized to Undrugged Control</t>
  </si>
  <si>
    <t>Summary Data</t>
  </si>
  <si>
    <t>Difference</t>
  </si>
  <si>
    <t>Dose Matrix</t>
  </si>
  <si>
    <t>Segment Width</t>
  </si>
  <si>
    <t>Segment Area</t>
  </si>
  <si>
    <t>Total  Area</t>
  </si>
  <si>
    <t>Log [TH588]</t>
  </si>
  <si>
    <t>Total Area</t>
  </si>
  <si>
    <t>Log [BI2536]</t>
  </si>
  <si>
    <t>Max Area</t>
  </si>
  <si>
    <t>[TH588]</t>
  </si>
  <si>
    <t>[BI2536]</t>
  </si>
  <si>
    <t>Data Normalized to Undrugged Control</t>
  </si>
  <si>
    <t>Bliss Model</t>
  </si>
  <si>
    <t>Synergy (Volumes)</t>
  </si>
  <si>
    <t>Expected Volume Fraction Inhibition</t>
  </si>
  <si>
    <t>Observed Volume Fraction Inhibition</t>
  </si>
  <si>
    <t>Unexpected Observed Inhibition</t>
  </si>
  <si>
    <t>Summary Metrics</t>
  </si>
  <si>
    <t>Synergy Metrics (Data Normalized to Undrugged Control</t>
  </si>
  <si>
    <t>Value</t>
  </si>
  <si>
    <t>Frac AUC</t>
  </si>
  <si>
    <t>Template</t>
  </si>
  <si>
    <t>Metric Correlations</t>
  </si>
  <si>
    <t>(Data Scaled and Shifted, 1 = Undrugged &amp; 0 = Max Kill)</t>
  </si>
  <si>
    <t>(Data Normalized to Undrugged Control)</t>
  </si>
  <si>
    <t>Bliss Volume</t>
  </si>
  <si>
    <t>Synergy (Bliss Independence Volume)</t>
  </si>
  <si>
    <t>Synergy (Bliss Independence Volume) (Data Scaled and Shifted, 1 = Undrugged &amp; 0 = Max Kill)</t>
  </si>
  <si>
    <t>Synergy (Bliss Independence Volume) (Data Normalized to Undrugged Control)</t>
  </si>
  <si>
    <t>Synergy Metrics (Data Scaled and Shifted, 1 = Undrugged &amp; 0 = Max Kill)</t>
  </si>
  <si>
    <t xml:space="preserve"> Data Transformation (1 = zero drug, 0 = max kill)</t>
  </si>
  <si>
    <t>CAL33</t>
  </si>
  <si>
    <t>Foreskin Fibroblasts</t>
  </si>
  <si>
    <t>Colon CAFs</t>
  </si>
  <si>
    <t>HUVECs</t>
  </si>
  <si>
    <t>Replicate 5</t>
  </si>
  <si>
    <t>Replicate 4</t>
  </si>
  <si>
    <t>Replicate 6</t>
  </si>
  <si>
    <t>Tissue of Origin</t>
  </si>
  <si>
    <t>Prostate</t>
  </si>
  <si>
    <t>Lung</t>
  </si>
  <si>
    <t>Breast</t>
  </si>
  <si>
    <t>Pancreas</t>
  </si>
  <si>
    <t>Colorectal</t>
  </si>
  <si>
    <t>Bone</t>
  </si>
  <si>
    <t>Central Nervous System</t>
  </si>
  <si>
    <t>Upper Aerodigestive Tract</t>
  </si>
  <si>
    <t>NCIH1299</t>
  </si>
  <si>
    <t>HUVEC</t>
  </si>
  <si>
    <t>Colon Fibroblast</t>
  </si>
  <si>
    <t>Foreskin Fibroblast</t>
  </si>
  <si>
    <t>Cervix</t>
  </si>
  <si>
    <t>Esophagus</t>
  </si>
  <si>
    <t>CCD-1112sk</t>
  </si>
  <si>
    <t>CCD-18co</t>
  </si>
  <si>
    <t>Umbilical Vein Endothelial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</si>
</sst>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00"/>
  </numFmts>
  <fonts count="10" x14ac:knownFonts="1">
    <font>
      <sz val="12"/>
      <color theme="1"/>
      <name val="Calibri"/>
      <family val="2"/>
      <scheme val="minor"/>
    </font>
    <font>
      <sz val="10"/>
      <name val="Verdana"/>
    </font>
    <font>
      <b/>
      <sz val="10"/>
      <name val="Verdana"/>
    </font>
    <font>
      <b/>
      <u/>
      <sz val="10"/>
      <name val="Verdana"/>
    </font>
    <font>
      <sz val="10"/>
      <name val="Liberation Sans"/>
    </font>
    <font>
      <b/>
      <sz val="18"/>
      <color theme="3"/>
      <name val="Cambria"/>
      <family val="2"/>
      <scheme val="maj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Liberation Sans"/>
    </font>
    <font>
      <b/>
      <sz val="1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C0C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5D9F1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78">
    <xf numFmtId="0" fontId="0" fillId="0" borderId="0"/>
    <xf numFmtId="0" fontId="1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85">
    <xf numFmtId="0" fontId="0" fillId="0" borderId="0" xfId="0"/>
    <xf numFmtId="0" fontId="1" fillId="0" borderId="2" xfId="1" applyNumberFormat="1" applyFont="1" applyBorder="1" applyAlignment="1" applyProtection="1"/>
    <xf numFmtId="0" fontId="1" fillId="0" borderId="3" xfId="1" applyNumberFormat="1" applyFont="1" applyBorder="1" applyAlignment="1" applyProtection="1"/>
    <xf numFmtId="0" fontId="1" fillId="0" borderId="4" xfId="1" applyNumberFormat="1" applyFont="1" applyBorder="1" applyAlignment="1" applyProtection="1"/>
    <xf numFmtId="0" fontId="1" fillId="0" borderId="0" xfId="1" applyNumberFormat="1" applyFont="1" applyBorder="1" applyAlignment="1" applyProtection="1">
      <protection locked="0"/>
    </xf>
    <xf numFmtId="0" fontId="1" fillId="0" borderId="0" xfId="1" applyNumberFormat="1" applyFont="1" applyBorder="1" applyAlignment="1" applyProtection="1"/>
    <xf numFmtId="0" fontId="1" fillId="0" borderId="5" xfId="1" applyNumberFormat="1" applyFont="1" applyBorder="1" applyAlignment="1" applyProtection="1"/>
    <xf numFmtId="0" fontId="1" fillId="0" borderId="4" xfId="1" applyNumberFormat="1" applyFont="1" applyBorder="1" applyAlignment="1" applyProtection="1">
      <alignment horizontal="left"/>
    </xf>
    <xf numFmtId="0" fontId="1" fillId="0" borderId="0" xfId="1" applyNumberFormat="1" applyFont="1" applyBorder="1" applyAlignment="1" applyProtection="1">
      <alignment horizontal="left"/>
    </xf>
    <xf numFmtId="0" fontId="1" fillId="0" borderId="5" xfId="1" applyNumberFormat="1" applyFont="1" applyBorder="1" applyAlignment="1" applyProtection="1">
      <alignment horizontal="left"/>
    </xf>
    <xf numFmtId="0" fontId="1" fillId="0" borderId="4" xfId="1" applyNumberFormat="1" applyFont="1" applyBorder="1" applyAlignment="1" applyProtection="1">
      <alignment horizontal="right"/>
    </xf>
    <xf numFmtId="0" fontId="4" fillId="0" borderId="0" xfId="1" applyNumberFormat="1" applyFont="1" applyBorder="1" applyAlignment="1" applyProtection="1">
      <alignment horizontal="right" vertical="center" wrapText="1"/>
      <protection locked="0"/>
    </xf>
    <xf numFmtId="0" fontId="4" fillId="0" borderId="5" xfId="1" applyNumberFormat="1" applyFont="1" applyBorder="1" applyAlignment="1" applyProtection="1">
      <alignment horizontal="right" vertical="center" wrapText="1"/>
      <protection locked="0"/>
    </xf>
    <xf numFmtId="0" fontId="4" fillId="0" borderId="6" xfId="1" applyNumberFormat="1" applyFont="1" applyBorder="1" applyAlignment="1" applyProtection="1">
      <alignment horizontal="right" vertical="center" wrapText="1"/>
      <protection locked="0"/>
    </xf>
    <xf numFmtId="0" fontId="4" fillId="0" borderId="7" xfId="1" applyNumberFormat="1" applyFont="1" applyBorder="1" applyAlignment="1" applyProtection="1">
      <alignment horizontal="right" vertical="center" wrapText="1"/>
      <protection locked="0"/>
    </xf>
    <xf numFmtId="0" fontId="1" fillId="0" borderId="0" xfId="1"/>
    <xf numFmtId="0" fontId="2" fillId="0" borderId="2" xfId="1" applyFont="1" applyBorder="1"/>
    <xf numFmtId="0" fontId="2" fillId="0" borderId="1" xfId="1" applyNumberFormat="1" applyFont="1" applyFill="1" applyBorder="1" applyAlignment="1" applyProtection="1"/>
    <xf numFmtId="164" fontId="1" fillId="2" borderId="0" xfId="1" applyNumberFormat="1" applyFont="1" applyFill="1" applyBorder="1" applyAlignment="1" applyProtection="1">
      <alignment horizontal="right"/>
    </xf>
    <xf numFmtId="164" fontId="1" fillId="2" borderId="5" xfId="1" applyNumberFormat="1" applyFont="1" applyFill="1" applyBorder="1" applyAlignment="1" applyProtection="1">
      <alignment horizontal="right"/>
    </xf>
    <xf numFmtId="164" fontId="1" fillId="2" borderId="4" xfId="1" applyNumberFormat="1" applyFont="1" applyFill="1" applyBorder="1" applyAlignment="1" applyProtection="1">
      <alignment horizontal="right"/>
    </xf>
    <xf numFmtId="164" fontId="1" fillId="2" borderId="8" xfId="1" applyNumberFormat="1" applyFont="1" applyFill="1" applyBorder="1" applyAlignment="1" applyProtection="1">
      <alignment horizontal="right"/>
    </xf>
    <xf numFmtId="164" fontId="1" fillId="3" borderId="0" xfId="1" applyNumberFormat="1" applyFont="1" applyFill="1" applyBorder="1" applyAlignment="1" applyProtection="1">
      <alignment horizontal="right"/>
    </xf>
    <xf numFmtId="164" fontId="1" fillId="3" borderId="5" xfId="1" applyNumberFormat="1" applyFont="1" applyFill="1" applyBorder="1" applyAlignment="1" applyProtection="1">
      <alignment horizontal="right"/>
    </xf>
    <xf numFmtId="0" fontId="1" fillId="0" borderId="0" xfId="1" applyNumberFormat="1" applyFont="1" applyAlignment="1" applyProtection="1"/>
    <xf numFmtId="0" fontId="2" fillId="0" borderId="0" xfId="1" applyNumberFormat="1" applyFont="1" applyFill="1" applyAlignment="1" applyProtection="1"/>
    <xf numFmtId="0" fontId="1" fillId="0" borderId="0" xfId="1" applyNumberFormat="1" applyFont="1" applyFill="1" applyAlignment="1" applyProtection="1"/>
    <xf numFmtId="0" fontId="1" fillId="0" borderId="0" xfId="1" applyNumberFormat="1" applyFont="1" applyFill="1" applyAlignment="1" applyProtection="1">
      <alignment horizontal="left"/>
    </xf>
    <xf numFmtId="0" fontId="4" fillId="0" borderId="0" xfId="1" applyNumberFormat="1" applyFont="1" applyBorder="1" applyAlignment="1" applyProtection="1">
      <alignment horizontal="left" vertical="center" wrapText="1"/>
    </xf>
    <xf numFmtId="0" fontId="4" fillId="0" borderId="5" xfId="1" applyNumberFormat="1" applyFont="1" applyBorder="1" applyAlignment="1" applyProtection="1">
      <alignment horizontal="left" vertical="center" wrapText="1"/>
    </xf>
    <xf numFmtId="0" fontId="1" fillId="0" borderId="0" xfId="1" applyNumberFormat="1" applyFont="1" applyBorder="1" applyAlignment="1" applyProtection="1">
      <alignment horizontal="right"/>
    </xf>
    <xf numFmtId="0" fontId="1" fillId="0" borderId="5" xfId="1" applyNumberFormat="1" applyFont="1" applyBorder="1" applyAlignment="1" applyProtection="1">
      <alignment horizontal="right"/>
    </xf>
    <xf numFmtId="0" fontId="1" fillId="2" borderId="5" xfId="1" applyNumberFormat="1" applyFont="1" applyFill="1" applyBorder="1" applyAlignment="1" applyProtection="1">
      <alignment horizontal="left"/>
    </xf>
    <xf numFmtId="0" fontId="1" fillId="0" borderId="0" xfId="1" applyNumberFormat="1" applyFont="1" applyFill="1" applyBorder="1" applyAlignment="1" applyProtection="1"/>
    <xf numFmtId="0" fontId="1" fillId="2" borderId="0" xfId="1" applyNumberFormat="1" applyFont="1" applyFill="1" applyBorder="1" applyAlignment="1" applyProtection="1">
      <alignment horizontal="left"/>
    </xf>
    <xf numFmtId="0" fontId="1" fillId="0" borderId="0" xfId="1" applyNumberFormat="1" applyFont="1" applyFill="1" applyBorder="1" applyAlignment="1" applyProtection="1">
      <alignment horizontal="left"/>
    </xf>
    <xf numFmtId="0" fontId="1" fillId="0" borderId="6" xfId="1" applyNumberFormat="1" applyFont="1" applyBorder="1" applyAlignment="1" applyProtection="1">
      <alignment horizontal="right"/>
    </xf>
    <xf numFmtId="0" fontId="1" fillId="0" borderId="7" xfId="1" applyNumberFormat="1" applyFont="1" applyBorder="1" applyAlignment="1" applyProtection="1">
      <alignment horizontal="right"/>
    </xf>
    <xf numFmtId="0" fontId="1" fillId="0" borderId="0" xfId="1" applyNumberFormat="1" applyFont="1" applyFill="1" applyBorder="1" applyAlignment="1" applyProtection="1">
      <alignment horizontal="right"/>
    </xf>
    <xf numFmtId="0" fontId="1" fillId="0" borderId="4" xfId="1" applyNumberFormat="1" applyFont="1" applyFill="1" applyBorder="1" applyAlignment="1" applyProtection="1">
      <alignment horizontal="left"/>
    </xf>
    <xf numFmtId="0" fontId="3" fillId="0" borderId="0" xfId="1" applyNumberFormat="1" applyFont="1" applyFill="1" applyAlignment="1" applyProtection="1">
      <alignment horizontal="left"/>
    </xf>
    <xf numFmtId="0" fontId="2" fillId="0" borderId="8" xfId="1" applyNumberFormat="1" applyFont="1" applyFill="1" applyBorder="1" applyAlignment="1" applyProtection="1">
      <alignment horizontal="left"/>
    </xf>
    <xf numFmtId="0" fontId="1" fillId="0" borderId="6" xfId="1" applyNumberFormat="1" applyFont="1" applyFill="1" applyBorder="1" applyAlignment="1" applyProtection="1">
      <alignment horizontal="right"/>
    </xf>
    <xf numFmtId="0" fontId="2" fillId="0" borderId="6" xfId="1" applyNumberFormat="1" applyFont="1" applyFill="1" applyBorder="1" applyAlignment="1" applyProtection="1">
      <alignment horizontal="right"/>
    </xf>
    <xf numFmtId="0" fontId="1" fillId="0" borderId="5" xfId="1" applyNumberFormat="1" applyFont="1" applyFill="1" applyBorder="1" applyAlignment="1" applyProtection="1">
      <alignment horizontal="right"/>
    </xf>
    <xf numFmtId="0" fontId="1" fillId="0" borderId="7" xfId="1" applyNumberFormat="1" applyFont="1" applyFill="1" applyBorder="1" applyAlignment="1" applyProtection="1">
      <alignment horizontal="right"/>
    </xf>
    <xf numFmtId="0" fontId="2" fillId="0" borderId="0" xfId="1" applyNumberFormat="1" applyFont="1" applyFill="1" applyBorder="1" applyAlignment="1" applyProtection="1"/>
    <xf numFmtId="0" fontId="1" fillId="0" borderId="6" xfId="1" applyNumberFormat="1" applyFont="1" applyBorder="1" applyAlignment="1" applyProtection="1"/>
    <xf numFmtId="0" fontId="1" fillId="0" borderId="7" xfId="1" applyNumberFormat="1" applyFont="1" applyBorder="1" applyAlignment="1" applyProtection="1"/>
    <xf numFmtId="0" fontId="1" fillId="0" borderId="0" xfId="1" applyNumberFormat="1" applyFill="1" applyBorder="1" applyAlignment="1" applyProtection="1">
      <alignment horizontal="left"/>
    </xf>
    <xf numFmtId="0" fontId="1" fillId="0" borderId="0" xfId="1" applyNumberFormat="1" applyFill="1" applyBorder="1" applyAlignment="1" applyProtection="1">
      <alignment horizontal="right"/>
    </xf>
    <xf numFmtId="11" fontId="4" fillId="3" borderId="0" xfId="1" applyNumberFormat="1" applyFont="1" applyFill="1" applyBorder="1" applyAlignment="1" applyProtection="1">
      <alignment horizontal="right" vertical="center" wrapText="1"/>
    </xf>
    <xf numFmtId="11" fontId="4" fillId="3" borderId="5" xfId="1" applyNumberFormat="1" applyFont="1" applyFill="1" applyBorder="1" applyAlignment="1" applyProtection="1">
      <alignment horizontal="right" vertical="center" wrapText="1"/>
    </xf>
    <xf numFmtId="11" fontId="1" fillId="2" borderId="4" xfId="1" applyNumberFormat="1" applyFont="1" applyFill="1" applyBorder="1" applyAlignment="1" applyProtection="1">
      <alignment horizontal="right"/>
    </xf>
    <xf numFmtId="11" fontId="1" fillId="2" borderId="8" xfId="1" applyNumberFormat="1" applyFont="1" applyFill="1" applyBorder="1" applyAlignment="1" applyProtection="1">
      <alignment horizontal="right"/>
    </xf>
    <xf numFmtId="11" fontId="1" fillId="2" borderId="0" xfId="1" applyNumberFormat="1" applyFont="1" applyFill="1" applyBorder="1" applyAlignment="1" applyProtection="1">
      <alignment horizontal="right"/>
    </xf>
    <xf numFmtId="11" fontId="1" fillId="2" borderId="5" xfId="1" applyNumberFormat="1" applyFont="1" applyFill="1" applyBorder="1" applyAlignment="1" applyProtection="1">
      <alignment horizontal="right"/>
    </xf>
    <xf numFmtId="164" fontId="1" fillId="0" borderId="4" xfId="1" applyNumberFormat="1" applyFont="1" applyBorder="1" applyAlignment="1" applyProtection="1"/>
    <xf numFmtId="165" fontId="1" fillId="2" borderId="0" xfId="1" applyNumberFormat="1" applyFont="1" applyFill="1" applyBorder="1" applyAlignment="1" applyProtection="1">
      <alignment horizontal="right"/>
    </xf>
    <xf numFmtId="165" fontId="1" fillId="2" borderId="5" xfId="1" applyNumberFormat="1" applyFont="1" applyFill="1" applyBorder="1" applyAlignment="1" applyProtection="1">
      <alignment horizontal="right"/>
    </xf>
    <xf numFmtId="165" fontId="1" fillId="2" borderId="4" xfId="1" applyNumberFormat="1" applyFont="1" applyFill="1" applyBorder="1" applyAlignment="1" applyProtection="1">
      <alignment horizontal="right"/>
    </xf>
    <xf numFmtId="164" fontId="1" fillId="0" borderId="0" xfId="1" applyNumberFormat="1" applyFont="1" applyFill="1" applyBorder="1" applyAlignment="1" applyProtection="1">
      <alignment horizontal="right"/>
    </xf>
    <xf numFmtId="0" fontId="2" fillId="0" borderId="1" xfId="1" applyNumberFormat="1" applyFont="1" applyBorder="1" applyAlignment="1" applyProtection="1"/>
    <xf numFmtId="0" fontId="1" fillId="0" borderId="8" xfId="1" applyNumberFormat="1" applyFont="1" applyBorder="1" applyAlignment="1" applyProtection="1"/>
    <xf numFmtId="0" fontId="2" fillId="0" borderId="0" xfId="1" applyNumberFormat="1" applyFont="1" applyBorder="1" applyAlignment="1" applyProtection="1"/>
    <xf numFmtId="165" fontId="1" fillId="0" borderId="0" xfId="1" applyNumberFormat="1" applyFont="1" applyFill="1" applyBorder="1" applyAlignment="1" applyProtection="1">
      <alignment horizontal="right"/>
    </xf>
    <xf numFmtId="0" fontId="2" fillId="0" borderId="4" xfId="1" applyNumberFormat="1" applyFont="1" applyBorder="1" applyAlignment="1" applyProtection="1"/>
    <xf numFmtId="164" fontId="3" fillId="0" borderId="5" xfId="1" applyNumberFormat="1" applyFont="1" applyBorder="1" applyAlignment="1" applyProtection="1"/>
    <xf numFmtId="164" fontId="2" fillId="0" borderId="5" xfId="1" applyNumberFormat="1" applyFont="1" applyBorder="1" applyAlignment="1" applyProtection="1"/>
    <xf numFmtId="164" fontId="2" fillId="0" borderId="7" xfId="1" applyNumberFormat="1" applyFont="1" applyBorder="1" applyAlignment="1" applyProtection="1"/>
    <xf numFmtId="164" fontId="1" fillId="0" borderId="6" xfId="1" applyNumberFormat="1" applyFont="1" applyFill="1" applyBorder="1" applyAlignment="1" applyProtection="1">
      <alignment horizontal="right"/>
    </xf>
    <xf numFmtId="0" fontId="1" fillId="0" borderId="4" xfId="0" applyFont="1" applyBorder="1" applyAlignment="1" applyProtection="1">
      <alignment horizontal="left"/>
    </xf>
    <xf numFmtId="164" fontId="1" fillId="4" borderId="0" xfId="0" applyNumberFormat="1" applyFont="1" applyFill="1" applyBorder="1" applyAlignment="1" applyProtection="1">
      <alignment horizontal="right"/>
    </xf>
    <xf numFmtId="164" fontId="1" fillId="4" borderId="5" xfId="0" applyNumberFormat="1" applyFont="1" applyFill="1" applyBorder="1" applyAlignment="1" applyProtection="1">
      <alignment horizontal="right"/>
    </xf>
    <xf numFmtId="0" fontId="2" fillId="0" borderId="0" xfId="1" applyNumberFormat="1" applyFont="1" applyFill="1" applyBorder="1" applyProtection="1"/>
    <xf numFmtId="0" fontId="1" fillId="0" borderId="0" xfId="0" applyFont="1" applyBorder="1" applyAlignment="1" applyProtection="1">
      <alignment horizontal="left"/>
    </xf>
    <xf numFmtId="0" fontId="1" fillId="0" borderId="5" xfId="0" applyFont="1" applyBorder="1" applyProtection="1"/>
    <xf numFmtId="0" fontId="1" fillId="0" borderId="5" xfId="0" applyFont="1" applyBorder="1" applyAlignment="1" applyProtection="1">
      <alignment horizontal="left"/>
    </xf>
    <xf numFmtId="0" fontId="2" fillId="0" borderId="8" xfId="0" applyFont="1" applyBorder="1" applyAlignment="1" applyProtection="1">
      <alignment horizontal="left"/>
    </xf>
    <xf numFmtId="0" fontId="1" fillId="0" borderId="6" xfId="0" applyFont="1" applyBorder="1" applyAlignment="1" applyProtection="1">
      <alignment horizontal="right"/>
    </xf>
    <xf numFmtId="0" fontId="2" fillId="0" borderId="6" xfId="0" applyFont="1" applyBorder="1" applyAlignment="1" applyProtection="1">
      <alignment horizontal="right"/>
    </xf>
    <xf numFmtId="164" fontId="1" fillId="0" borderId="6" xfId="0" applyNumberFormat="1" applyFont="1" applyBorder="1" applyAlignment="1" applyProtection="1">
      <alignment horizontal="right"/>
    </xf>
    <xf numFmtId="0" fontId="1" fillId="0" borderId="7" xfId="0" applyFont="1" applyBorder="1" applyAlignment="1" applyProtection="1">
      <alignment horizontal="right"/>
    </xf>
    <xf numFmtId="0" fontId="2" fillId="5" borderId="1" xfId="1" applyNumberFormat="1" applyFont="1" applyFill="1" applyBorder="1" applyAlignment="1" applyProtection="1">
      <alignment horizontal="left"/>
    </xf>
    <xf numFmtId="0" fontId="1" fillId="5" borderId="2" xfId="1" applyNumberFormat="1" applyFont="1" applyFill="1" applyBorder="1" applyAlignment="1" applyProtection="1">
      <alignment horizontal="left"/>
    </xf>
    <xf numFmtId="0" fontId="1" fillId="5" borderId="3" xfId="1" applyNumberFormat="1" applyFont="1" applyFill="1" applyBorder="1" applyAlignment="1" applyProtection="1">
      <alignment horizontal="left"/>
    </xf>
    <xf numFmtId="0" fontId="2" fillId="5" borderId="2" xfId="1" applyNumberFormat="1" applyFont="1" applyFill="1" applyBorder="1" applyAlignment="1" applyProtection="1"/>
    <xf numFmtId="0" fontId="1" fillId="5" borderId="2" xfId="1" applyNumberFormat="1" applyFont="1" applyFill="1" applyBorder="1" applyAlignment="1" applyProtection="1"/>
    <xf numFmtId="0" fontId="2" fillId="5" borderId="1" xfId="0" applyFont="1" applyFill="1" applyBorder="1" applyProtection="1"/>
    <xf numFmtId="0" fontId="2" fillId="5" borderId="2" xfId="0" applyFont="1" applyFill="1" applyBorder="1" applyProtection="1"/>
    <xf numFmtId="0" fontId="1" fillId="5" borderId="2" xfId="0" applyFont="1" applyFill="1" applyBorder="1" applyProtection="1"/>
    <xf numFmtId="0" fontId="1" fillId="5" borderId="2" xfId="0" applyFont="1" applyFill="1" applyBorder="1" applyAlignment="1" applyProtection="1">
      <alignment horizontal="right"/>
    </xf>
    <xf numFmtId="0" fontId="1" fillId="5" borderId="3" xfId="0" applyFont="1" applyFill="1" applyBorder="1" applyProtection="1"/>
    <xf numFmtId="0" fontId="1" fillId="5" borderId="2" xfId="1" applyNumberFormat="1" applyFont="1" applyFill="1" applyBorder="1" applyAlignment="1" applyProtection="1">
      <alignment horizontal="right"/>
    </xf>
    <xf numFmtId="0" fontId="1" fillId="5" borderId="3" xfId="1" applyNumberFormat="1" applyFont="1" applyFill="1" applyBorder="1" applyAlignment="1" applyProtection="1">
      <alignment horizontal="right"/>
    </xf>
    <xf numFmtId="0" fontId="2" fillId="5" borderId="1" xfId="1" applyNumberFormat="1" applyFont="1" applyFill="1" applyBorder="1" applyAlignment="1" applyProtection="1"/>
    <xf numFmtId="0" fontId="1" fillId="5" borderId="3" xfId="1" applyNumberFormat="1" applyFont="1" applyFill="1" applyBorder="1" applyAlignment="1" applyProtection="1"/>
    <xf numFmtId="0" fontId="2" fillId="6" borderId="1" xfId="1" applyNumberFormat="1" applyFont="1" applyFill="1" applyBorder="1" applyAlignment="1" applyProtection="1"/>
    <xf numFmtId="0" fontId="1" fillId="6" borderId="2" xfId="1" applyNumberFormat="1" applyFont="1" applyFill="1" applyBorder="1" applyAlignment="1" applyProtection="1"/>
    <xf numFmtId="0" fontId="1" fillId="6" borderId="3" xfId="1" applyNumberFormat="1" applyFont="1" applyFill="1" applyBorder="1" applyAlignment="1" applyProtection="1"/>
    <xf numFmtId="0" fontId="2" fillId="6" borderId="2" xfId="1" applyNumberFormat="1" applyFont="1" applyFill="1" applyBorder="1" applyAlignment="1" applyProtection="1"/>
    <xf numFmtId="0" fontId="3" fillId="0" borderId="3" xfId="1" applyNumberFormat="1" applyFont="1" applyBorder="1" applyAlignment="1" applyProtection="1"/>
    <xf numFmtId="0" fontId="2" fillId="5" borderId="3" xfId="1" applyNumberFormat="1" applyFont="1" applyFill="1" applyBorder="1" applyAlignment="1" applyProtection="1"/>
    <xf numFmtId="0" fontId="2" fillId="6" borderId="3" xfId="1" applyNumberFormat="1" applyFont="1" applyFill="1" applyBorder="1" applyAlignment="1" applyProtection="1"/>
    <xf numFmtId="0" fontId="2" fillId="5" borderId="0" xfId="1" applyNumberFormat="1" applyFont="1" applyFill="1" applyAlignment="1" applyProtection="1"/>
    <xf numFmtId="0" fontId="1" fillId="5" borderId="0" xfId="1" applyNumberFormat="1" applyFont="1" applyFill="1" applyAlignment="1" applyProtection="1"/>
    <xf numFmtId="0" fontId="2" fillId="5" borderId="0" xfId="1" applyNumberFormat="1" applyFont="1" applyFill="1" applyBorder="1" applyAlignment="1" applyProtection="1"/>
    <xf numFmtId="164" fontId="1" fillId="0" borderId="0" xfId="0" applyNumberFormat="1" applyFont="1" applyBorder="1" applyProtection="1"/>
    <xf numFmtId="164" fontId="1" fillId="0" borderId="0" xfId="0" applyNumberFormat="1" applyFont="1" applyBorder="1" applyAlignment="1" applyProtection="1">
      <alignment horizontal="left"/>
    </xf>
    <xf numFmtId="0" fontId="4" fillId="0" borderId="0" xfId="0" applyFont="1" applyBorder="1" applyAlignment="1" applyProtection="1">
      <alignment horizontal="right" vertical="center" wrapText="1"/>
      <protection locked="0"/>
    </xf>
    <xf numFmtId="0" fontId="4" fillId="0" borderId="5" xfId="0" applyFont="1" applyBorder="1" applyAlignment="1" applyProtection="1">
      <alignment horizontal="right" vertical="center" wrapText="1"/>
      <protection locked="0"/>
    </xf>
    <xf numFmtId="0" fontId="4" fillId="0" borderId="6" xfId="0" applyFont="1" applyBorder="1" applyAlignment="1" applyProtection="1">
      <alignment horizontal="right" vertical="center" wrapText="1"/>
      <protection locked="0"/>
    </xf>
    <xf numFmtId="0" fontId="4" fillId="0" borderId="7" xfId="0" applyFont="1" applyBorder="1" applyAlignment="1" applyProtection="1">
      <alignment horizontal="right" vertical="center" wrapText="1"/>
      <protection locked="0"/>
    </xf>
    <xf numFmtId="0" fontId="4" fillId="0" borderId="0" xfId="0" applyNumberFormat="1" applyFont="1" applyBorder="1" applyAlignment="1" applyProtection="1">
      <alignment horizontal="right" vertical="center" wrapText="1"/>
      <protection locked="0"/>
    </xf>
    <xf numFmtId="0" fontId="4" fillId="0" borderId="5" xfId="0" applyNumberFormat="1" applyFont="1" applyBorder="1" applyAlignment="1" applyProtection="1">
      <alignment horizontal="right" vertical="center" wrapText="1"/>
      <protection locked="0"/>
    </xf>
    <xf numFmtId="0" fontId="4" fillId="0" borderId="6" xfId="0" applyNumberFormat="1" applyFont="1" applyBorder="1" applyAlignment="1" applyProtection="1">
      <alignment horizontal="right" vertical="center" wrapText="1"/>
      <protection locked="0"/>
    </xf>
    <xf numFmtId="0" fontId="4" fillId="0" borderId="7" xfId="0" applyNumberFormat="1" applyFont="1" applyBorder="1" applyAlignment="1" applyProtection="1">
      <alignment horizontal="right" vertical="center" wrapText="1"/>
      <protection locked="0"/>
    </xf>
    <xf numFmtId="0" fontId="1" fillId="0" borderId="0" xfId="1" applyFont="1" applyFill="1" applyBorder="1" applyAlignment="1"/>
    <xf numFmtId="0" fontId="1" fillId="0" borderId="0" xfId="1" applyFill="1"/>
    <xf numFmtId="0" fontId="1" fillId="0" borderId="0" xfId="1" applyFont="1" applyFill="1" applyBorder="1" applyAlignment="1">
      <alignment horizontal="left"/>
    </xf>
    <xf numFmtId="0" fontId="1" fillId="0" borderId="0" xfId="1" applyFont="1" applyFill="1" applyAlignment="1">
      <alignment horizontal="left"/>
    </xf>
    <xf numFmtId="0" fontId="1" fillId="0" borderId="4" xfId="1" applyFont="1" applyFill="1" applyBorder="1" applyAlignment="1">
      <alignment horizontal="left"/>
    </xf>
    <xf numFmtId="0" fontId="2" fillId="0" borderId="0" xfId="1" applyFont="1" applyFill="1" applyProtection="1">
      <protection locked="0"/>
    </xf>
    <xf numFmtId="0" fontId="2" fillId="0" borderId="1" xfId="1" applyFont="1" applyBorder="1"/>
    <xf numFmtId="0" fontId="1" fillId="0" borderId="2" xfId="1" applyBorder="1"/>
    <xf numFmtId="0" fontId="1" fillId="0" borderId="4" xfId="1" applyBorder="1"/>
    <xf numFmtId="164" fontId="1" fillId="0" borderId="0" xfId="1" applyNumberFormat="1" applyBorder="1"/>
    <xf numFmtId="164" fontId="1" fillId="0" borderId="5" xfId="1" applyNumberFormat="1" applyBorder="1"/>
    <xf numFmtId="0" fontId="2" fillId="0" borderId="4" xfId="1" applyNumberFormat="1" applyFont="1" applyFill="1" applyBorder="1" applyAlignment="1" applyProtection="1"/>
    <xf numFmtId="164" fontId="1" fillId="0" borderId="6" xfId="1" applyNumberFormat="1" applyBorder="1"/>
    <xf numFmtId="164" fontId="1" fillId="0" borderId="7" xfId="1" applyNumberFormat="1" applyBorder="1"/>
    <xf numFmtId="0" fontId="1" fillId="0" borderId="1" xfId="1" applyBorder="1"/>
    <xf numFmtId="0" fontId="2" fillId="0" borderId="4" xfId="1" applyFont="1" applyBorder="1"/>
    <xf numFmtId="0" fontId="1" fillId="5" borderId="2" xfId="1" applyFill="1" applyBorder="1"/>
    <xf numFmtId="0" fontId="1" fillId="6" borderId="3" xfId="1" applyFill="1" applyBorder="1"/>
    <xf numFmtId="0" fontId="2" fillId="6" borderId="5" xfId="1" applyNumberFormat="1" applyFont="1" applyFill="1" applyBorder="1" applyAlignment="1" applyProtection="1">
      <alignment horizontal="left"/>
    </xf>
    <xf numFmtId="0" fontId="2" fillId="5" borderId="0" xfId="1" applyNumberFormat="1" applyFont="1" applyFill="1" applyBorder="1" applyAlignment="1" applyProtection="1">
      <alignment horizontal="left"/>
    </xf>
    <xf numFmtId="0" fontId="2" fillId="0" borderId="4" xfId="0" applyFont="1" applyBorder="1"/>
    <xf numFmtId="0" fontId="1" fillId="0" borderId="0" xfId="0" applyFont="1"/>
    <xf numFmtId="0" fontId="1" fillId="0" borderId="5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4" xfId="0" applyFont="1" applyBorder="1"/>
    <xf numFmtId="164" fontId="3" fillId="0" borderId="5" xfId="0" applyNumberFormat="1" applyFont="1" applyBorder="1"/>
    <xf numFmtId="0" fontId="2" fillId="0" borderId="4" xfId="0" applyFont="1" applyBorder="1" applyAlignment="1">
      <alignment horizontal="left"/>
    </xf>
    <xf numFmtId="164" fontId="2" fillId="0" borderId="5" xfId="0" applyNumberFormat="1" applyFont="1" applyBorder="1"/>
    <xf numFmtId="0" fontId="2" fillId="0" borderId="8" xfId="0" applyFont="1" applyBorder="1" applyAlignment="1">
      <alignment horizontal="left"/>
    </xf>
    <xf numFmtId="164" fontId="2" fillId="0" borderId="7" xfId="0" applyNumberFormat="1" applyFont="1" applyBorder="1"/>
    <xf numFmtId="0" fontId="1" fillId="0" borderId="0" xfId="0" applyFont="1" applyAlignment="1">
      <alignment horizontal="left"/>
    </xf>
    <xf numFmtId="0" fontId="2" fillId="8" borderId="1" xfId="0" applyFont="1" applyFill="1" applyBorder="1" applyAlignment="1">
      <alignment horizontal="left"/>
    </xf>
    <xf numFmtId="0" fontId="2" fillId="8" borderId="3" xfId="0" applyFont="1" applyFill="1" applyBorder="1"/>
    <xf numFmtId="0" fontId="2" fillId="0" borderId="8" xfId="0" applyFont="1" applyBorder="1"/>
    <xf numFmtId="0" fontId="2" fillId="7" borderId="1" xfId="0" applyFont="1" applyFill="1" applyBorder="1" applyAlignment="1">
      <alignment horizontal="left"/>
    </xf>
    <xf numFmtId="0" fontId="2" fillId="7" borderId="3" xfId="0" applyFont="1" applyFill="1" applyBorder="1"/>
    <xf numFmtId="0" fontId="3" fillId="0" borderId="0" xfId="0" applyFont="1" applyAlignment="1">
      <alignment horizontal="left"/>
    </xf>
    <xf numFmtId="0" fontId="1" fillId="0" borderId="4" xfId="0" applyFont="1" applyBorder="1" applyAlignment="1">
      <alignment horizontal="left"/>
    </xf>
    <xf numFmtId="0" fontId="2" fillId="6" borderId="6" xfId="1" applyNumberFormat="1" applyFont="1" applyFill="1" applyBorder="1" applyAlignment="1" applyProtection="1">
      <alignment horizontal="left"/>
    </xf>
    <xf numFmtId="0" fontId="1" fillId="5" borderId="0" xfId="1" applyFill="1" applyBorder="1"/>
    <xf numFmtId="0" fontId="1" fillId="5" borderId="5" xfId="1" applyFill="1" applyBorder="1"/>
    <xf numFmtId="0" fontId="1" fillId="6" borderId="5" xfId="1" applyFill="1" applyBorder="1"/>
    <xf numFmtId="0" fontId="2" fillId="7" borderId="2" xfId="0" applyFont="1" applyFill="1" applyBorder="1"/>
    <xf numFmtId="0" fontId="1" fillId="7" borderId="2" xfId="0" applyFont="1" applyFill="1" applyBorder="1"/>
    <xf numFmtId="0" fontId="8" fillId="0" borderId="0" xfId="0" applyFont="1" applyAlignment="1">
      <alignment horizontal="right" vertical="center" wrapText="1"/>
    </xf>
    <xf numFmtId="0" fontId="8" fillId="0" borderId="0" xfId="0" applyFont="1" applyBorder="1" applyAlignment="1">
      <alignment horizontal="right" vertical="center" wrapText="1"/>
    </xf>
    <xf numFmtId="0" fontId="8" fillId="0" borderId="5" xfId="0" applyFont="1" applyBorder="1" applyAlignment="1">
      <alignment horizontal="right" vertical="center" wrapText="1"/>
    </xf>
    <xf numFmtId="0" fontId="8" fillId="0" borderId="6" xfId="0" applyFont="1" applyBorder="1" applyAlignment="1">
      <alignment horizontal="right" vertical="center" wrapText="1"/>
    </xf>
    <xf numFmtId="0" fontId="8" fillId="0" borderId="7" xfId="0" applyFont="1" applyBorder="1" applyAlignment="1">
      <alignment horizontal="right" vertical="center" wrapText="1"/>
    </xf>
    <xf numFmtId="164" fontId="1" fillId="0" borderId="2" xfId="1" applyNumberFormat="1" applyFill="1" applyBorder="1"/>
    <xf numFmtId="164" fontId="1" fillId="0" borderId="3" xfId="1" applyNumberFormat="1" applyFill="1" applyBorder="1"/>
    <xf numFmtId="164" fontId="1" fillId="0" borderId="0" xfId="1" applyNumberFormat="1" applyFill="1" applyBorder="1"/>
    <xf numFmtId="164" fontId="1" fillId="0" borderId="5" xfId="1" applyNumberFormat="1" applyFill="1" applyBorder="1"/>
    <xf numFmtId="164" fontId="1" fillId="0" borderId="6" xfId="1" applyNumberFormat="1" applyFill="1" applyBorder="1"/>
    <xf numFmtId="164" fontId="1" fillId="0" borderId="7" xfId="1" applyNumberFormat="1" applyFill="1" applyBorder="1"/>
    <xf numFmtId="0" fontId="2" fillId="0" borderId="0" xfId="1" applyNumberFormat="1" applyFont="1" applyAlignment="1" applyProtection="1"/>
    <xf numFmtId="0" fontId="2" fillId="9" borderId="4" xfId="1" applyFont="1" applyFill="1" applyBorder="1"/>
    <xf numFmtId="0" fontId="2" fillId="9" borderId="8" xfId="1" applyFont="1" applyFill="1" applyBorder="1"/>
    <xf numFmtId="0" fontId="9" fillId="0" borderId="0" xfId="1" applyFont="1" applyBorder="1"/>
    <xf numFmtId="0" fontId="9" fillId="9" borderId="4" xfId="1" applyFont="1" applyFill="1" applyBorder="1"/>
    <xf numFmtId="0" fontId="9" fillId="0" borderId="0" xfId="1" applyFont="1" applyFill="1" applyBorder="1" applyAlignment="1"/>
    <xf numFmtId="0" fontId="9" fillId="0" borderId="6" xfId="1" applyFont="1" applyFill="1" applyBorder="1" applyAlignment="1"/>
    <xf numFmtId="0" fontId="9" fillId="0" borderId="2" xfId="1" applyFont="1" applyFill="1" applyBorder="1" applyAlignment="1"/>
    <xf numFmtId="0" fontId="9" fillId="0" borderId="0" xfId="1" applyFont="1" applyFill="1" applyBorder="1"/>
    <xf numFmtId="0" fontId="9" fillId="10" borderId="1" xfId="1" applyFont="1" applyFill="1" applyBorder="1" applyAlignment="1"/>
    <xf numFmtId="0" fontId="9" fillId="10" borderId="4" xfId="1" applyFont="1" applyFill="1" applyBorder="1" applyAlignment="1"/>
    <xf numFmtId="0" fontId="9" fillId="10" borderId="8" xfId="1" applyFont="1" applyFill="1" applyBorder="1" applyAlignment="1"/>
  </cellXfs>
  <cellStyles count="27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Normal" xfId="0" builtinId="0"/>
    <cellStyle name="Normal 2" xfId="1"/>
  </cellStyles>
  <dxfs count="0"/>
  <tableStyles count="0" defaultTableStyle="TableStyleMedium9" defaultPivotStyle="PivotStyleMedium4"/>
  <colors>
    <mruColors>
      <color rgb="FFFF8787"/>
      <color rgb="FF8787FF"/>
      <color rgb="FF8282FF"/>
      <color rgb="FFFFDCDC"/>
      <color rgb="FFDCDCFF"/>
      <color rgb="FFFF8A8A"/>
      <color rgb="FFFF6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Template!$R$17:$Z$17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Template!$R$18:$Z$18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Template!$R$25:$Z$25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Template!$R$27:$Z$27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62712"/>
        <c:axId val="169264672"/>
      </c:scatterChart>
      <c:valAx>
        <c:axId val="1692627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69264672"/>
        <c:crosses val="autoZero"/>
        <c:crossBetween val="midCat"/>
      </c:valAx>
      <c:valAx>
        <c:axId val="169264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627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Template!$R$17:$Z$17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Template!$R$19:$Z$19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Template!$R$25:$Z$25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Template!$R$28:$Z$28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63496"/>
        <c:axId val="169263104"/>
      </c:scatterChart>
      <c:valAx>
        <c:axId val="1692634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69263104"/>
        <c:crosses val="autoZero"/>
        <c:crossBetween val="midCat"/>
      </c:valAx>
      <c:valAx>
        <c:axId val="169263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63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Template!$R$17:$Z$17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Template!$R$20:$Z$20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Template!$R$25:$Z$25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Template!$R$29:$Z$29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261144"/>
        <c:axId val="169261536"/>
      </c:scatterChart>
      <c:valAx>
        <c:axId val="16926114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69261536"/>
        <c:crosses val="autoZero"/>
        <c:crossBetween val="midCat"/>
      </c:valAx>
      <c:valAx>
        <c:axId val="169261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2611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Template!$R$17:$Z$17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Template!$R$21:$Z$21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Template!$R$25:$Z$25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Template!$R$30:$Z$30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51040"/>
        <c:axId val="216345160"/>
      </c:scatterChart>
      <c:valAx>
        <c:axId val="2163510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5160"/>
        <c:crosses val="autoZero"/>
        <c:crossBetween val="midCat"/>
      </c:valAx>
      <c:valAx>
        <c:axId val="216345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51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Template!$R$17:$Z$17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Template!$R$16:$Z$16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Template!$R$22:$Z$22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Template!$R$25:$Z$25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Template!$R$31:$Z$31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50648"/>
        <c:axId val="216348688"/>
      </c:scatterChart>
      <c:valAx>
        <c:axId val="21635064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8688"/>
        <c:crosses val="autoZero"/>
        <c:crossBetween val="midCat"/>
      </c:valAx>
      <c:valAx>
        <c:axId val="216348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506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Template!$R$18:$R$22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Template!$R$27:$R$31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44768"/>
        <c:axId val="216343592"/>
      </c:scatterChart>
      <c:valAx>
        <c:axId val="216344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3592"/>
        <c:crosses val="autoZero"/>
        <c:crossBetween val="midCat"/>
      </c:valAx>
      <c:valAx>
        <c:axId val="216343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44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Template!$S$18:$S$22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Template!$S$27:$S$31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49080"/>
        <c:axId val="216343984"/>
      </c:scatterChart>
      <c:valAx>
        <c:axId val="216349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3984"/>
        <c:crosses val="autoZero"/>
        <c:crossBetween val="midCat"/>
      </c:valAx>
      <c:valAx>
        <c:axId val="216343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49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Template!$T$18:$T$22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Template!$T$27:$T$31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49472"/>
        <c:axId val="216345944"/>
      </c:scatterChart>
      <c:valAx>
        <c:axId val="21634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5944"/>
        <c:crosses val="autoZero"/>
        <c:crossBetween val="midCat"/>
      </c:valAx>
      <c:valAx>
        <c:axId val="216345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49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Template!$U$18:$U$22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Template!$U$27:$U$31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46336"/>
        <c:axId val="216346728"/>
      </c:scatterChart>
      <c:valAx>
        <c:axId val="216346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6728"/>
        <c:crosses val="autoZero"/>
        <c:crossBetween val="midCat"/>
      </c:valAx>
      <c:valAx>
        <c:axId val="21634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46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Template!$V$18:$V$22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Template!$V$27:$V$31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47904"/>
        <c:axId val="216348296"/>
      </c:scatterChart>
      <c:valAx>
        <c:axId val="216347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348296"/>
        <c:crosses val="autoZero"/>
        <c:crossBetween val="midCat"/>
      </c:valAx>
      <c:valAx>
        <c:axId val="216348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347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Template!$W$18:$W$22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Template!$W$27:$W$31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10032"/>
        <c:axId val="216808072"/>
      </c:scatterChart>
      <c:valAx>
        <c:axId val="21681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808072"/>
        <c:crosses val="autoZero"/>
        <c:crossBetween val="midCat"/>
      </c:valAx>
      <c:valAx>
        <c:axId val="216808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10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Template!$X$18:$X$22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Template!$X$27:$X$31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09248"/>
        <c:axId val="216814344"/>
      </c:scatterChart>
      <c:valAx>
        <c:axId val="21680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814344"/>
        <c:crosses val="autoZero"/>
        <c:crossBetween val="midCat"/>
      </c:valAx>
      <c:valAx>
        <c:axId val="216814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09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Template!$Y$18:$Y$22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Template!$Y$27:$Y$31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14736"/>
        <c:axId val="216810424"/>
      </c:scatterChart>
      <c:valAx>
        <c:axId val="21681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810424"/>
        <c:crosses val="autoZero"/>
        <c:crossBetween val="midCat"/>
      </c:valAx>
      <c:valAx>
        <c:axId val="216810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147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Template!$Q$18:$Q$22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Template!$P$18:$P$22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Template!$Z$18:$Z$22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Template!$P$27:$P$31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Template!$Z$27:$Z$31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808464"/>
        <c:axId val="216811992"/>
      </c:scatterChart>
      <c:valAx>
        <c:axId val="216808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811992"/>
        <c:crosses val="autoZero"/>
        <c:crossBetween val="midCat"/>
      </c:valAx>
      <c:valAx>
        <c:axId val="216811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08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Template!$R$18:$Z$18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Template!$R$19:$Z$19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Template!$R$20:$Z$20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Template!$R$21:$Z$21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Template!$R$22:$Z$22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16812384"/>
        <c:axId val="216811208"/>
        <c:axId val="217129296"/>
      </c:surfaceChart>
      <c:catAx>
        <c:axId val="2168123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811208"/>
        <c:crossesAt val="0"/>
        <c:auto val="1"/>
        <c:lblAlgn val="ctr"/>
        <c:lblOffset val="100"/>
        <c:noMultiLvlLbl val="0"/>
      </c:catAx>
      <c:valAx>
        <c:axId val="21681120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16812384"/>
        <c:crosses val="autoZero"/>
        <c:crossBetween val="midCat"/>
        <c:majorUnit val="0.25"/>
        <c:minorUnit val="0.1"/>
      </c:valAx>
      <c:serAx>
        <c:axId val="21712929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1681120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Template!$R$27:$Z$27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Template!$R$28:$Z$28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Template!$R$29:$Z$29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Template!$R$30:$Z$30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Template!$R$31:$Z$31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16810816"/>
        <c:axId val="216812776"/>
        <c:axId val="217130992"/>
      </c:surfaceChart>
      <c:catAx>
        <c:axId val="2168108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812776"/>
        <c:crossesAt val="0"/>
        <c:auto val="1"/>
        <c:lblAlgn val="ctr"/>
        <c:lblOffset val="100"/>
        <c:noMultiLvlLbl val="0"/>
      </c:catAx>
      <c:valAx>
        <c:axId val="21681277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16810816"/>
        <c:crosses val="autoZero"/>
        <c:crossBetween val="midCat"/>
        <c:majorUnit val="0.25"/>
        <c:minorUnit val="0.1"/>
      </c:valAx>
      <c:serAx>
        <c:axId val="2171309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168127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Template!$R$36:$Z$36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Template!$R$37:$Z$37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Template!$R$38:$Z$38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Template!$R$39:$Z$39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Template!$R$40:$Z$40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16813560"/>
        <c:axId val="231989472"/>
        <c:axId val="217127600"/>
      </c:surfaceChart>
      <c:catAx>
        <c:axId val="2168135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1989472"/>
        <c:crossesAt val="0"/>
        <c:auto val="1"/>
        <c:lblAlgn val="ctr"/>
        <c:lblOffset val="100"/>
        <c:noMultiLvlLbl val="0"/>
      </c:catAx>
      <c:valAx>
        <c:axId val="231989472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813560"/>
        <c:crosses val="autoZero"/>
        <c:crossBetween val="midCat"/>
        <c:majorUnit val="0.25"/>
        <c:minorUnit val="0.1"/>
      </c:valAx>
      <c:serAx>
        <c:axId val="21712760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198947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'22RV1'!$R$17:$Z$17</c:f>
              <c:numCache>
                <c:formatCode>General</c:formatCode>
                <c:ptCount val="9"/>
                <c:pt idx="0">
                  <c:v>0.9869380277581854</c:v>
                </c:pt>
                <c:pt idx="1">
                  <c:v>0.97467984735101176</c:v>
                </c:pt>
                <c:pt idx="2">
                  <c:v>0.99620905478120658</c:v>
                </c:pt>
                <c:pt idx="3">
                  <c:v>0.97570676490574149</c:v>
                </c:pt>
                <c:pt idx="4">
                  <c:v>0.99332705221385698</c:v>
                </c:pt>
                <c:pt idx="5">
                  <c:v>0.82610006550255088</c:v>
                </c:pt>
                <c:pt idx="6">
                  <c:v>0.66452280070051684</c:v>
                </c:pt>
                <c:pt idx="7">
                  <c:v>0.38353465548667454</c:v>
                </c:pt>
                <c:pt idx="8">
                  <c:v>0.3189255522615595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'22RV1'!$R$18:$Z$18</c:f>
              <c:numCache>
                <c:formatCode>General</c:formatCode>
                <c:ptCount val="9"/>
                <c:pt idx="0">
                  <c:v>0.98579468452884988</c:v>
                </c:pt>
                <c:pt idx="1">
                  <c:v>0.9735507049196781</c:v>
                </c:pt>
                <c:pt idx="2">
                  <c:v>0.99505497129698406</c:v>
                </c:pt>
                <c:pt idx="3">
                  <c:v>0.97457643281588791</c:v>
                </c:pt>
                <c:pt idx="4">
                  <c:v>0.99217630745813579</c:v>
                </c:pt>
                <c:pt idx="5">
                  <c:v>0.82514304906374625</c:v>
                </c:pt>
                <c:pt idx="6">
                  <c:v>0.66375296751590862</c:v>
                </c:pt>
                <c:pt idx="7">
                  <c:v>0.38309034009985915</c:v>
                </c:pt>
                <c:pt idx="8">
                  <c:v>0.31855608491854037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'22RV1'!$R$25:$Z$25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'22RV1'!$R$27:$Z$27</c:f>
              <c:numCache>
                <c:formatCode>General</c:formatCode>
                <c:ptCount val="9"/>
                <c:pt idx="0">
                  <c:v>0.95813524135802652</c:v>
                </c:pt>
                <c:pt idx="1">
                  <c:v>0.98917035047504187</c:v>
                </c:pt>
                <c:pt idx="2">
                  <c:v>0.98700804887683491</c:v>
                </c:pt>
                <c:pt idx="3">
                  <c:v>0.97893190896184634</c:v>
                </c:pt>
                <c:pt idx="4">
                  <c:v>0.96482767976674155</c:v>
                </c:pt>
                <c:pt idx="5">
                  <c:v>0.79962399475459678</c:v>
                </c:pt>
                <c:pt idx="6">
                  <c:v>0.60773513306185356</c:v>
                </c:pt>
                <c:pt idx="7">
                  <c:v>0.30172189331787225</c:v>
                </c:pt>
                <c:pt idx="8">
                  <c:v>0.19826447525195542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6920"/>
        <c:axId val="231991432"/>
      </c:scatterChart>
      <c:valAx>
        <c:axId val="2319969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1991432"/>
        <c:crosses val="autoZero"/>
        <c:crossBetween val="midCat"/>
      </c:valAx>
      <c:valAx>
        <c:axId val="231991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969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'22RV1'!$R$17:$Z$17</c:f>
              <c:numCache>
                <c:formatCode>General</c:formatCode>
                <c:ptCount val="9"/>
                <c:pt idx="0">
                  <c:v>0.9869380277581854</c:v>
                </c:pt>
                <c:pt idx="1">
                  <c:v>0.97467984735101176</c:v>
                </c:pt>
                <c:pt idx="2">
                  <c:v>0.99620905478120658</c:v>
                </c:pt>
                <c:pt idx="3">
                  <c:v>0.97570676490574149</c:v>
                </c:pt>
                <c:pt idx="4">
                  <c:v>0.99332705221385698</c:v>
                </c:pt>
                <c:pt idx="5">
                  <c:v>0.82610006550255088</c:v>
                </c:pt>
                <c:pt idx="6">
                  <c:v>0.66452280070051684</c:v>
                </c:pt>
                <c:pt idx="7">
                  <c:v>0.38353465548667454</c:v>
                </c:pt>
                <c:pt idx="8">
                  <c:v>0.3189255522615595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'22RV1'!$R$19:$Z$19</c:f>
              <c:numCache>
                <c:formatCode>General</c:formatCode>
                <c:ptCount val="9"/>
                <c:pt idx="0">
                  <c:v>0.93984014728421961</c:v>
                </c:pt>
                <c:pt idx="1">
                  <c:v>0.92816694212311768</c:v>
                </c:pt>
                <c:pt idx="2">
                  <c:v>0.94866874964599535</c:v>
                </c:pt>
                <c:pt idx="3">
                  <c:v>0.92914485392582546</c:v>
                </c:pt>
                <c:pt idx="4">
                  <c:v>0.94592427973887871</c:v>
                </c:pt>
                <c:pt idx="5">
                  <c:v>0.7866775677871144</c:v>
                </c:pt>
                <c:pt idx="6">
                  <c:v>0.6328109661583724</c:v>
                </c:pt>
                <c:pt idx="7">
                  <c:v>0.36523191625312162</c:v>
                </c:pt>
                <c:pt idx="8">
                  <c:v>0.30370603784622402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'22RV1'!$R$25:$Z$25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'22RV1'!$R$28:$Z$28</c:f>
              <c:numCache>
                <c:formatCode>General</c:formatCode>
                <c:ptCount val="9"/>
                <c:pt idx="0">
                  <c:v>0.97182451651443813</c:v>
                </c:pt>
                <c:pt idx="1">
                  <c:v>0.96514230250492583</c:v>
                </c:pt>
                <c:pt idx="2">
                  <c:v>0.95934798850011782</c:v>
                </c:pt>
                <c:pt idx="3">
                  <c:v>0.93973377941015945</c:v>
                </c:pt>
                <c:pt idx="4">
                  <c:v>0.93236079842828756</c:v>
                </c:pt>
                <c:pt idx="5">
                  <c:v>0.58458703031287218</c:v>
                </c:pt>
                <c:pt idx="6">
                  <c:v>0.3757712754453657</c:v>
                </c:pt>
                <c:pt idx="7">
                  <c:v>0.15379880588404388</c:v>
                </c:pt>
                <c:pt idx="8">
                  <c:v>0.1306102442432848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4568"/>
        <c:axId val="231994176"/>
      </c:scatterChart>
      <c:valAx>
        <c:axId val="2319945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1994176"/>
        <c:crosses val="autoZero"/>
        <c:crossBetween val="midCat"/>
      </c:valAx>
      <c:valAx>
        <c:axId val="231994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945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'22RV1'!$R$17:$Z$17</c:f>
              <c:numCache>
                <c:formatCode>General</c:formatCode>
                <c:ptCount val="9"/>
                <c:pt idx="0">
                  <c:v>0.9869380277581854</c:v>
                </c:pt>
                <c:pt idx="1">
                  <c:v>0.97467984735101176</c:v>
                </c:pt>
                <c:pt idx="2">
                  <c:v>0.99620905478120658</c:v>
                </c:pt>
                <c:pt idx="3">
                  <c:v>0.97570676490574149</c:v>
                </c:pt>
                <c:pt idx="4">
                  <c:v>0.99332705221385698</c:v>
                </c:pt>
                <c:pt idx="5">
                  <c:v>0.82610006550255088</c:v>
                </c:pt>
                <c:pt idx="6">
                  <c:v>0.66452280070051684</c:v>
                </c:pt>
                <c:pt idx="7">
                  <c:v>0.38353465548667454</c:v>
                </c:pt>
                <c:pt idx="8">
                  <c:v>0.3189255522615595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'22RV1'!$R$20:$Z$20</c:f>
              <c:numCache>
                <c:formatCode>General</c:formatCode>
                <c:ptCount val="9"/>
                <c:pt idx="0">
                  <c:v>0.94280075111670703</c:v>
                </c:pt>
                <c:pt idx="1">
                  <c:v>0.93109077402578566</c:v>
                </c:pt>
                <c:pt idx="2">
                  <c:v>0.95165716458451322</c:v>
                </c:pt>
                <c:pt idx="3">
                  <c:v>0.93207176636238998</c:v>
                </c:pt>
                <c:pt idx="4">
                  <c:v>0.94890404928365735</c:v>
                </c:pt>
                <c:pt idx="5">
                  <c:v>0.78915569199669666</c:v>
                </c:pt>
                <c:pt idx="6">
                  <c:v>0.63480439299490654</c:v>
                </c:pt>
                <c:pt idx="7">
                  <c:v>0.36638243851388086</c:v>
                </c:pt>
                <c:pt idx="8">
                  <c:v>0.30466274656120634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'22RV1'!$R$25:$Z$25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'22RV1'!$R$29:$Z$29</c:f>
              <c:numCache>
                <c:formatCode>General</c:formatCode>
                <c:ptCount val="9"/>
                <c:pt idx="0">
                  <c:v>0.92984262408411134</c:v>
                </c:pt>
                <c:pt idx="1">
                  <c:v>0.90397237973007405</c:v>
                </c:pt>
                <c:pt idx="2">
                  <c:v>0.87328808576408212</c:v>
                </c:pt>
                <c:pt idx="3">
                  <c:v>0.81943184308711681</c:v>
                </c:pt>
                <c:pt idx="4">
                  <c:v>0.66154079900604057</c:v>
                </c:pt>
                <c:pt idx="5">
                  <c:v>0.28617300462372386</c:v>
                </c:pt>
                <c:pt idx="6">
                  <c:v>0.175922361088278</c:v>
                </c:pt>
                <c:pt idx="7">
                  <c:v>0.12056220679475256</c:v>
                </c:pt>
                <c:pt idx="8">
                  <c:v>0.12036643329700926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6528"/>
        <c:axId val="231992608"/>
      </c:scatterChart>
      <c:valAx>
        <c:axId val="2319965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1992608"/>
        <c:crosses val="autoZero"/>
        <c:crossBetween val="midCat"/>
      </c:valAx>
      <c:valAx>
        <c:axId val="231992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96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'22RV1'!$R$17:$Z$17</c:f>
              <c:numCache>
                <c:formatCode>General</c:formatCode>
                <c:ptCount val="9"/>
                <c:pt idx="0">
                  <c:v>0.9869380277581854</c:v>
                </c:pt>
                <c:pt idx="1">
                  <c:v>0.97467984735101176</c:v>
                </c:pt>
                <c:pt idx="2">
                  <c:v>0.99620905478120658</c:v>
                </c:pt>
                <c:pt idx="3">
                  <c:v>0.97570676490574149</c:v>
                </c:pt>
                <c:pt idx="4">
                  <c:v>0.99332705221385698</c:v>
                </c:pt>
                <c:pt idx="5">
                  <c:v>0.82610006550255088</c:v>
                </c:pt>
                <c:pt idx="6">
                  <c:v>0.66452280070051684</c:v>
                </c:pt>
                <c:pt idx="7">
                  <c:v>0.38353465548667454</c:v>
                </c:pt>
                <c:pt idx="8">
                  <c:v>0.3189255522615595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'22RV1'!$R$21:$Z$21</c:f>
              <c:numCache>
                <c:formatCode>General</c:formatCode>
                <c:ptCount val="9"/>
                <c:pt idx="0">
                  <c:v>0.54642266478451862</c:v>
                </c:pt>
                <c:pt idx="1">
                  <c:v>0.5396358682328527</c:v>
                </c:pt>
                <c:pt idx="2">
                  <c:v>0.55155561046978685</c:v>
                </c:pt>
                <c:pt idx="3">
                  <c:v>0.54020442574202487</c:v>
                </c:pt>
                <c:pt idx="4">
                  <c:v>0.54995997682463882</c:v>
                </c:pt>
                <c:pt idx="5">
                  <c:v>0.45737400573764186</c:v>
                </c:pt>
                <c:pt idx="6">
                  <c:v>0.3679160285207041</c:v>
                </c:pt>
                <c:pt idx="7">
                  <c:v>0.21234568189076738</c:v>
                </c:pt>
                <c:pt idx="8">
                  <c:v>0.17657456216423542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'22RV1'!$R$25:$Z$25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'22RV1'!$R$30:$Z$30</c:f>
              <c:numCache>
                <c:formatCode>General</c:formatCode>
                <c:ptCount val="9"/>
                <c:pt idx="0">
                  <c:v>0.68170337187432606</c:v>
                </c:pt>
                <c:pt idx="1">
                  <c:v>0.57286580249320651</c:v>
                </c:pt>
                <c:pt idx="2">
                  <c:v>0.60870237987294962</c:v>
                </c:pt>
                <c:pt idx="3">
                  <c:v>0.49582658276769404</c:v>
                </c:pt>
                <c:pt idx="4">
                  <c:v>0.3493602522263981</c:v>
                </c:pt>
                <c:pt idx="5">
                  <c:v>0.16706603720918597</c:v>
                </c:pt>
                <c:pt idx="6">
                  <c:v>0.13777639582594922</c:v>
                </c:pt>
                <c:pt idx="7">
                  <c:v>0.11935269813782891</c:v>
                </c:pt>
                <c:pt idx="8">
                  <c:v>0.11582223529770586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3000"/>
        <c:axId val="231993392"/>
      </c:scatterChart>
      <c:valAx>
        <c:axId val="2319930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1993392"/>
        <c:crosses val="autoZero"/>
        <c:crossBetween val="midCat"/>
      </c:valAx>
      <c:valAx>
        <c:axId val="231993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93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'22RV1'!$R$17:$Z$17</c:f>
              <c:numCache>
                <c:formatCode>General</c:formatCode>
                <c:ptCount val="9"/>
                <c:pt idx="0">
                  <c:v>0.9869380277581854</c:v>
                </c:pt>
                <c:pt idx="1">
                  <c:v>0.97467984735101176</c:v>
                </c:pt>
                <c:pt idx="2">
                  <c:v>0.99620905478120658</c:v>
                </c:pt>
                <c:pt idx="3">
                  <c:v>0.97570676490574149</c:v>
                </c:pt>
                <c:pt idx="4">
                  <c:v>0.99332705221385698</c:v>
                </c:pt>
                <c:pt idx="5">
                  <c:v>0.82610006550255088</c:v>
                </c:pt>
                <c:pt idx="6">
                  <c:v>0.66452280070051684</c:v>
                </c:pt>
                <c:pt idx="7">
                  <c:v>0.38353465548667454</c:v>
                </c:pt>
                <c:pt idx="8">
                  <c:v>0.3189255522615595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'22RV1'!$R$16:$Z$16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'22RV1'!$R$22:$Z$22</c:f>
              <c:numCache>
                <c:formatCode>General</c:formatCode>
                <c:ptCount val="9"/>
                <c:pt idx="0">
                  <c:v>0.41858537829574666</c:v>
                </c:pt>
                <c:pt idx="1">
                  <c:v>0.41338637396250649</c:v>
                </c:pt>
                <c:pt idx="2">
                  <c:v>0.42251745533044799</c:v>
                </c:pt>
                <c:pt idx="3">
                  <c:v>0.41382191566931609</c:v>
                </c:pt>
                <c:pt idx="4">
                  <c:v>0.42129512515269246</c:v>
                </c:pt>
                <c:pt idx="5">
                  <c:v>0.35036993073819517</c:v>
                </c:pt>
                <c:pt idx="6">
                  <c:v>0.28184092627295959</c:v>
                </c:pt>
                <c:pt idx="7">
                  <c:v>0.16266674739556566</c:v>
                </c:pt>
                <c:pt idx="8">
                  <c:v>0.13526439268413082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'22RV1'!$R$25:$Z$25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'22RV1'!$R$31:$Z$31</c:f>
              <c:numCache>
                <c:formatCode>General</c:formatCode>
                <c:ptCount val="9"/>
                <c:pt idx="0">
                  <c:v>0.40098025693472567</c:v>
                </c:pt>
                <c:pt idx="1">
                  <c:v>0.30219261374555484</c:v>
                </c:pt>
                <c:pt idx="2">
                  <c:v>0.28775185374335616</c:v>
                </c:pt>
                <c:pt idx="3">
                  <c:v>0.24374570496254608</c:v>
                </c:pt>
                <c:pt idx="4">
                  <c:v>0.22637734111238103</c:v>
                </c:pt>
                <c:pt idx="5">
                  <c:v>0.14641998403456305</c:v>
                </c:pt>
                <c:pt idx="6">
                  <c:v>0.13000636642425611</c:v>
                </c:pt>
                <c:pt idx="7">
                  <c:v>0.12073317434044341</c:v>
                </c:pt>
                <c:pt idx="8">
                  <c:v>0.11746914051127411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3784"/>
        <c:axId val="231989864"/>
      </c:scatterChart>
      <c:valAx>
        <c:axId val="2319937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1989864"/>
        <c:crosses val="autoZero"/>
        <c:crossBetween val="midCat"/>
      </c:valAx>
      <c:valAx>
        <c:axId val="231989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93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'22RV1'!$R$18:$R$22</c:f>
              <c:numCache>
                <c:formatCode>General</c:formatCode>
                <c:ptCount val="5"/>
                <c:pt idx="0">
                  <c:v>0.98579468452884988</c:v>
                </c:pt>
                <c:pt idx="1">
                  <c:v>0.93984014728421961</c:v>
                </c:pt>
                <c:pt idx="2">
                  <c:v>0.94280075111670703</c:v>
                </c:pt>
                <c:pt idx="3">
                  <c:v>0.54642266478451862</c:v>
                </c:pt>
                <c:pt idx="4">
                  <c:v>0.41858537829574666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'22RV1'!$R$27:$R$31</c:f>
              <c:numCache>
                <c:formatCode>General</c:formatCode>
                <c:ptCount val="5"/>
                <c:pt idx="0">
                  <c:v>0.95813524135802652</c:v>
                </c:pt>
                <c:pt idx="1">
                  <c:v>0.97182451651443813</c:v>
                </c:pt>
                <c:pt idx="2">
                  <c:v>0.92984262408411134</c:v>
                </c:pt>
                <c:pt idx="3">
                  <c:v>0.68170337187432606</c:v>
                </c:pt>
                <c:pt idx="4">
                  <c:v>0.40098025693472567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995352"/>
        <c:axId val="231990256"/>
      </c:scatterChart>
      <c:valAx>
        <c:axId val="231995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1990256"/>
        <c:crosses val="autoZero"/>
        <c:crossBetween val="midCat"/>
      </c:valAx>
      <c:valAx>
        <c:axId val="231990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9953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'22RV1'!$S$18:$S$22</c:f>
              <c:numCache>
                <c:formatCode>General</c:formatCode>
                <c:ptCount val="5"/>
                <c:pt idx="0">
                  <c:v>0.9735507049196781</c:v>
                </c:pt>
                <c:pt idx="1">
                  <c:v>0.92816694212311768</c:v>
                </c:pt>
                <c:pt idx="2">
                  <c:v>0.93109077402578566</c:v>
                </c:pt>
                <c:pt idx="3">
                  <c:v>0.5396358682328527</c:v>
                </c:pt>
                <c:pt idx="4">
                  <c:v>0.41338637396250649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'22RV1'!$S$27:$S$31</c:f>
              <c:numCache>
                <c:formatCode>General</c:formatCode>
                <c:ptCount val="5"/>
                <c:pt idx="0">
                  <c:v>0.98917035047504187</c:v>
                </c:pt>
                <c:pt idx="1">
                  <c:v>0.96514230250492583</c:v>
                </c:pt>
                <c:pt idx="2">
                  <c:v>0.90397237973007405</c:v>
                </c:pt>
                <c:pt idx="3">
                  <c:v>0.57286580249320651</c:v>
                </c:pt>
                <c:pt idx="4">
                  <c:v>0.30219261374555484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26248"/>
        <c:axId val="232526640"/>
      </c:scatterChart>
      <c:valAx>
        <c:axId val="232526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6640"/>
        <c:crosses val="autoZero"/>
        <c:crossBetween val="midCat"/>
      </c:valAx>
      <c:valAx>
        <c:axId val="232526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26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'22RV1'!$T$18:$T$22</c:f>
              <c:numCache>
                <c:formatCode>General</c:formatCode>
                <c:ptCount val="5"/>
                <c:pt idx="0">
                  <c:v>0.99505497129698406</c:v>
                </c:pt>
                <c:pt idx="1">
                  <c:v>0.94866874964599535</c:v>
                </c:pt>
                <c:pt idx="2">
                  <c:v>0.95165716458451322</c:v>
                </c:pt>
                <c:pt idx="3">
                  <c:v>0.55155561046978685</c:v>
                </c:pt>
                <c:pt idx="4">
                  <c:v>0.42251745533044799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'22RV1'!$T$27:$T$31</c:f>
              <c:numCache>
                <c:formatCode>General</c:formatCode>
                <c:ptCount val="5"/>
                <c:pt idx="0">
                  <c:v>0.98700804887683491</c:v>
                </c:pt>
                <c:pt idx="1">
                  <c:v>0.95934798850011782</c:v>
                </c:pt>
                <c:pt idx="2">
                  <c:v>0.87328808576408212</c:v>
                </c:pt>
                <c:pt idx="3">
                  <c:v>0.60870237987294962</c:v>
                </c:pt>
                <c:pt idx="4">
                  <c:v>0.28775185374335616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30168"/>
        <c:axId val="232523504"/>
      </c:scatterChart>
      <c:valAx>
        <c:axId val="232530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3504"/>
        <c:crosses val="autoZero"/>
        <c:crossBetween val="midCat"/>
      </c:valAx>
      <c:valAx>
        <c:axId val="232523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301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'22RV1'!$U$18:$U$22</c:f>
              <c:numCache>
                <c:formatCode>General</c:formatCode>
                <c:ptCount val="5"/>
                <c:pt idx="0">
                  <c:v>0.97457643281588791</c:v>
                </c:pt>
                <c:pt idx="1">
                  <c:v>0.92914485392582546</c:v>
                </c:pt>
                <c:pt idx="2">
                  <c:v>0.93207176636238998</c:v>
                </c:pt>
                <c:pt idx="3">
                  <c:v>0.54020442574202487</c:v>
                </c:pt>
                <c:pt idx="4">
                  <c:v>0.41382191566931609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'22RV1'!$U$27:$U$31</c:f>
              <c:numCache>
                <c:formatCode>General</c:formatCode>
                <c:ptCount val="5"/>
                <c:pt idx="0">
                  <c:v>0.97893190896184634</c:v>
                </c:pt>
                <c:pt idx="1">
                  <c:v>0.93973377941015945</c:v>
                </c:pt>
                <c:pt idx="2">
                  <c:v>0.81943184308711681</c:v>
                </c:pt>
                <c:pt idx="3">
                  <c:v>0.49582658276769404</c:v>
                </c:pt>
                <c:pt idx="4">
                  <c:v>0.24374570496254608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28208"/>
        <c:axId val="232525856"/>
      </c:scatterChart>
      <c:valAx>
        <c:axId val="23252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5856"/>
        <c:crosses val="autoZero"/>
        <c:crossBetween val="midCat"/>
      </c:valAx>
      <c:valAx>
        <c:axId val="232525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28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'22RV1'!$V$18:$V$22</c:f>
              <c:numCache>
                <c:formatCode>General</c:formatCode>
                <c:ptCount val="5"/>
                <c:pt idx="0">
                  <c:v>0.99217630745813579</c:v>
                </c:pt>
                <c:pt idx="1">
                  <c:v>0.94592427973887871</c:v>
                </c:pt>
                <c:pt idx="2">
                  <c:v>0.94890404928365735</c:v>
                </c:pt>
                <c:pt idx="3">
                  <c:v>0.54995997682463882</c:v>
                </c:pt>
                <c:pt idx="4">
                  <c:v>0.42129512515269246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'22RV1'!$V$27:$V$31</c:f>
              <c:numCache>
                <c:formatCode>General</c:formatCode>
                <c:ptCount val="5"/>
                <c:pt idx="0">
                  <c:v>0.96482767976674155</c:v>
                </c:pt>
                <c:pt idx="1">
                  <c:v>0.93236079842828756</c:v>
                </c:pt>
                <c:pt idx="2">
                  <c:v>0.66154079900604057</c:v>
                </c:pt>
                <c:pt idx="3">
                  <c:v>0.3493602522263981</c:v>
                </c:pt>
                <c:pt idx="4">
                  <c:v>0.22637734111238103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27424"/>
        <c:axId val="232527816"/>
      </c:scatterChart>
      <c:valAx>
        <c:axId val="23252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7816"/>
        <c:crosses val="autoZero"/>
        <c:crossBetween val="midCat"/>
      </c:valAx>
      <c:valAx>
        <c:axId val="232527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274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'22RV1'!$W$18:$W$22</c:f>
              <c:numCache>
                <c:formatCode>General</c:formatCode>
                <c:ptCount val="5"/>
                <c:pt idx="0">
                  <c:v>0.82514304906374625</c:v>
                </c:pt>
                <c:pt idx="1">
                  <c:v>0.7866775677871144</c:v>
                </c:pt>
                <c:pt idx="2">
                  <c:v>0.78915569199669666</c:v>
                </c:pt>
                <c:pt idx="3">
                  <c:v>0.45737400573764186</c:v>
                </c:pt>
                <c:pt idx="4">
                  <c:v>0.35036993073819517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'22RV1'!$W$27:$W$31</c:f>
              <c:numCache>
                <c:formatCode>General</c:formatCode>
                <c:ptCount val="5"/>
                <c:pt idx="0">
                  <c:v>0.79962399475459678</c:v>
                </c:pt>
                <c:pt idx="1">
                  <c:v>0.58458703031287218</c:v>
                </c:pt>
                <c:pt idx="2">
                  <c:v>0.28617300462372386</c:v>
                </c:pt>
                <c:pt idx="3">
                  <c:v>0.16706603720918597</c:v>
                </c:pt>
                <c:pt idx="4">
                  <c:v>0.14641998403456305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25464"/>
        <c:axId val="232528600"/>
      </c:scatterChart>
      <c:valAx>
        <c:axId val="232525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8600"/>
        <c:crosses val="autoZero"/>
        <c:crossBetween val="midCat"/>
      </c:valAx>
      <c:valAx>
        <c:axId val="232528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25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'22RV1'!$X$18:$X$22</c:f>
              <c:numCache>
                <c:formatCode>General</c:formatCode>
                <c:ptCount val="5"/>
                <c:pt idx="0">
                  <c:v>0.66375296751590862</c:v>
                </c:pt>
                <c:pt idx="1">
                  <c:v>0.6328109661583724</c:v>
                </c:pt>
                <c:pt idx="2">
                  <c:v>0.63480439299490654</c:v>
                </c:pt>
                <c:pt idx="3">
                  <c:v>0.3679160285207041</c:v>
                </c:pt>
                <c:pt idx="4">
                  <c:v>0.28184092627295959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'22RV1'!$X$27:$X$31</c:f>
              <c:numCache>
                <c:formatCode>General</c:formatCode>
                <c:ptCount val="5"/>
                <c:pt idx="0">
                  <c:v>0.60773513306185356</c:v>
                </c:pt>
                <c:pt idx="1">
                  <c:v>0.3757712754453657</c:v>
                </c:pt>
                <c:pt idx="2">
                  <c:v>0.175922361088278</c:v>
                </c:pt>
                <c:pt idx="3">
                  <c:v>0.13777639582594922</c:v>
                </c:pt>
                <c:pt idx="4">
                  <c:v>0.13000636642425611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23896"/>
        <c:axId val="232528992"/>
      </c:scatterChart>
      <c:valAx>
        <c:axId val="232523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8992"/>
        <c:crosses val="autoZero"/>
        <c:crossBetween val="midCat"/>
      </c:valAx>
      <c:valAx>
        <c:axId val="23252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238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'22RV1'!$Y$18:$Y$22</c:f>
              <c:numCache>
                <c:formatCode>General</c:formatCode>
                <c:ptCount val="5"/>
                <c:pt idx="0">
                  <c:v>0.38309034009985915</c:v>
                </c:pt>
                <c:pt idx="1">
                  <c:v>0.36523191625312162</c:v>
                </c:pt>
                <c:pt idx="2">
                  <c:v>0.36638243851388086</c:v>
                </c:pt>
                <c:pt idx="3">
                  <c:v>0.21234568189076738</c:v>
                </c:pt>
                <c:pt idx="4">
                  <c:v>0.16266674739556566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'22RV1'!$Y$27:$Y$31</c:f>
              <c:numCache>
                <c:formatCode>General</c:formatCode>
                <c:ptCount val="5"/>
                <c:pt idx="0">
                  <c:v>0.30172189331787225</c:v>
                </c:pt>
                <c:pt idx="1">
                  <c:v>0.15379880588404388</c:v>
                </c:pt>
                <c:pt idx="2">
                  <c:v>0.12056220679475256</c:v>
                </c:pt>
                <c:pt idx="3">
                  <c:v>0.11935269813782891</c:v>
                </c:pt>
                <c:pt idx="4">
                  <c:v>0.12073317434044341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530560"/>
        <c:axId val="232524680"/>
      </c:scatterChart>
      <c:valAx>
        <c:axId val="23253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2524680"/>
        <c:crosses val="autoZero"/>
        <c:crossBetween val="midCat"/>
      </c:valAx>
      <c:valAx>
        <c:axId val="232524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25305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'22RV1'!$Q$18:$Q$22</c:f>
              <c:numCache>
                <c:formatCode>General</c:formatCode>
                <c:ptCount val="5"/>
                <c:pt idx="0">
                  <c:v>0.99884152479975608</c:v>
                </c:pt>
                <c:pt idx="1">
                  <c:v>0.95227878635809793</c:v>
                </c:pt>
                <c:pt idx="2">
                  <c:v>0.95527857332467414</c:v>
                </c:pt>
                <c:pt idx="3">
                  <c:v>0.55365448428986908</c:v>
                </c:pt>
                <c:pt idx="4">
                  <c:v>0.42412529107481745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'22RV1'!$P$18:$P$22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'22RV1'!$Z$18:$Z$22</c:f>
              <c:numCache>
                <c:formatCode>General</c:formatCode>
                <c:ptCount val="5"/>
                <c:pt idx="0">
                  <c:v>0.31855608491854037</c:v>
                </c:pt>
                <c:pt idx="1">
                  <c:v>0.30370603784622402</c:v>
                </c:pt>
                <c:pt idx="2">
                  <c:v>0.30466274656120634</c:v>
                </c:pt>
                <c:pt idx="3">
                  <c:v>0.17657456216423542</c:v>
                </c:pt>
                <c:pt idx="4">
                  <c:v>0.13526439268413082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'22RV1'!$P$27:$P$31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'22RV1'!$Z$27:$Z$31</c:f>
              <c:numCache>
                <c:formatCode>General</c:formatCode>
                <c:ptCount val="5"/>
                <c:pt idx="0">
                  <c:v>0.19826447525195542</c:v>
                </c:pt>
                <c:pt idx="1">
                  <c:v>0.1306102442432848</c:v>
                </c:pt>
                <c:pt idx="2">
                  <c:v>0.12036643329700926</c:v>
                </c:pt>
                <c:pt idx="3">
                  <c:v>0.11582223529770586</c:v>
                </c:pt>
                <c:pt idx="4">
                  <c:v>0.11746914051127411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45264"/>
        <c:axId val="233346832"/>
      </c:scatterChart>
      <c:valAx>
        <c:axId val="23334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346832"/>
        <c:crosses val="autoZero"/>
        <c:crossBetween val="midCat"/>
      </c:valAx>
      <c:valAx>
        <c:axId val="233346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3452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'22RV1'!$R$18:$Z$18</c:f>
              <c:numCache>
                <c:formatCode>General</c:formatCode>
                <c:ptCount val="9"/>
                <c:pt idx="0">
                  <c:v>0.98579468452884988</c:v>
                </c:pt>
                <c:pt idx="1">
                  <c:v>0.9735507049196781</c:v>
                </c:pt>
                <c:pt idx="2">
                  <c:v>0.99505497129698406</c:v>
                </c:pt>
                <c:pt idx="3">
                  <c:v>0.97457643281588791</c:v>
                </c:pt>
                <c:pt idx="4">
                  <c:v>0.99217630745813579</c:v>
                </c:pt>
                <c:pt idx="5">
                  <c:v>0.82514304906374625</c:v>
                </c:pt>
                <c:pt idx="6">
                  <c:v>0.66375296751590862</c:v>
                </c:pt>
                <c:pt idx="7">
                  <c:v>0.38309034009985915</c:v>
                </c:pt>
                <c:pt idx="8">
                  <c:v>0.31855608491854037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'22RV1'!$R$19:$Z$19</c:f>
              <c:numCache>
                <c:formatCode>General</c:formatCode>
                <c:ptCount val="9"/>
                <c:pt idx="0">
                  <c:v>0.93984014728421961</c:v>
                </c:pt>
                <c:pt idx="1">
                  <c:v>0.92816694212311768</c:v>
                </c:pt>
                <c:pt idx="2">
                  <c:v>0.94866874964599535</c:v>
                </c:pt>
                <c:pt idx="3">
                  <c:v>0.92914485392582546</c:v>
                </c:pt>
                <c:pt idx="4">
                  <c:v>0.94592427973887871</c:v>
                </c:pt>
                <c:pt idx="5">
                  <c:v>0.7866775677871144</c:v>
                </c:pt>
                <c:pt idx="6">
                  <c:v>0.6328109661583724</c:v>
                </c:pt>
                <c:pt idx="7">
                  <c:v>0.36523191625312162</c:v>
                </c:pt>
                <c:pt idx="8">
                  <c:v>0.30370603784622402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'22RV1'!$R$20:$Z$20</c:f>
              <c:numCache>
                <c:formatCode>General</c:formatCode>
                <c:ptCount val="9"/>
                <c:pt idx="0">
                  <c:v>0.94280075111670703</c:v>
                </c:pt>
                <c:pt idx="1">
                  <c:v>0.93109077402578566</c:v>
                </c:pt>
                <c:pt idx="2">
                  <c:v>0.95165716458451322</c:v>
                </c:pt>
                <c:pt idx="3">
                  <c:v>0.93207176636238998</c:v>
                </c:pt>
                <c:pt idx="4">
                  <c:v>0.94890404928365735</c:v>
                </c:pt>
                <c:pt idx="5">
                  <c:v>0.78915569199669666</c:v>
                </c:pt>
                <c:pt idx="6">
                  <c:v>0.63480439299490654</c:v>
                </c:pt>
                <c:pt idx="7">
                  <c:v>0.36638243851388086</c:v>
                </c:pt>
                <c:pt idx="8">
                  <c:v>0.30466274656120634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'22RV1'!$R$21:$Z$21</c:f>
              <c:numCache>
                <c:formatCode>General</c:formatCode>
                <c:ptCount val="9"/>
                <c:pt idx="0">
                  <c:v>0.54642266478451862</c:v>
                </c:pt>
                <c:pt idx="1">
                  <c:v>0.5396358682328527</c:v>
                </c:pt>
                <c:pt idx="2">
                  <c:v>0.55155561046978685</c:v>
                </c:pt>
                <c:pt idx="3">
                  <c:v>0.54020442574202487</c:v>
                </c:pt>
                <c:pt idx="4">
                  <c:v>0.54995997682463882</c:v>
                </c:pt>
                <c:pt idx="5">
                  <c:v>0.45737400573764186</c:v>
                </c:pt>
                <c:pt idx="6">
                  <c:v>0.3679160285207041</c:v>
                </c:pt>
                <c:pt idx="7">
                  <c:v>0.21234568189076738</c:v>
                </c:pt>
                <c:pt idx="8">
                  <c:v>0.17657456216423542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'22RV1'!$R$22:$Z$22</c:f>
              <c:numCache>
                <c:formatCode>General</c:formatCode>
                <c:ptCount val="9"/>
                <c:pt idx="0">
                  <c:v>0.41858537829574666</c:v>
                </c:pt>
                <c:pt idx="1">
                  <c:v>0.41338637396250649</c:v>
                </c:pt>
                <c:pt idx="2">
                  <c:v>0.42251745533044799</c:v>
                </c:pt>
                <c:pt idx="3">
                  <c:v>0.41382191566931609</c:v>
                </c:pt>
                <c:pt idx="4">
                  <c:v>0.42129512515269246</c:v>
                </c:pt>
                <c:pt idx="5">
                  <c:v>0.35036993073819517</c:v>
                </c:pt>
                <c:pt idx="6">
                  <c:v>0.28184092627295959</c:v>
                </c:pt>
                <c:pt idx="7">
                  <c:v>0.16266674739556566</c:v>
                </c:pt>
                <c:pt idx="8">
                  <c:v>0.13526439268413082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3347224"/>
        <c:axId val="233350360"/>
        <c:axId val="233450792"/>
      </c:surfaceChart>
      <c:catAx>
        <c:axId val="233347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3350360"/>
        <c:crossesAt val="0"/>
        <c:auto val="1"/>
        <c:lblAlgn val="ctr"/>
        <c:lblOffset val="100"/>
        <c:noMultiLvlLbl val="0"/>
      </c:catAx>
      <c:valAx>
        <c:axId val="23335036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3347224"/>
        <c:crosses val="autoZero"/>
        <c:crossBetween val="midCat"/>
        <c:majorUnit val="0.25"/>
        <c:minorUnit val="0.1"/>
      </c:valAx>
      <c:serAx>
        <c:axId val="2334507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33503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'22RV1'!$R$27:$Z$27</c:f>
              <c:numCache>
                <c:formatCode>General</c:formatCode>
                <c:ptCount val="9"/>
                <c:pt idx="0">
                  <c:v>0.95813524135802652</c:v>
                </c:pt>
                <c:pt idx="1">
                  <c:v>0.98917035047504187</c:v>
                </c:pt>
                <c:pt idx="2">
                  <c:v>0.98700804887683491</c:v>
                </c:pt>
                <c:pt idx="3">
                  <c:v>0.97893190896184634</c:v>
                </c:pt>
                <c:pt idx="4">
                  <c:v>0.96482767976674155</c:v>
                </c:pt>
                <c:pt idx="5">
                  <c:v>0.79962399475459678</c:v>
                </c:pt>
                <c:pt idx="6">
                  <c:v>0.60773513306185356</c:v>
                </c:pt>
                <c:pt idx="7">
                  <c:v>0.30172189331787225</c:v>
                </c:pt>
                <c:pt idx="8">
                  <c:v>0.19826447525195542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'22RV1'!$R$28:$Z$28</c:f>
              <c:numCache>
                <c:formatCode>General</c:formatCode>
                <c:ptCount val="9"/>
                <c:pt idx="0">
                  <c:v>0.97182451651443813</c:v>
                </c:pt>
                <c:pt idx="1">
                  <c:v>0.96514230250492583</c:v>
                </c:pt>
                <c:pt idx="2">
                  <c:v>0.95934798850011782</c:v>
                </c:pt>
                <c:pt idx="3">
                  <c:v>0.93973377941015945</c:v>
                </c:pt>
                <c:pt idx="4">
                  <c:v>0.93236079842828756</c:v>
                </c:pt>
                <c:pt idx="5">
                  <c:v>0.58458703031287218</c:v>
                </c:pt>
                <c:pt idx="6">
                  <c:v>0.3757712754453657</c:v>
                </c:pt>
                <c:pt idx="7">
                  <c:v>0.15379880588404388</c:v>
                </c:pt>
                <c:pt idx="8">
                  <c:v>0.1306102442432848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'22RV1'!$R$29:$Z$29</c:f>
              <c:numCache>
                <c:formatCode>General</c:formatCode>
                <c:ptCount val="9"/>
                <c:pt idx="0">
                  <c:v>0.92984262408411134</c:v>
                </c:pt>
                <c:pt idx="1">
                  <c:v>0.90397237973007405</c:v>
                </c:pt>
                <c:pt idx="2">
                  <c:v>0.87328808576408212</c:v>
                </c:pt>
                <c:pt idx="3">
                  <c:v>0.81943184308711681</c:v>
                </c:pt>
                <c:pt idx="4">
                  <c:v>0.66154079900604057</c:v>
                </c:pt>
                <c:pt idx="5">
                  <c:v>0.28617300462372386</c:v>
                </c:pt>
                <c:pt idx="6">
                  <c:v>0.175922361088278</c:v>
                </c:pt>
                <c:pt idx="7">
                  <c:v>0.12056220679475256</c:v>
                </c:pt>
                <c:pt idx="8">
                  <c:v>0.12036643329700926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'22RV1'!$R$30:$Z$30</c:f>
              <c:numCache>
                <c:formatCode>General</c:formatCode>
                <c:ptCount val="9"/>
                <c:pt idx="0">
                  <c:v>0.68170337187432606</c:v>
                </c:pt>
                <c:pt idx="1">
                  <c:v>0.57286580249320651</c:v>
                </c:pt>
                <c:pt idx="2">
                  <c:v>0.60870237987294962</c:v>
                </c:pt>
                <c:pt idx="3">
                  <c:v>0.49582658276769404</c:v>
                </c:pt>
                <c:pt idx="4">
                  <c:v>0.3493602522263981</c:v>
                </c:pt>
                <c:pt idx="5">
                  <c:v>0.16706603720918597</c:v>
                </c:pt>
                <c:pt idx="6">
                  <c:v>0.13777639582594922</c:v>
                </c:pt>
                <c:pt idx="7">
                  <c:v>0.11935269813782891</c:v>
                </c:pt>
                <c:pt idx="8">
                  <c:v>0.11582223529770586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'22RV1'!$R$31:$Z$31</c:f>
              <c:numCache>
                <c:formatCode>General</c:formatCode>
                <c:ptCount val="9"/>
                <c:pt idx="0">
                  <c:v>0.40098025693472567</c:v>
                </c:pt>
                <c:pt idx="1">
                  <c:v>0.30219261374555484</c:v>
                </c:pt>
                <c:pt idx="2">
                  <c:v>0.28775185374335616</c:v>
                </c:pt>
                <c:pt idx="3">
                  <c:v>0.24374570496254608</c:v>
                </c:pt>
                <c:pt idx="4">
                  <c:v>0.22637734111238103</c:v>
                </c:pt>
                <c:pt idx="5">
                  <c:v>0.14641998403456305</c:v>
                </c:pt>
                <c:pt idx="6">
                  <c:v>0.13000636642425611</c:v>
                </c:pt>
                <c:pt idx="7">
                  <c:v>0.12073317434044341</c:v>
                </c:pt>
                <c:pt idx="8">
                  <c:v>0.11746914051127411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3348792"/>
        <c:axId val="233345656"/>
        <c:axId val="233445280"/>
      </c:surfaceChart>
      <c:catAx>
        <c:axId val="2333487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345656"/>
        <c:crossesAt val="0"/>
        <c:auto val="1"/>
        <c:lblAlgn val="ctr"/>
        <c:lblOffset val="100"/>
        <c:noMultiLvlLbl val="0"/>
      </c:catAx>
      <c:valAx>
        <c:axId val="23334565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3348792"/>
        <c:crosses val="autoZero"/>
        <c:crossBetween val="midCat"/>
        <c:majorUnit val="0.25"/>
        <c:minorUnit val="0.1"/>
      </c:valAx>
      <c:serAx>
        <c:axId val="2334452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334565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'22RV1'!$R$36:$Z$36</c:f>
              <c:numCache>
                <c:formatCode>General</c:formatCode>
                <c:ptCount val="9"/>
                <c:pt idx="0">
                  <c:v>2.7659443170823361E-2</c:v>
                </c:pt>
                <c:pt idx="1">
                  <c:v>-1.561964555536377E-2</c:v>
                </c:pt>
                <c:pt idx="2">
                  <c:v>8.0469224201491496E-3</c:v>
                </c:pt>
                <c:pt idx="3">
                  <c:v>-4.3554761459584368E-3</c:v>
                </c:pt>
                <c:pt idx="4">
                  <c:v>2.7348627691394234E-2</c:v>
                </c:pt>
                <c:pt idx="5">
                  <c:v>2.5519054309149469E-2</c:v>
                </c:pt>
                <c:pt idx="6">
                  <c:v>5.601783445405506E-2</c:v>
                </c:pt>
                <c:pt idx="7">
                  <c:v>8.1368446781986903E-2</c:v>
                </c:pt>
                <c:pt idx="8">
                  <c:v>0.12029160966658495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'22RV1'!$R$37:$Z$37</c:f>
              <c:numCache>
                <c:formatCode>General</c:formatCode>
                <c:ptCount val="9"/>
                <c:pt idx="0">
                  <c:v>-3.1984369230218523E-2</c:v>
                </c:pt>
                <c:pt idx="1">
                  <c:v>-3.6975360381808153E-2</c:v>
                </c:pt>
                <c:pt idx="2">
                  <c:v>-1.0679238854122475E-2</c:v>
                </c:pt>
                <c:pt idx="3">
                  <c:v>-1.0588925484333989E-2</c:v>
                </c:pt>
                <c:pt idx="4">
                  <c:v>1.3563481310591152E-2</c:v>
                </c:pt>
                <c:pt idx="5">
                  <c:v>0.20209053747424222</c:v>
                </c:pt>
                <c:pt idx="6">
                  <c:v>0.2570396907130067</c:v>
                </c:pt>
                <c:pt idx="7">
                  <c:v>0.21143311036907775</c:v>
                </c:pt>
                <c:pt idx="8">
                  <c:v>0.17309579360293922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'22RV1'!$R$38:$Z$38</c:f>
              <c:numCache>
                <c:formatCode>General</c:formatCode>
                <c:ptCount val="9"/>
                <c:pt idx="0">
                  <c:v>1.295812703259569E-2</c:v>
                </c:pt>
                <c:pt idx="1">
                  <c:v>2.7118394295711612E-2</c:v>
                </c:pt>
                <c:pt idx="2">
                  <c:v>7.8369078820431093E-2</c:v>
                </c:pt>
                <c:pt idx="3">
                  <c:v>0.11263992327527317</c:v>
                </c:pt>
                <c:pt idx="4">
                  <c:v>0.28736325027761678</c:v>
                </c:pt>
                <c:pt idx="5">
                  <c:v>0.5029826873729728</c:v>
                </c:pt>
                <c:pt idx="6">
                  <c:v>0.45888203190662857</c:v>
                </c:pt>
                <c:pt idx="7">
                  <c:v>0.24582023171912831</c:v>
                </c:pt>
                <c:pt idx="8">
                  <c:v>0.1842963132641971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'22RV1'!$R$39:$Z$39</c:f>
              <c:numCache>
                <c:formatCode>General</c:formatCode>
                <c:ptCount val="9"/>
                <c:pt idx="0">
                  <c:v>-0.13528070708980744</c:v>
                </c:pt>
                <c:pt idx="1">
                  <c:v>-3.3229934260353811E-2</c:v>
                </c:pt>
                <c:pt idx="2">
                  <c:v>-5.7146769403162767E-2</c:v>
                </c:pt>
                <c:pt idx="3">
                  <c:v>4.4377842974330839E-2</c:v>
                </c:pt>
                <c:pt idx="4">
                  <c:v>0.20059972459824071</c:v>
                </c:pt>
                <c:pt idx="5">
                  <c:v>0.29030796852845586</c:v>
                </c:pt>
                <c:pt idx="6">
                  <c:v>0.23013963269475488</c:v>
                </c:pt>
                <c:pt idx="7">
                  <c:v>9.2992983752938477E-2</c:v>
                </c:pt>
                <c:pt idx="8">
                  <c:v>6.0752326866529566E-2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'22RV1'!$R$40:$Z$40</c:f>
              <c:numCache>
                <c:formatCode>General</c:formatCode>
                <c:ptCount val="9"/>
                <c:pt idx="0">
                  <c:v>1.7605121361020992E-2</c:v>
                </c:pt>
                <c:pt idx="1">
                  <c:v>0.11119376021695165</c:v>
                </c:pt>
                <c:pt idx="2">
                  <c:v>0.13476560158709183</c:v>
                </c:pt>
                <c:pt idx="3">
                  <c:v>0.17007621070677001</c:v>
                </c:pt>
                <c:pt idx="4">
                  <c:v>0.19491778404031143</c:v>
                </c:pt>
                <c:pt idx="5">
                  <c:v>0.20394994670363212</c:v>
                </c:pt>
                <c:pt idx="6">
                  <c:v>0.15183455984870348</c:v>
                </c:pt>
                <c:pt idx="7">
                  <c:v>4.1933573055122256E-2</c:v>
                </c:pt>
                <c:pt idx="8">
                  <c:v>1.7795252172856713E-2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3348400"/>
        <c:axId val="233346048"/>
        <c:axId val="233443160"/>
      </c:surfaceChart>
      <c:catAx>
        <c:axId val="2333484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3346048"/>
        <c:crossesAt val="0"/>
        <c:auto val="1"/>
        <c:lblAlgn val="ctr"/>
        <c:lblOffset val="100"/>
        <c:noMultiLvlLbl val="0"/>
      </c:catAx>
      <c:valAx>
        <c:axId val="233346048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3348400"/>
        <c:crosses val="autoZero"/>
        <c:crossBetween val="midCat"/>
        <c:majorUnit val="0.25"/>
        <c:minorUnit val="0.1"/>
      </c:valAx>
      <c:serAx>
        <c:axId val="23344316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334604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'A549'!$R$17:$Z$17</c:f>
              <c:numCache>
                <c:formatCode>General</c:formatCode>
                <c:ptCount val="9"/>
                <c:pt idx="0">
                  <c:v>0.97485247780634265</c:v>
                </c:pt>
                <c:pt idx="1">
                  <c:v>0.95175298043821011</c:v>
                </c:pt>
                <c:pt idx="2">
                  <c:v>0.98045793670969339</c:v>
                </c:pt>
                <c:pt idx="3">
                  <c:v>0.92029908383729964</c:v>
                </c:pt>
                <c:pt idx="4">
                  <c:v>0.93799246330002095</c:v>
                </c:pt>
                <c:pt idx="5">
                  <c:v>0.71321361665553817</c:v>
                </c:pt>
                <c:pt idx="6">
                  <c:v>0.58768547395199588</c:v>
                </c:pt>
                <c:pt idx="7">
                  <c:v>0.50839201274272094</c:v>
                </c:pt>
                <c:pt idx="8">
                  <c:v>0.48316612239978401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'A549'!$R$18:$Z$18</c:f>
              <c:numCache>
                <c:formatCode>General</c:formatCode>
                <c:ptCount val="9"/>
                <c:pt idx="0">
                  <c:v>0.99564863473543352</c:v>
                </c:pt>
                <c:pt idx="1">
                  <c:v>0.97205636458045652</c:v>
                </c:pt>
                <c:pt idx="2">
                  <c:v>1.001373672760413</c:v>
                </c:pt>
                <c:pt idx="3">
                  <c:v>0.93993147397313404</c:v>
                </c:pt>
                <c:pt idx="4">
                  <c:v>0.95800229956672089</c:v>
                </c:pt>
                <c:pt idx="5">
                  <c:v>0.7284283313263249</c:v>
                </c:pt>
                <c:pt idx="6">
                  <c:v>0.60022234452420231</c:v>
                </c:pt>
                <c:pt idx="7">
                  <c:v>0.51923734608206362</c:v>
                </c:pt>
                <c:pt idx="8">
                  <c:v>0.49347332142014932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'A549'!$R$25:$Z$25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'A549'!$R$27:$Z$27</c:f>
              <c:numCache>
                <c:formatCode>General</c:formatCode>
                <c:ptCount val="9"/>
                <c:pt idx="0">
                  <c:v>0.9829800228272384</c:v>
                </c:pt>
                <c:pt idx="1">
                  <c:v>0.95269456930845509</c:v>
                </c:pt>
                <c:pt idx="2">
                  <c:v>0.93994790877041334</c:v>
                </c:pt>
                <c:pt idx="3">
                  <c:v>0.93042604590522338</c:v>
                </c:pt>
                <c:pt idx="4">
                  <c:v>0.89599553755013928</c:v>
                </c:pt>
                <c:pt idx="5">
                  <c:v>0.70115735016639935</c:v>
                </c:pt>
                <c:pt idx="6">
                  <c:v>0.5749011251976921</c:v>
                </c:pt>
                <c:pt idx="7">
                  <c:v>0.49169954131489252</c:v>
                </c:pt>
                <c:pt idx="8">
                  <c:v>0.477269763458672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49184"/>
        <c:axId val="233349576"/>
      </c:scatterChart>
      <c:valAx>
        <c:axId val="2333491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349576"/>
        <c:crosses val="autoZero"/>
        <c:crossBetween val="midCat"/>
      </c:valAx>
      <c:valAx>
        <c:axId val="233349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349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'A549'!$R$17:$Z$17</c:f>
              <c:numCache>
                <c:formatCode>General</c:formatCode>
                <c:ptCount val="9"/>
                <c:pt idx="0">
                  <c:v>0.97485247780634265</c:v>
                </c:pt>
                <c:pt idx="1">
                  <c:v>0.95175298043821011</c:v>
                </c:pt>
                <c:pt idx="2">
                  <c:v>0.98045793670969339</c:v>
                </c:pt>
                <c:pt idx="3">
                  <c:v>0.92029908383729964</c:v>
                </c:pt>
                <c:pt idx="4">
                  <c:v>0.93799246330002095</c:v>
                </c:pt>
                <c:pt idx="5">
                  <c:v>0.71321361665553817</c:v>
                </c:pt>
                <c:pt idx="6">
                  <c:v>0.58768547395199588</c:v>
                </c:pt>
                <c:pt idx="7">
                  <c:v>0.50839201274272094</c:v>
                </c:pt>
                <c:pt idx="8">
                  <c:v>0.48316612239978401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'A549'!$R$19:$Z$19</c:f>
              <c:numCache>
                <c:formatCode>General</c:formatCode>
                <c:ptCount val="9"/>
                <c:pt idx="0">
                  <c:v>0.94650784913166386</c:v>
                </c:pt>
                <c:pt idx="1">
                  <c:v>0.92407998843715877</c:v>
                </c:pt>
                <c:pt idx="2">
                  <c:v>0.95195032475827901</c:v>
                </c:pt>
                <c:pt idx="3">
                  <c:v>0.89354063946250128</c:v>
                </c:pt>
                <c:pt idx="4">
                  <c:v>0.91071956952668431</c:v>
                </c:pt>
                <c:pt idx="5">
                  <c:v>0.69247635066908197</c:v>
                </c:pt>
                <c:pt idx="6">
                  <c:v>0.57059804081118271</c:v>
                </c:pt>
                <c:pt idx="7">
                  <c:v>0.49361010147878132</c:v>
                </c:pt>
                <c:pt idx="8">
                  <c:v>0.46911767441468599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'A549'!$R$25:$Z$25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'A549'!$R$28:$Z$28</c:f>
              <c:numCache>
                <c:formatCode>General</c:formatCode>
                <c:ptCount val="9"/>
                <c:pt idx="0">
                  <c:v>0.96261230622217886</c:v>
                </c:pt>
                <c:pt idx="1">
                  <c:v>0.94344586637617223</c:v>
                </c:pt>
                <c:pt idx="2">
                  <c:v>0.94729200204670649</c:v>
                </c:pt>
                <c:pt idx="3">
                  <c:v>0.93106708883682499</c:v>
                </c:pt>
                <c:pt idx="4">
                  <c:v>0.91027032233505922</c:v>
                </c:pt>
                <c:pt idx="5">
                  <c:v>0.61052833419455199</c:v>
                </c:pt>
                <c:pt idx="6">
                  <c:v>0.52573884819902605</c:v>
                </c:pt>
                <c:pt idx="7">
                  <c:v>0.45999989178902706</c:v>
                </c:pt>
                <c:pt idx="8">
                  <c:v>0.47118443727885451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51536"/>
        <c:axId val="233351928"/>
      </c:scatterChart>
      <c:valAx>
        <c:axId val="23335153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351928"/>
        <c:crosses val="autoZero"/>
        <c:crossBetween val="midCat"/>
      </c:valAx>
      <c:valAx>
        <c:axId val="233351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3515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'A549'!$R$17:$Z$17</c:f>
              <c:numCache>
                <c:formatCode>General</c:formatCode>
                <c:ptCount val="9"/>
                <c:pt idx="0">
                  <c:v>0.97485247780634265</c:v>
                </c:pt>
                <c:pt idx="1">
                  <c:v>0.95175298043821011</c:v>
                </c:pt>
                <c:pt idx="2">
                  <c:v>0.98045793670969339</c:v>
                </c:pt>
                <c:pt idx="3">
                  <c:v>0.92029908383729964</c:v>
                </c:pt>
                <c:pt idx="4">
                  <c:v>0.93799246330002095</c:v>
                </c:pt>
                <c:pt idx="5">
                  <c:v>0.71321361665553817</c:v>
                </c:pt>
                <c:pt idx="6">
                  <c:v>0.58768547395199588</c:v>
                </c:pt>
                <c:pt idx="7">
                  <c:v>0.50839201274272094</c:v>
                </c:pt>
                <c:pt idx="8">
                  <c:v>0.48316612239978401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'A549'!$R$20:$Z$20</c:f>
              <c:numCache>
                <c:formatCode>General</c:formatCode>
                <c:ptCount val="9"/>
                <c:pt idx="0">
                  <c:v>0.94484462777126654</c:v>
                </c:pt>
                <c:pt idx="1">
                  <c:v>0.9224561777345911</c:v>
                </c:pt>
                <c:pt idx="2">
                  <c:v>0.95027753977754414</c:v>
                </c:pt>
                <c:pt idx="3">
                  <c:v>0.8919704930772383</c:v>
                </c:pt>
                <c:pt idx="4">
                  <c:v>0.90911923600302869</c:v>
                </c:pt>
                <c:pt idx="5">
                  <c:v>0.69125951822647802</c:v>
                </c:pt>
                <c:pt idx="6">
                  <c:v>0.56959537522256798</c:v>
                </c:pt>
                <c:pt idx="7">
                  <c:v>0.49274272054238388</c:v>
                </c:pt>
                <c:pt idx="8">
                  <c:v>0.4682933320308989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'A549'!$R$25:$Z$25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'A549'!$R$29:$Z$29</c:f>
              <c:numCache>
                <c:formatCode>General</c:formatCode>
                <c:ptCount val="9"/>
                <c:pt idx="0">
                  <c:v>0.95472456360004065</c:v>
                </c:pt>
                <c:pt idx="1">
                  <c:v>0.9625252958125472</c:v>
                </c:pt>
                <c:pt idx="2">
                  <c:v>0.94589152183198733</c:v>
                </c:pt>
                <c:pt idx="3">
                  <c:v>0.91836293629595811</c:v>
                </c:pt>
                <c:pt idx="4">
                  <c:v>0.74047718023669284</c:v>
                </c:pt>
                <c:pt idx="5">
                  <c:v>0.53820484033841276</c:v>
                </c:pt>
                <c:pt idx="6">
                  <c:v>0.4903332885479143</c:v>
                </c:pt>
                <c:pt idx="7">
                  <c:v>0.4540885514639153</c:v>
                </c:pt>
                <c:pt idx="8">
                  <c:v>0.44923596997440612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346440"/>
        <c:axId val="216029016"/>
      </c:scatterChart>
      <c:valAx>
        <c:axId val="2333464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29016"/>
        <c:crosses val="autoZero"/>
        <c:crossBetween val="midCat"/>
      </c:valAx>
      <c:valAx>
        <c:axId val="216029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3464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'A549'!$R$17:$Z$17</c:f>
              <c:numCache>
                <c:formatCode>General</c:formatCode>
                <c:ptCount val="9"/>
                <c:pt idx="0">
                  <c:v>0.97485247780634265</c:v>
                </c:pt>
                <c:pt idx="1">
                  <c:v>0.95175298043821011</c:v>
                </c:pt>
                <c:pt idx="2">
                  <c:v>0.98045793670969339</c:v>
                </c:pt>
                <c:pt idx="3">
                  <c:v>0.92029908383729964</c:v>
                </c:pt>
                <c:pt idx="4">
                  <c:v>0.93799246330002095</c:v>
                </c:pt>
                <c:pt idx="5">
                  <c:v>0.71321361665553817</c:v>
                </c:pt>
                <c:pt idx="6">
                  <c:v>0.58768547395199588</c:v>
                </c:pt>
                <c:pt idx="7">
                  <c:v>0.50839201274272094</c:v>
                </c:pt>
                <c:pt idx="8">
                  <c:v>0.48316612239978401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'A549'!$R$21:$Z$21</c:f>
              <c:numCache>
                <c:formatCode>General</c:formatCode>
                <c:ptCount val="9"/>
                <c:pt idx="0">
                  <c:v>0.70820217938106134</c:v>
                </c:pt>
                <c:pt idx="1">
                  <c:v>0.69142106146716875</c:v>
                </c:pt>
                <c:pt idx="2">
                  <c:v>0.71227438343466032</c:v>
                </c:pt>
                <c:pt idx="3">
                  <c:v>0.66857071371720234</c:v>
                </c:pt>
                <c:pt idx="4">
                  <c:v>0.68142444305716576</c:v>
                </c:pt>
                <c:pt idx="5">
                  <c:v>0.51812910073973317</c:v>
                </c:pt>
                <c:pt idx="6">
                  <c:v>0.42693652928897291</c:v>
                </c:pt>
                <c:pt idx="7">
                  <c:v>0.36933211906534558</c:v>
                </c:pt>
                <c:pt idx="8">
                  <c:v>0.35100623804804915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'A549'!$R$25:$Z$25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'A549'!$R$30:$Z$30</c:f>
              <c:numCache>
                <c:formatCode>General</c:formatCode>
                <c:ptCount val="9"/>
                <c:pt idx="0">
                  <c:v>0.68133779427408836</c:v>
                </c:pt>
                <c:pt idx="1">
                  <c:v>0.72613857917942293</c:v>
                </c:pt>
                <c:pt idx="2">
                  <c:v>0.6789087508598054</c:v>
                </c:pt>
                <c:pt idx="3">
                  <c:v>0.62894248668006369</c:v>
                </c:pt>
                <c:pt idx="4">
                  <c:v>0.55855442093358942</c:v>
                </c:pt>
                <c:pt idx="5">
                  <c:v>0.49502407401288179</c:v>
                </c:pt>
                <c:pt idx="6">
                  <c:v>0.46280979573655151</c:v>
                </c:pt>
                <c:pt idx="7">
                  <c:v>0.4344521748391883</c:v>
                </c:pt>
                <c:pt idx="8">
                  <c:v>0.43996157026849181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29408"/>
        <c:axId val="216026272"/>
      </c:scatterChart>
      <c:valAx>
        <c:axId val="21602940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26272"/>
        <c:crosses val="autoZero"/>
        <c:crossBetween val="midCat"/>
      </c:valAx>
      <c:valAx>
        <c:axId val="216026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94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'A549'!$R$17:$Z$17</c:f>
              <c:numCache>
                <c:formatCode>General</c:formatCode>
                <c:ptCount val="9"/>
                <c:pt idx="0">
                  <c:v>0.97485247780634265</c:v>
                </c:pt>
                <c:pt idx="1">
                  <c:v>0.95175298043821011</c:v>
                </c:pt>
                <c:pt idx="2">
                  <c:v>0.98045793670969339</c:v>
                </c:pt>
                <c:pt idx="3">
                  <c:v>0.92029908383729964</c:v>
                </c:pt>
                <c:pt idx="4">
                  <c:v>0.93799246330002095</c:v>
                </c:pt>
                <c:pt idx="5">
                  <c:v>0.71321361665553817</c:v>
                </c:pt>
                <c:pt idx="6">
                  <c:v>0.58768547395199588</c:v>
                </c:pt>
                <c:pt idx="7">
                  <c:v>0.50839201274272094</c:v>
                </c:pt>
                <c:pt idx="8">
                  <c:v>0.48316612239978401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'A549'!$R$16:$Z$16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'A549'!$R$22:$Z$22</c:f>
              <c:numCache>
                <c:formatCode>General</c:formatCode>
                <c:ptCount val="9"/>
                <c:pt idx="0">
                  <c:v>0.53218695225547796</c:v>
                </c:pt>
                <c:pt idx="1">
                  <c:v>0.51957658157596476</c:v>
                </c:pt>
                <c:pt idx="2">
                  <c:v>0.53524705843326637</c:v>
                </c:pt>
                <c:pt idx="3">
                  <c:v>0.50240541593840582</c:v>
                </c:pt>
                <c:pt idx="4">
                  <c:v>0.51206450375500967</c:v>
                </c:pt>
                <c:pt idx="5">
                  <c:v>0.38935427625842167</c:v>
                </c:pt>
                <c:pt idx="6">
                  <c:v>0.32082653364241553</c:v>
                </c:pt>
                <c:pt idx="7">
                  <c:v>0.27753901433517641</c:v>
                </c:pt>
                <c:pt idx="8">
                  <c:v>0.26376781304557428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'A549'!$R$25:$Z$25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'A549'!$R$31:$Z$31</c:f>
              <c:numCache>
                <c:formatCode>General</c:formatCode>
                <c:ptCount val="9"/>
                <c:pt idx="0">
                  <c:v>0.55424905335110841</c:v>
                </c:pt>
                <c:pt idx="1">
                  <c:v>0.5725283542311459</c:v>
                </c:pt>
                <c:pt idx="2">
                  <c:v>0.54660713765795688</c:v>
                </c:pt>
                <c:pt idx="3">
                  <c:v>0.53824904230505066</c:v>
                </c:pt>
                <c:pt idx="4">
                  <c:v>0.52462928712630075</c:v>
                </c:pt>
                <c:pt idx="5">
                  <c:v>0.45451024029995507</c:v>
                </c:pt>
                <c:pt idx="6">
                  <c:v>0.45322975871595217</c:v>
                </c:pt>
                <c:pt idx="7">
                  <c:v>0.40958855692098856</c:v>
                </c:pt>
                <c:pt idx="8">
                  <c:v>0.41847255579372344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30192"/>
        <c:axId val="216025488"/>
      </c:scatterChart>
      <c:valAx>
        <c:axId val="2160301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25488"/>
        <c:crosses val="autoZero"/>
        <c:crossBetween val="midCat"/>
      </c:valAx>
      <c:valAx>
        <c:axId val="216025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301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'A549'!$R$18:$R$22</c:f>
              <c:numCache>
                <c:formatCode>General</c:formatCode>
                <c:ptCount val="5"/>
                <c:pt idx="0">
                  <c:v>0.99564863473543352</c:v>
                </c:pt>
                <c:pt idx="1">
                  <c:v>0.94650784913166386</c:v>
                </c:pt>
                <c:pt idx="2">
                  <c:v>0.94484462777126654</c:v>
                </c:pt>
                <c:pt idx="3">
                  <c:v>0.70820217938106134</c:v>
                </c:pt>
                <c:pt idx="4">
                  <c:v>0.53218695225547796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'A549'!$R$27:$R$31</c:f>
              <c:numCache>
                <c:formatCode>General</c:formatCode>
                <c:ptCount val="5"/>
                <c:pt idx="0">
                  <c:v>0.9829800228272384</c:v>
                </c:pt>
                <c:pt idx="1">
                  <c:v>0.96261230622217886</c:v>
                </c:pt>
                <c:pt idx="2">
                  <c:v>0.95472456360004065</c:v>
                </c:pt>
                <c:pt idx="3">
                  <c:v>0.68133779427408836</c:v>
                </c:pt>
                <c:pt idx="4">
                  <c:v>0.55424905335110841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26664"/>
        <c:axId val="216030976"/>
      </c:scatterChart>
      <c:valAx>
        <c:axId val="216026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30976"/>
        <c:crosses val="autoZero"/>
        <c:crossBetween val="midCat"/>
      </c:valAx>
      <c:valAx>
        <c:axId val="216030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6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'A549'!$S$18:$S$22</c:f>
              <c:numCache>
                <c:formatCode>General</c:formatCode>
                <c:ptCount val="5"/>
                <c:pt idx="0">
                  <c:v>0.97205636458045652</c:v>
                </c:pt>
                <c:pt idx="1">
                  <c:v>0.92407998843715877</c:v>
                </c:pt>
                <c:pt idx="2">
                  <c:v>0.9224561777345911</c:v>
                </c:pt>
                <c:pt idx="3">
                  <c:v>0.69142106146716875</c:v>
                </c:pt>
                <c:pt idx="4">
                  <c:v>0.51957658157596476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'A549'!$S$27:$S$31</c:f>
              <c:numCache>
                <c:formatCode>General</c:formatCode>
                <c:ptCount val="5"/>
                <c:pt idx="0">
                  <c:v>0.95269456930845509</c:v>
                </c:pt>
                <c:pt idx="1">
                  <c:v>0.94344586637617223</c:v>
                </c:pt>
                <c:pt idx="2">
                  <c:v>0.9625252958125472</c:v>
                </c:pt>
                <c:pt idx="3">
                  <c:v>0.72613857917942293</c:v>
                </c:pt>
                <c:pt idx="4">
                  <c:v>0.5725283542311459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28624"/>
        <c:axId val="216027056"/>
      </c:scatterChart>
      <c:valAx>
        <c:axId val="21602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27056"/>
        <c:crosses val="autoZero"/>
        <c:crossBetween val="midCat"/>
      </c:valAx>
      <c:valAx>
        <c:axId val="216027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86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'A549'!$T$18:$T$22</c:f>
              <c:numCache>
                <c:formatCode>General</c:formatCode>
                <c:ptCount val="5"/>
                <c:pt idx="0">
                  <c:v>1.001373672760413</c:v>
                </c:pt>
                <c:pt idx="1">
                  <c:v>0.95195032475827901</c:v>
                </c:pt>
                <c:pt idx="2">
                  <c:v>0.95027753977754414</c:v>
                </c:pt>
                <c:pt idx="3">
                  <c:v>0.71227438343466032</c:v>
                </c:pt>
                <c:pt idx="4">
                  <c:v>0.53524705843326637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'A549'!$T$27:$T$31</c:f>
              <c:numCache>
                <c:formatCode>General</c:formatCode>
                <c:ptCount val="5"/>
                <c:pt idx="0">
                  <c:v>0.93994790877041334</c:v>
                </c:pt>
                <c:pt idx="1">
                  <c:v>0.94729200204670649</c:v>
                </c:pt>
                <c:pt idx="2">
                  <c:v>0.94589152183198733</c:v>
                </c:pt>
                <c:pt idx="3">
                  <c:v>0.6789087508598054</c:v>
                </c:pt>
                <c:pt idx="4">
                  <c:v>0.54660713765795688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28232"/>
        <c:axId val="216031368"/>
      </c:scatterChart>
      <c:valAx>
        <c:axId val="216028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31368"/>
        <c:crosses val="autoZero"/>
        <c:crossBetween val="midCat"/>
      </c:valAx>
      <c:valAx>
        <c:axId val="216031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8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'A549'!$U$18:$U$22</c:f>
              <c:numCache>
                <c:formatCode>General</c:formatCode>
                <c:ptCount val="5"/>
                <c:pt idx="0">
                  <c:v>0.93993147397313404</c:v>
                </c:pt>
                <c:pt idx="1">
                  <c:v>0.89354063946250128</c:v>
                </c:pt>
                <c:pt idx="2">
                  <c:v>0.8919704930772383</c:v>
                </c:pt>
                <c:pt idx="3">
                  <c:v>0.66857071371720234</c:v>
                </c:pt>
                <c:pt idx="4">
                  <c:v>0.50240541593840582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'A549'!$U$27:$U$31</c:f>
              <c:numCache>
                <c:formatCode>General</c:formatCode>
                <c:ptCount val="5"/>
                <c:pt idx="0">
                  <c:v>0.93042604590522338</c:v>
                </c:pt>
                <c:pt idx="1">
                  <c:v>0.93106708883682499</c:v>
                </c:pt>
                <c:pt idx="2">
                  <c:v>0.91836293629595811</c:v>
                </c:pt>
                <c:pt idx="3">
                  <c:v>0.62894248668006369</c:v>
                </c:pt>
                <c:pt idx="4">
                  <c:v>0.53824904230505066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027840"/>
        <c:axId val="216027448"/>
      </c:scatterChart>
      <c:valAx>
        <c:axId val="21602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16027448"/>
        <c:crosses val="autoZero"/>
        <c:crossBetween val="midCat"/>
      </c:valAx>
      <c:valAx>
        <c:axId val="216027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027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'A549'!$V$18:$V$22</c:f>
              <c:numCache>
                <c:formatCode>General</c:formatCode>
                <c:ptCount val="5"/>
                <c:pt idx="0">
                  <c:v>0.95800229956672089</c:v>
                </c:pt>
                <c:pt idx="1">
                  <c:v>0.91071956952668431</c:v>
                </c:pt>
                <c:pt idx="2">
                  <c:v>0.90911923600302869</c:v>
                </c:pt>
                <c:pt idx="3">
                  <c:v>0.68142444305716576</c:v>
                </c:pt>
                <c:pt idx="4">
                  <c:v>0.51206450375500967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'A549'!$V$27:$V$31</c:f>
              <c:numCache>
                <c:formatCode>General</c:formatCode>
                <c:ptCount val="5"/>
                <c:pt idx="0">
                  <c:v>0.89599553755013928</c:v>
                </c:pt>
                <c:pt idx="1">
                  <c:v>0.91027032233505922</c:v>
                </c:pt>
                <c:pt idx="2">
                  <c:v>0.74047718023669284</c:v>
                </c:pt>
                <c:pt idx="3">
                  <c:v>0.55855442093358942</c:v>
                </c:pt>
                <c:pt idx="4">
                  <c:v>0.52462928712630075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72272"/>
        <c:axId val="234767568"/>
      </c:scatterChart>
      <c:valAx>
        <c:axId val="234772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767568"/>
        <c:crosses val="autoZero"/>
        <c:crossBetween val="midCat"/>
      </c:valAx>
      <c:valAx>
        <c:axId val="234767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2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'A549'!$W$18:$W$22</c:f>
              <c:numCache>
                <c:formatCode>General</c:formatCode>
                <c:ptCount val="5"/>
                <c:pt idx="0">
                  <c:v>0.7284283313263249</c:v>
                </c:pt>
                <c:pt idx="1">
                  <c:v>0.69247635066908197</c:v>
                </c:pt>
                <c:pt idx="2">
                  <c:v>0.69125951822647802</c:v>
                </c:pt>
                <c:pt idx="3">
                  <c:v>0.51812910073973317</c:v>
                </c:pt>
                <c:pt idx="4">
                  <c:v>0.38935427625842167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'A549'!$W$27:$W$31</c:f>
              <c:numCache>
                <c:formatCode>General</c:formatCode>
                <c:ptCount val="5"/>
                <c:pt idx="0">
                  <c:v>0.70115735016639935</c:v>
                </c:pt>
                <c:pt idx="1">
                  <c:v>0.61052833419455199</c:v>
                </c:pt>
                <c:pt idx="2">
                  <c:v>0.53820484033841276</c:v>
                </c:pt>
                <c:pt idx="3">
                  <c:v>0.49502407401288179</c:v>
                </c:pt>
                <c:pt idx="4">
                  <c:v>0.45451024029995507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68352"/>
        <c:axId val="234773840"/>
      </c:scatterChart>
      <c:valAx>
        <c:axId val="2347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773840"/>
        <c:crosses val="autoZero"/>
        <c:crossBetween val="midCat"/>
      </c:valAx>
      <c:valAx>
        <c:axId val="234773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683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'A549'!$X$18:$X$22</c:f>
              <c:numCache>
                <c:formatCode>General</c:formatCode>
                <c:ptCount val="5"/>
                <c:pt idx="0">
                  <c:v>0.60022234452420231</c:v>
                </c:pt>
                <c:pt idx="1">
                  <c:v>0.57059804081118271</c:v>
                </c:pt>
                <c:pt idx="2">
                  <c:v>0.56959537522256798</c:v>
                </c:pt>
                <c:pt idx="3">
                  <c:v>0.42693652928897291</c:v>
                </c:pt>
                <c:pt idx="4">
                  <c:v>0.32082653364241553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'A549'!$X$27:$X$31</c:f>
              <c:numCache>
                <c:formatCode>General</c:formatCode>
                <c:ptCount val="5"/>
                <c:pt idx="0">
                  <c:v>0.5749011251976921</c:v>
                </c:pt>
                <c:pt idx="1">
                  <c:v>0.52573884819902605</c:v>
                </c:pt>
                <c:pt idx="2">
                  <c:v>0.4903332885479143</c:v>
                </c:pt>
                <c:pt idx="3">
                  <c:v>0.46280979573655151</c:v>
                </c:pt>
                <c:pt idx="4">
                  <c:v>0.45322975871595217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69136"/>
        <c:axId val="234770312"/>
      </c:scatterChart>
      <c:valAx>
        <c:axId val="23476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770312"/>
        <c:crosses val="autoZero"/>
        <c:crossBetween val="midCat"/>
      </c:valAx>
      <c:valAx>
        <c:axId val="234770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69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'A549'!$Y$18:$Y$22</c:f>
              <c:numCache>
                <c:formatCode>General</c:formatCode>
                <c:ptCount val="5"/>
                <c:pt idx="0">
                  <c:v>0.51923734608206362</c:v>
                </c:pt>
                <c:pt idx="1">
                  <c:v>0.49361010147878132</c:v>
                </c:pt>
                <c:pt idx="2">
                  <c:v>0.49274272054238388</c:v>
                </c:pt>
                <c:pt idx="3">
                  <c:v>0.36933211906534558</c:v>
                </c:pt>
                <c:pt idx="4">
                  <c:v>0.27753901433517641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'A549'!$Y$27:$Y$31</c:f>
              <c:numCache>
                <c:formatCode>General</c:formatCode>
                <c:ptCount val="5"/>
                <c:pt idx="0">
                  <c:v>0.49169954131489252</c:v>
                </c:pt>
                <c:pt idx="1">
                  <c:v>0.45999989178902706</c:v>
                </c:pt>
                <c:pt idx="2">
                  <c:v>0.4540885514639153</c:v>
                </c:pt>
                <c:pt idx="3">
                  <c:v>0.4344521748391883</c:v>
                </c:pt>
                <c:pt idx="4">
                  <c:v>0.40958855692098856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73448"/>
        <c:axId val="234767176"/>
      </c:scatterChart>
      <c:valAx>
        <c:axId val="23477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767176"/>
        <c:crosses val="autoZero"/>
        <c:crossBetween val="midCat"/>
      </c:valAx>
      <c:valAx>
        <c:axId val="234767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3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'A549'!$Q$18:$Q$22</c:f>
              <c:numCache>
                <c:formatCode>General</c:formatCode>
                <c:ptCount val="5"/>
                <c:pt idx="0">
                  <c:v>1.0213326194501626</c:v>
                </c:pt>
                <c:pt idx="1">
                  <c:v>0.97092418666415947</c:v>
                </c:pt>
                <c:pt idx="2">
                  <c:v>0.96921806045710512</c:v>
                </c:pt>
                <c:pt idx="3">
                  <c:v>0.72647112820053561</c:v>
                </c:pt>
                <c:pt idx="4">
                  <c:v>0.54591537116777833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'A549'!$P$18:$P$22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'A549'!$Z$18:$Z$22</c:f>
              <c:numCache>
                <c:formatCode>General</c:formatCode>
                <c:ptCount val="5"/>
                <c:pt idx="0">
                  <c:v>0.49347332142014932</c:v>
                </c:pt>
                <c:pt idx="1">
                  <c:v>0.46911767441468599</c:v>
                </c:pt>
                <c:pt idx="2">
                  <c:v>0.4682933320308989</c:v>
                </c:pt>
                <c:pt idx="3">
                  <c:v>0.35100623804804915</c:v>
                </c:pt>
                <c:pt idx="4">
                  <c:v>0.26376781304557428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'A549'!$P$27:$P$31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'A549'!$Z$27:$Z$31</c:f>
              <c:numCache>
                <c:formatCode>General</c:formatCode>
                <c:ptCount val="5"/>
                <c:pt idx="0">
                  <c:v>0.477269763458672</c:v>
                </c:pt>
                <c:pt idx="1">
                  <c:v>0.47118443727885451</c:v>
                </c:pt>
                <c:pt idx="2">
                  <c:v>0.44923596997440612</c:v>
                </c:pt>
                <c:pt idx="3">
                  <c:v>0.43996157026849181</c:v>
                </c:pt>
                <c:pt idx="4">
                  <c:v>0.41847255579372344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70704"/>
        <c:axId val="234766392"/>
      </c:scatterChart>
      <c:valAx>
        <c:axId val="234770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766392"/>
        <c:crosses val="autoZero"/>
        <c:crossBetween val="midCat"/>
      </c:valAx>
      <c:valAx>
        <c:axId val="234766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07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'A549'!$R$18:$Z$18</c:f>
              <c:numCache>
                <c:formatCode>General</c:formatCode>
                <c:ptCount val="9"/>
                <c:pt idx="0">
                  <c:v>0.99564863473543352</c:v>
                </c:pt>
                <c:pt idx="1">
                  <c:v>0.97205636458045652</c:v>
                </c:pt>
                <c:pt idx="2">
                  <c:v>1.001373672760413</c:v>
                </c:pt>
                <c:pt idx="3">
                  <c:v>0.93993147397313404</c:v>
                </c:pt>
                <c:pt idx="4">
                  <c:v>0.95800229956672089</c:v>
                </c:pt>
                <c:pt idx="5">
                  <c:v>0.7284283313263249</c:v>
                </c:pt>
                <c:pt idx="6">
                  <c:v>0.60022234452420231</c:v>
                </c:pt>
                <c:pt idx="7">
                  <c:v>0.51923734608206362</c:v>
                </c:pt>
                <c:pt idx="8">
                  <c:v>0.49347332142014932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'A549'!$R$19:$Z$19</c:f>
              <c:numCache>
                <c:formatCode>General</c:formatCode>
                <c:ptCount val="9"/>
                <c:pt idx="0">
                  <c:v>0.94650784913166386</c:v>
                </c:pt>
                <c:pt idx="1">
                  <c:v>0.92407998843715877</c:v>
                </c:pt>
                <c:pt idx="2">
                  <c:v>0.95195032475827901</c:v>
                </c:pt>
                <c:pt idx="3">
                  <c:v>0.89354063946250128</c:v>
                </c:pt>
                <c:pt idx="4">
                  <c:v>0.91071956952668431</c:v>
                </c:pt>
                <c:pt idx="5">
                  <c:v>0.69247635066908197</c:v>
                </c:pt>
                <c:pt idx="6">
                  <c:v>0.57059804081118271</c:v>
                </c:pt>
                <c:pt idx="7">
                  <c:v>0.49361010147878132</c:v>
                </c:pt>
                <c:pt idx="8">
                  <c:v>0.46911767441468599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'A549'!$R$20:$Z$20</c:f>
              <c:numCache>
                <c:formatCode>General</c:formatCode>
                <c:ptCount val="9"/>
                <c:pt idx="0">
                  <c:v>0.94484462777126654</c:v>
                </c:pt>
                <c:pt idx="1">
                  <c:v>0.9224561777345911</c:v>
                </c:pt>
                <c:pt idx="2">
                  <c:v>0.95027753977754414</c:v>
                </c:pt>
                <c:pt idx="3">
                  <c:v>0.8919704930772383</c:v>
                </c:pt>
                <c:pt idx="4">
                  <c:v>0.90911923600302869</c:v>
                </c:pt>
                <c:pt idx="5">
                  <c:v>0.69125951822647802</c:v>
                </c:pt>
                <c:pt idx="6">
                  <c:v>0.56959537522256798</c:v>
                </c:pt>
                <c:pt idx="7">
                  <c:v>0.49274272054238388</c:v>
                </c:pt>
                <c:pt idx="8">
                  <c:v>0.4682933320308989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'A549'!$R$21:$Z$21</c:f>
              <c:numCache>
                <c:formatCode>General</c:formatCode>
                <c:ptCount val="9"/>
                <c:pt idx="0">
                  <c:v>0.70820217938106134</c:v>
                </c:pt>
                <c:pt idx="1">
                  <c:v>0.69142106146716875</c:v>
                </c:pt>
                <c:pt idx="2">
                  <c:v>0.71227438343466032</c:v>
                </c:pt>
                <c:pt idx="3">
                  <c:v>0.66857071371720234</c:v>
                </c:pt>
                <c:pt idx="4">
                  <c:v>0.68142444305716576</c:v>
                </c:pt>
                <c:pt idx="5">
                  <c:v>0.51812910073973317</c:v>
                </c:pt>
                <c:pt idx="6">
                  <c:v>0.42693652928897291</c:v>
                </c:pt>
                <c:pt idx="7">
                  <c:v>0.36933211906534558</c:v>
                </c:pt>
                <c:pt idx="8">
                  <c:v>0.35100623804804915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'A549'!$R$22:$Z$22</c:f>
              <c:numCache>
                <c:formatCode>General</c:formatCode>
                <c:ptCount val="9"/>
                <c:pt idx="0">
                  <c:v>0.53218695225547796</c:v>
                </c:pt>
                <c:pt idx="1">
                  <c:v>0.51957658157596476</c:v>
                </c:pt>
                <c:pt idx="2">
                  <c:v>0.53524705843326637</c:v>
                </c:pt>
                <c:pt idx="3">
                  <c:v>0.50240541593840582</c:v>
                </c:pt>
                <c:pt idx="4">
                  <c:v>0.51206450375500967</c:v>
                </c:pt>
                <c:pt idx="5">
                  <c:v>0.38935427625842167</c:v>
                </c:pt>
                <c:pt idx="6">
                  <c:v>0.32082653364241553</c:v>
                </c:pt>
                <c:pt idx="7">
                  <c:v>0.27753901433517641</c:v>
                </c:pt>
                <c:pt idx="8">
                  <c:v>0.26376781304557428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4768744"/>
        <c:axId val="234769528"/>
        <c:axId val="235210712"/>
      </c:surfaceChart>
      <c:catAx>
        <c:axId val="2347687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769528"/>
        <c:crossesAt val="0"/>
        <c:auto val="1"/>
        <c:lblAlgn val="ctr"/>
        <c:lblOffset val="100"/>
        <c:noMultiLvlLbl val="0"/>
      </c:catAx>
      <c:valAx>
        <c:axId val="23476952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4768744"/>
        <c:crosses val="autoZero"/>
        <c:crossBetween val="midCat"/>
        <c:majorUnit val="0.25"/>
        <c:minorUnit val="0.1"/>
      </c:valAx>
      <c:serAx>
        <c:axId val="23521071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47695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'A549'!$R$27:$Z$27</c:f>
              <c:numCache>
                <c:formatCode>General</c:formatCode>
                <c:ptCount val="9"/>
                <c:pt idx="0">
                  <c:v>0.9829800228272384</c:v>
                </c:pt>
                <c:pt idx="1">
                  <c:v>0.95269456930845509</c:v>
                </c:pt>
                <c:pt idx="2">
                  <c:v>0.93994790877041334</c:v>
                </c:pt>
                <c:pt idx="3">
                  <c:v>0.93042604590522338</c:v>
                </c:pt>
                <c:pt idx="4">
                  <c:v>0.89599553755013928</c:v>
                </c:pt>
                <c:pt idx="5">
                  <c:v>0.70115735016639935</c:v>
                </c:pt>
                <c:pt idx="6">
                  <c:v>0.5749011251976921</c:v>
                </c:pt>
                <c:pt idx="7">
                  <c:v>0.49169954131489252</c:v>
                </c:pt>
                <c:pt idx="8">
                  <c:v>0.477269763458672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'A549'!$R$28:$Z$28</c:f>
              <c:numCache>
                <c:formatCode>General</c:formatCode>
                <c:ptCount val="9"/>
                <c:pt idx="0">
                  <c:v>0.96261230622217886</c:v>
                </c:pt>
                <c:pt idx="1">
                  <c:v>0.94344586637617223</c:v>
                </c:pt>
                <c:pt idx="2">
                  <c:v>0.94729200204670649</c:v>
                </c:pt>
                <c:pt idx="3">
                  <c:v>0.93106708883682499</c:v>
                </c:pt>
                <c:pt idx="4">
                  <c:v>0.91027032233505922</c:v>
                </c:pt>
                <c:pt idx="5">
                  <c:v>0.61052833419455199</c:v>
                </c:pt>
                <c:pt idx="6">
                  <c:v>0.52573884819902605</c:v>
                </c:pt>
                <c:pt idx="7">
                  <c:v>0.45999989178902706</c:v>
                </c:pt>
                <c:pt idx="8">
                  <c:v>0.47118443727885451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'A549'!$R$29:$Z$29</c:f>
              <c:numCache>
                <c:formatCode>General</c:formatCode>
                <c:ptCount val="9"/>
                <c:pt idx="0">
                  <c:v>0.95472456360004065</c:v>
                </c:pt>
                <c:pt idx="1">
                  <c:v>0.9625252958125472</c:v>
                </c:pt>
                <c:pt idx="2">
                  <c:v>0.94589152183198733</c:v>
                </c:pt>
                <c:pt idx="3">
                  <c:v>0.91836293629595811</c:v>
                </c:pt>
                <c:pt idx="4">
                  <c:v>0.74047718023669284</c:v>
                </c:pt>
                <c:pt idx="5">
                  <c:v>0.53820484033841276</c:v>
                </c:pt>
                <c:pt idx="6">
                  <c:v>0.4903332885479143</c:v>
                </c:pt>
                <c:pt idx="7">
                  <c:v>0.4540885514639153</c:v>
                </c:pt>
                <c:pt idx="8">
                  <c:v>0.44923596997440612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'A549'!$R$30:$Z$30</c:f>
              <c:numCache>
                <c:formatCode>General</c:formatCode>
                <c:ptCount val="9"/>
                <c:pt idx="0">
                  <c:v>0.68133779427408836</c:v>
                </c:pt>
                <c:pt idx="1">
                  <c:v>0.72613857917942293</c:v>
                </c:pt>
                <c:pt idx="2">
                  <c:v>0.6789087508598054</c:v>
                </c:pt>
                <c:pt idx="3">
                  <c:v>0.62894248668006369</c:v>
                </c:pt>
                <c:pt idx="4">
                  <c:v>0.55855442093358942</c:v>
                </c:pt>
                <c:pt idx="5">
                  <c:v>0.49502407401288179</c:v>
                </c:pt>
                <c:pt idx="6">
                  <c:v>0.46280979573655151</c:v>
                </c:pt>
                <c:pt idx="7">
                  <c:v>0.4344521748391883</c:v>
                </c:pt>
                <c:pt idx="8">
                  <c:v>0.43996157026849181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'A549'!$R$31:$Z$31</c:f>
              <c:numCache>
                <c:formatCode>General</c:formatCode>
                <c:ptCount val="9"/>
                <c:pt idx="0">
                  <c:v>0.55424905335110841</c:v>
                </c:pt>
                <c:pt idx="1">
                  <c:v>0.5725283542311459</c:v>
                </c:pt>
                <c:pt idx="2">
                  <c:v>0.54660713765795688</c:v>
                </c:pt>
                <c:pt idx="3">
                  <c:v>0.53824904230505066</c:v>
                </c:pt>
                <c:pt idx="4">
                  <c:v>0.52462928712630075</c:v>
                </c:pt>
                <c:pt idx="5">
                  <c:v>0.45451024029995507</c:v>
                </c:pt>
                <c:pt idx="6">
                  <c:v>0.45322975871595217</c:v>
                </c:pt>
                <c:pt idx="7">
                  <c:v>0.40958855692098856</c:v>
                </c:pt>
                <c:pt idx="8">
                  <c:v>0.41847255579372344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4771096"/>
        <c:axId val="234771488"/>
        <c:axId val="235205200"/>
      </c:surfaceChart>
      <c:catAx>
        <c:axId val="2347710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1488"/>
        <c:crossesAt val="0"/>
        <c:auto val="1"/>
        <c:lblAlgn val="ctr"/>
        <c:lblOffset val="100"/>
        <c:noMultiLvlLbl val="0"/>
      </c:catAx>
      <c:valAx>
        <c:axId val="23477148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4771096"/>
        <c:crosses val="autoZero"/>
        <c:crossBetween val="midCat"/>
        <c:majorUnit val="0.25"/>
        <c:minorUnit val="0.1"/>
      </c:valAx>
      <c:serAx>
        <c:axId val="23520520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477148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'A549'!$R$36:$Z$36</c:f>
              <c:numCache>
                <c:formatCode>General</c:formatCode>
                <c:ptCount val="9"/>
                <c:pt idx="0">
                  <c:v>1.2668611908195127E-2</c:v>
                </c:pt>
                <c:pt idx="1">
                  <c:v>1.9361795272001436E-2</c:v>
                </c:pt>
                <c:pt idx="2">
                  <c:v>6.142576398999966E-2</c:v>
                </c:pt>
                <c:pt idx="3">
                  <c:v>9.5054280679106595E-3</c:v>
                </c:pt>
                <c:pt idx="4">
                  <c:v>6.2006762016581618E-2</c:v>
                </c:pt>
                <c:pt idx="5">
                  <c:v>2.7270981159925545E-2</c:v>
                </c:pt>
                <c:pt idx="6">
                  <c:v>2.5321219326510214E-2</c:v>
                </c:pt>
                <c:pt idx="7">
                  <c:v>2.7537804767171103E-2</c:v>
                </c:pt>
                <c:pt idx="8">
                  <c:v>1.6203557961477322E-2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'A549'!$R$37:$Z$37</c:f>
              <c:numCache>
                <c:formatCode>General</c:formatCode>
                <c:ptCount val="9"/>
                <c:pt idx="0">
                  <c:v>-1.6104457090515001E-2</c:v>
                </c:pt>
                <c:pt idx="1">
                  <c:v>-1.9365877939013454E-2</c:v>
                </c:pt>
                <c:pt idx="2">
                  <c:v>4.6583227115725157E-3</c:v>
                </c:pt>
                <c:pt idx="3">
                  <c:v>-3.75264493743237E-2</c:v>
                </c:pt>
                <c:pt idx="4">
                  <c:v>4.4924719162509064E-4</c:v>
                </c:pt>
                <c:pt idx="5">
                  <c:v>8.1948016474529983E-2</c:v>
                </c:pt>
                <c:pt idx="6">
                  <c:v>4.4859192612156651E-2</c:v>
                </c:pt>
                <c:pt idx="7">
                  <c:v>3.3610209689754256E-2</c:v>
                </c:pt>
                <c:pt idx="8">
                  <c:v>-2.0667628641685143E-3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'A549'!$R$38:$Z$38</c:f>
              <c:numCache>
                <c:formatCode>General</c:formatCode>
                <c:ptCount val="9"/>
                <c:pt idx="0">
                  <c:v>-9.8799358287741113E-3</c:v>
                </c:pt>
                <c:pt idx="1">
                  <c:v>-4.0069118077956101E-2</c:v>
                </c:pt>
                <c:pt idx="2">
                  <c:v>4.3860179455568193E-3</c:v>
                </c:pt>
                <c:pt idx="3">
                  <c:v>-2.6392443218719808E-2</c:v>
                </c:pt>
                <c:pt idx="4">
                  <c:v>0.16864205576633584</c:v>
                </c:pt>
                <c:pt idx="5">
                  <c:v>0.15305467788806526</c:v>
                </c:pt>
                <c:pt idx="6">
                  <c:v>7.9262086674653676E-2</c:v>
                </c:pt>
                <c:pt idx="7">
                  <c:v>3.8654169078468581E-2</c:v>
                </c:pt>
                <c:pt idx="8">
                  <c:v>1.9057362056492777E-2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'A549'!$R$39:$Z$39</c:f>
              <c:numCache>
                <c:formatCode>General</c:formatCode>
                <c:ptCount val="9"/>
                <c:pt idx="0">
                  <c:v>2.6864385106972977E-2</c:v>
                </c:pt>
                <c:pt idx="1">
                  <c:v>-3.4717517712254176E-2</c:v>
                </c:pt>
                <c:pt idx="2">
                  <c:v>3.336563257485492E-2</c:v>
                </c:pt>
                <c:pt idx="3">
                  <c:v>3.9628227037138641E-2</c:v>
                </c:pt>
                <c:pt idx="4">
                  <c:v>0.12287002212357634</c:v>
                </c:pt>
                <c:pt idx="5">
                  <c:v>2.3105026726851385E-2</c:v>
                </c:pt>
                <c:pt idx="6">
                  <c:v>-3.58732664475786E-2</c:v>
                </c:pt>
                <c:pt idx="7">
                  <c:v>-6.5120055773842722E-2</c:v>
                </c:pt>
                <c:pt idx="8">
                  <c:v>-8.8955332220442662E-2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'A549'!$R$40:$Z$40</c:f>
              <c:numCache>
                <c:formatCode>General</c:formatCode>
                <c:ptCount val="9"/>
                <c:pt idx="0">
                  <c:v>-2.2062101095630449E-2</c:v>
                </c:pt>
                <c:pt idx="1">
                  <c:v>-5.295177265518114E-2</c:v>
                </c:pt>
                <c:pt idx="2">
                  <c:v>-1.1360079224690511E-2</c:v>
                </c:pt>
                <c:pt idx="3">
                  <c:v>-3.5843626366644843E-2</c:v>
                </c:pt>
                <c:pt idx="4">
                  <c:v>-1.2564783371291077E-2</c:v>
                </c:pt>
                <c:pt idx="5">
                  <c:v>-6.5155964041533398E-2</c:v>
                </c:pt>
                <c:pt idx="6">
                  <c:v>-0.13240322507353663</c:v>
                </c:pt>
                <c:pt idx="7">
                  <c:v>-0.13204954258581214</c:v>
                </c:pt>
                <c:pt idx="8">
                  <c:v>-0.15470474274814916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4919784"/>
        <c:axId val="234914296"/>
        <c:axId val="235206048"/>
      </c:surfaceChart>
      <c:catAx>
        <c:axId val="234919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4914296"/>
        <c:crossesAt val="0"/>
        <c:auto val="1"/>
        <c:lblAlgn val="ctr"/>
        <c:lblOffset val="100"/>
        <c:noMultiLvlLbl val="0"/>
      </c:catAx>
      <c:valAx>
        <c:axId val="234914296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919784"/>
        <c:crosses val="autoZero"/>
        <c:crossBetween val="midCat"/>
        <c:majorUnit val="0.25"/>
        <c:minorUnit val="0.1"/>
      </c:valAx>
      <c:serAx>
        <c:axId val="235206048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491429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'AU565'!$R$17:$Z$17</c:f>
              <c:numCache>
                <c:formatCode>General</c:formatCode>
                <c:ptCount val="9"/>
                <c:pt idx="0">
                  <c:v>0.98182545764855667</c:v>
                </c:pt>
                <c:pt idx="1">
                  <c:v>0.9819544977486997</c:v>
                </c:pt>
                <c:pt idx="2">
                  <c:v>1.0268474224191748</c:v>
                </c:pt>
                <c:pt idx="3">
                  <c:v>0.99917959107670651</c:v>
                </c:pt>
                <c:pt idx="4">
                  <c:v>0.83878319308877147</c:v>
                </c:pt>
                <c:pt idx="5">
                  <c:v>0.38964991816551464</c:v>
                </c:pt>
                <c:pt idx="6">
                  <c:v>0.14040647760218311</c:v>
                </c:pt>
                <c:pt idx="7">
                  <c:v>6.0972596212033436E-2</c:v>
                </c:pt>
                <c:pt idx="8">
                  <c:v>3.7807838196373823E-2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'AU565'!$R$18:$Z$18</c:f>
              <c:numCache>
                <c:formatCode>General</c:formatCode>
                <c:ptCount val="9"/>
                <c:pt idx="0">
                  <c:v>0.99881992833739874</c:v>
                </c:pt>
                <c:pt idx="1">
                  <c:v>0.99895120199971166</c:v>
                </c:pt>
                <c:pt idx="2">
                  <c:v>1.0446211807651946</c:v>
                </c:pt>
                <c:pt idx="3">
                  <c:v>1.0164744454127412</c:v>
                </c:pt>
                <c:pt idx="4">
                  <c:v>0.85330173737604231</c:v>
                </c:pt>
                <c:pt idx="5">
                  <c:v>0.39639438996708393</c:v>
                </c:pt>
                <c:pt idx="6">
                  <c:v>0.14283678102276112</c:v>
                </c:pt>
                <c:pt idx="7">
                  <c:v>6.2027974223548506E-2</c:v>
                </c:pt>
                <c:pt idx="8">
                  <c:v>3.8462256141061864E-2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'AU565'!$R$25:$Z$25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'AU565'!$R$27:$Z$27</c:f>
              <c:numCache>
                <c:formatCode>General</c:formatCode>
                <c:ptCount val="9"/>
                <c:pt idx="0">
                  <c:v>1.0485495465331953</c:v>
                </c:pt>
                <c:pt idx="1">
                  <c:v>1.0239564052812318</c:v>
                </c:pt>
                <c:pt idx="2">
                  <c:v>1.0190775302952806</c:v>
                </c:pt>
                <c:pt idx="3">
                  <c:v>0.9889604913875516</c:v>
                </c:pt>
                <c:pt idx="4">
                  <c:v>0.89387166854976041</c:v>
                </c:pt>
                <c:pt idx="5">
                  <c:v>0.34871234909730831</c:v>
                </c:pt>
                <c:pt idx="6">
                  <c:v>9.9838324114218738E-2</c:v>
                </c:pt>
                <c:pt idx="7">
                  <c:v>3.3925144468250318E-2</c:v>
                </c:pt>
                <c:pt idx="8">
                  <c:v>3.553079498060794E-2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20568"/>
        <c:axId val="234917040"/>
      </c:scatterChart>
      <c:valAx>
        <c:axId val="2349205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917040"/>
        <c:crosses val="autoZero"/>
        <c:crossBetween val="midCat"/>
      </c:valAx>
      <c:valAx>
        <c:axId val="234917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205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'AU565'!$R$17:$Z$17</c:f>
              <c:numCache>
                <c:formatCode>General</c:formatCode>
                <c:ptCount val="9"/>
                <c:pt idx="0">
                  <c:v>0.98182545764855667</c:v>
                </c:pt>
                <c:pt idx="1">
                  <c:v>0.9819544977486997</c:v>
                </c:pt>
                <c:pt idx="2">
                  <c:v>1.0268474224191748</c:v>
                </c:pt>
                <c:pt idx="3">
                  <c:v>0.99917959107670651</c:v>
                </c:pt>
                <c:pt idx="4">
                  <c:v>0.83878319308877147</c:v>
                </c:pt>
                <c:pt idx="5">
                  <c:v>0.38964991816551464</c:v>
                </c:pt>
                <c:pt idx="6">
                  <c:v>0.14040647760218311</c:v>
                </c:pt>
                <c:pt idx="7">
                  <c:v>6.0972596212033436E-2</c:v>
                </c:pt>
                <c:pt idx="8">
                  <c:v>3.7807838196373823E-2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'AU565'!$R$19:$Z$19</c:f>
              <c:numCache>
                <c:formatCode>General</c:formatCode>
                <c:ptCount val="9"/>
                <c:pt idx="0">
                  <c:v>0.94015702650348376</c:v>
                </c:pt>
                <c:pt idx="1">
                  <c:v>0.94028059017348753</c:v>
                </c:pt>
                <c:pt idx="2">
                  <c:v>0.98326827015310614</c:v>
                </c:pt>
                <c:pt idx="3">
                  <c:v>0.95677465477361379</c:v>
                </c:pt>
                <c:pt idx="4">
                  <c:v>0.80318544049986429</c:v>
                </c:pt>
                <c:pt idx="5">
                  <c:v>0.3731132713926269</c:v>
                </c:pt>
                <c:pt idx="6">
                  <c:v>0.13444766119676965</c:v>
                </c:pt>
                <c:pt idx="7">
                  <c:v>5.8384934212433029E-2</c:v>
                </c:pt>
                <c:pt idx="8">
                  <c:v>3.6203282834362041E-2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'AU565'!$R$25:$Z$25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'AU565'!$R$28:$Z$28</c:f>
              <c:numCache>
                <c:formatCode>General</c:formatCode>
                <c:ptCount val="9"/>
                <c:pt idx="0">
                  <c:v>1.0088060160065138</c:v>
                </c:pt>
                <c:pt idx="1">
                  <c:v>1.0111812712422126</c:v>
                </c:pt>
                <c:pt idx="2">
                  <c:v>0.91327500240415904</c:v>
                </c:pt>
                <c:pt idx="3">
                  <c:v>0.81514916434240936</c:v>
                </c:pt>
                <c:pt idx="4">
                  <c:v>0.31972023007579164</c:v>
                </c:pt>
                <c:pt idx="5">
                  <c:v>3.5176887613317838E-2</c:v>
                </c:pt>
                <c:pt idx="6">
                  <c:v>2.3097998724111862E-2</c:v>
                </c:pt>
                <c:pt idx="7">
                  <c:v>2.7298014809083643E-2</c:v>
                </c:pt>
                <c:pt idx="8">
                  <c:v>2.710490650851291E-2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13904"/>
        <c:axId val="234914688"/>
      </c:scatterChart>
      <c:valAx>
        <c:axId val="23491390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914688"/>
        <c:crosses val="autoZero"/>
        <c:crossBetween val="midCat"/>
      </c:valAx>
      <c:valAx>
        <c:axId val="234914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13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'AU565'!$R$17:$Z$17</c:f>
              <c:numCache>
                <c:formatCode>General</c:formatCode>
                <c:ptCount val="9"/>
                <c:pt idx="0">
                  <c:v>0.98182545764855667</c:v>
                </c:pt>
                <c:pt idx="1">
                  <c:v>0.9819544977486997</c:v>
                </c:pt>
                <c:pt idx="2">
                  <c:v>1.0268474224191748</c:v>
                </c:pt>
                <c:pt idx="3">
                  <c:v>0.99917959107670651</c:v>
                </c:pt>
                <c:pt idx="4">
                  <c:v>0.83878319308877147</c:v>
                </c:pt>
                <c:pt idx="5">
                  <c:v>0.38964991816551464</c:v>
                </c:pt>
                <c:pt idx="6">
                  <c:v>0.14040647760218311</c:v>
                </c:pt>
                <c:pt idx="7">
                  <c:v>6.0972596212033436E-2</c:v>
                </c:pt>
                <c:pt idx="8">
                  <c:v>3.7807838196373823E-2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'AU565'!$R$20:$Z$20</c:f>
              <c:numCache>
                <c:formatCode>General</c:formatCode>
                <c:ptCount val="9"/>
                <c:pt idx="0">
                  <c:v>0.487261233938662</c:v>
                </c:pt>
                <c:pt idx="1">
                  <c:v>0.48732527407729709</c:v>
                </c:pt>
                <c:pt idx="2">
                  <c:v>0.50960477569303242</c:v>
                </c:pt>
                <c:pt idx="3">
                  <c:v>0.49587375911028297</c:v>
                </c:pt>
                <c:pt idx="4">
                  <c:v>0.41627208837127322</c:v>
                </c:pt>
                <c:pt idx="5">
                  <c:v>0.19337581690348468</c:v>
                </c:pt>
                <c:pt idx="6">
                  <c:v>6.9681054811179879E-2</c:v>
                </c:pt>
                <c:pt idx="7">
                  <c:v>3.0259535679460568E-2</c:v>
                </c:pt>
                <c:pt idx="8">
                  <c:v>1.8763308435940582E-2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'AU565'!$R$25:$Z$25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'AU565'!$R$29:$Z$29</c:f>
              <c:numCache>
                <c:formatCode>General</c:formatCode>
                <c:ptCount val="9"/>
                <c:pt idx="0">
                  <c:v>0.64364921247366336</c:v>
                </c:pt>
                <c:pt idx="1">
                  <c:v>0.47161940254031492</c:v>
                </c:pt>
                <c:pt idx="2">
                  <c:v>0.35383816386183936</c:v>
                </c:pt>
                <c:pt idx="3">
                  <c:v>0.10757841639814646</c:v>
                </c:pt>
                <c:pt idx="4">
                  <c:v>3.0142188325398039E-2</c:v>
                </c:pt>
                <c:pt idx="5">
                  <c:v>2.7383775536013979E-2</c:v>
                </c:pt>
                <c:pt idx="6">
                  <c:v>2.4370849413229267E-2</c:v>
                </c:pt>
                <c:pt idx="7">
                  <c:v>2.7954095296073882E-2</c:v>
                </c:pt>
                <c:pt idx="8">
                  <c:v>2.7209476315601191E-2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20960"/>
        <c:axId val="234918216"/>
      </c:scatterChart>
      <c:valAx>
        <c:axId val="2349209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918216"/>
        <c:crosses val="autoZero"/>
        <c:crossBetween val="midCat"/>
      </c:valAx>
      <c:valAx>
        <c:axId val="234918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209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'AU565'!$R$17:$Z$17</c:f>
              <c:numCache>
                <c:formatCode>General</c:formatCode>
                <c:ptCount val="9"/>
                <c:pt idx="0">
                  <c:v>0.98182545764855667</c:v>
                </c:pt>
                <c:pt idx="1">
                  <c:v>0.9819544977486997</c:v>
                </c:pt>
                <c:pt idx="2">
                  <c:v>1.0268474224191748</c:v>
                </c:pt>
                <c:pt idx="3">
                  <c:v>0.99917959107670651</c:v>
                </c:pt>
                <c:pt idx="4">
                  <c:v>0.83878319308877147</c:v>
                </c:pt>
                <c:pt idx="5">
                  <c:v>0.38964991816551464</c:v>
                </c:pt>
                <c:pt idx="6">
                  <c:v>0.14040647760218311</c:v>
                </c:pt>
                <c:pt idx="7">
                  <c:v>6.0972596212033436E-2</c:v>
                </c:pt>
                <c:pt idx="8">
                  <c:v>3.7807838196373823E-2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'AU565'!$R$21:$Z$21</c:f>
              <c:numCache>
                <c:formatCode>General</c:formatCode>
                <c:ptCount val="9"/>
                <c:pt idx="0">
                  <c:v>8.3570471107732802E-2</c:v>
                </c:pt>
                <c:pt idx="1">
                  <c:v>8.3581454670928007E-2</c:v>
                </c:pt>
                <c:pt idx="2">
                  <c:v>8.7402625567332373E-2</c:v>
                </c:pt>
                <c:pt idx="3">
                  <c:v>8.5047610547293012E-2</c:v>
                </c:pt>
                <c:pt idx="4">
                  <c:v>7.1395079499729536E-2</c:v>
                </c:pt>
                <c:pt idx="5">
                  <c:v>3.3166004175701015E-2</c:v>
                </c:pt>
                <c:pt idx="6">
                  <c:v>1.195104016542204E-2</c:v>
                </c:pt>
                <c:pt idx="7">
                  <c:v>5.1898314006898873E-3</c:v>
                </c:pt>
                <c:pt idx="8">
                  <c:v>3.2181064618176537E-3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'AU565'!$R$25:$Z$25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'AU565'!$R$30:$Z$30</c:f>
              <c:numCache>
                <c:formatCode>General</c:formatCode>
                <c:ptCount val="9"/>
                <c:pt idx="0">
                  <c:v>0.10476840216667264</c:v>
                </c:pt>
                <c:pt idx="1">
                  <c:v>5.7069177666000427E-2</c:v>
                </c:pt>
                <c:pt idx="2">
                  <c:v>3.9996720448772206E-2</c:v>
                </c:pt>
                <c:pt idx="3">
                  <c:v>2.74266820841742E-2</c:v>
                </c:pt>
                <c:pt idx="4">
                  <c:v>2.4250986782762732E-2</c:v>
                </c:pt>
                <c:pt idx="5">
                  <c:v>1.9054746992117792E-2</c:v>
                </c:pt>
                <c:pt idx="6">
                  <c:v>2.290695979180819E-2</c:v>
                </c:pt>
                <c:pt idx="7">
                  <c:v>2.550567143055359E-2</c:v>
                </c:pt>
                <c:pt idx="8">
                  <c:v>2.7282359798185187E-2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15472"/>
        <c:axId val="234919000"/>
      </c:scatterChart>
      <c:valAx>
        <c:axId val="2349154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919000"/>
        <c:crosses val="autoZero"/>
        <c:crossBetween val="midCat"/>
      </c:valAx>
      <c:valAx>
        <c:axId val="2349190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15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'AU565'!$R$17:$Z$17</c:f>
              <c:numCache>
                <c:formatCode>General</c:formatCode>
                <c:ptCount val="9"/>
                <c:pt idx="0">
                  <c:v>0.98182545764855667</c:v>
                </c:pt>
                <c:pt idx="1">
                  <c:v>0.9819544977486997</c:v>
                </c:pt>
                <c:pt idx="2">
                  <c:v>1.0268474224191748</c:v>
                </c:pt>
                <c:pt idx="3">
                  <c:v>0.99917959107670651</c:v>
                </c:pt>
                <c:pt idx="4">
                  <c:v>0.83878319308877147</c:v>
                </c:pt>
                <c:pt idx="5">
                  <c:v>0.38964991816551464</c:v>
                </c:pt>
                <c:pt idx="6">
                  <c:v>0.14040647760218311</c:v>
                </c:pt>
                <c:pt idx="7">
                  <c:v>6.0972596212033436E-2</c:v>
                </c:pt>
                <c:pt idx="8">
                  <c:v>3.7807838196373823E-2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'AU565'!$R$16:$Z$16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'AU565'!$R$22:$Z$22</c:f>
              <c:numCache>
                <c:formatCode>General</c:formatCode>
                <c:ptCount val="9"/>
                <c:pt idx="0">
                  <c:v>3.2253942544963714E-2</c:v>
                </c:pt>
                <c:pt idx="1">
                  <c:v>3.2258181640562211E-2</c:v>
                </c:pt>
                <c:pt idx="2">
                  <c:v>3.3732958854492623E-2</c:v>
                </c:pt>
                <c:pt idx="3">
                  <c:v>3.2824043083861672E-2</c:v>
                </c:pt>
                <c:pt idx="4">
                  <c:v>2.7554861922566294E-2</c:v>
                </c:pt>
                <c:pt idx="5">
                  <c:v>1.280038725341234E-2</c:v>
                </c:pt>
                <c:pt idx="6">
                  <c:v>4.6124923999908939E-3</c:v>
                </c:pt>
                <c:pt idx="7">
                  <c:v>2.0030104126146455E-3</c:v>
                </c:pt>
                <c:pt idx="8">
                  <c:v>1.2420250783226556E-3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'AU565'!$R$25:$Z$25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'AU565'!$R$31:$Z$31</c:f>
              <c:numCache>
                <c:formatCode>General</c:formatCode>
                <c:ptCount val="9"/>
                <c:pt idx="0">
                  <c:v>2.8161763821351684E-2</c:v>
                </c:pt>
                <c:pt idx="1">
                  <c:v>2.7345554268526653E-2</c:v>
                </c:pt>
                <c:pt idx="2">
                  <c:v>2.3498729419892169E-2</c:v>
                </c:pt>
                <c:pt idx="3">
                  <c:v>2.5762928347205245E-2</c:v>
                </c:pt>
                <c:pt idx="4">
                  <c:v>2.2516707290431065E-2</c:v>
                </c:pt>
                <c:pt idx="5">
                  <c:v>2.2354320837944693E-2</c:v>
                </c:pt>
                <c:pt idx="6">
                  <c:v>2.2634303553713885E-2</c:v>
                </c:pt>
                <c:pt idx="7">
                  <c:v>3.1014534100359561E-2</c:v>
                </c:pt>
                <c:pt idx="8">
                  <c:v>2.9062587211463875E-2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19392"/>
        <c:axId val="234916256"/>
      </c:scatterChart>
      <c:valAx>
        <c:axId val="2349193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4916256"/>
        <c:crosses val="autoZero"/>
        <c:crossBetween val="midCat"/>
      </c:valAx>
      <c:valAx>
        <c:axId val="23491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19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'AU565'!$R$18:$R$22</c:f>
              <c:numCache>
                <c:formatCode>General</c:formatCode>
                <c:ptCount val="5"/>
                <c:pt idx="0">
                  <c:v>0.99881992833739874</c:v>
                </c:pt>
                <c:pt idx="1">
                  <c:v>0.94015702650348376</c:v>
                </c:pt>
                <c:pt idx="2">
                  <c:v>0.487261233938662</c:v>
                </c:pt>
                <c:pt idx="3">
                  <c:v>8.3570471107732802E-2</c:v>
                </c:pt>
                <c:pt idx="4">
                  <c:v>3.2253942544963714E-2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'AU565'!$R$27:$R$31</c:f>
              <c:numCache>
                <c:formatCode>General</c:formatCode>
                <c:ptCount val="5"/>
                <c:pt idx="0">
                  <c:v>1.0485495465331953</c:v>
                </c:pt>
                <c:pt idx="1">
                  <c:v>1.0088060160065138</c:v>
                </c:pt>
                <c:pt idx="2">
                  <c:v>0.64364921247366336</c:v>
                </c:pt>
                <c:pt idx="3">
                  <c:v>0.10476840216667264</c:v>
                </c:pt>
                <c:pt idx="4">
                  <c:v>2.8161763821351684E-2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917824"/>
        <c:axId val="236206016"/>
      </c:scatterChart>
      <c:valAx>
        <c:axId val="23491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06016"/>
        <c:crosses val="autoZero"/>
        <c:crossBetween val="midCat"/>
      </c:valAx>
      <c:valAx>
        <c:axId val="236206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9178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'AU565'!$S$18:$S$22</c:f>
              <c:numCache>
                <c:formatCode>General</c:formatCode>
                <c:ptCount val="5"/>
                <c:pt idx="0">
                  <c:v>0.99895120199971166</c:v>
                </c:pt>
                <c:pt idx="1">
                  <c:v>0.94028059017348753</c:v>
                </c:pt>
                <c:pt idx="2">
                  <c:v>0.48732527407729709</c:v>
                </c:pt>
                <c:pt idx="3">
                  <c:v>8.3581454670928007E-2</c:v>
                </c:pt>
                <c:pt idx="4">
                  <c:v>3.2258181640562211E-2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'AU565'!$S$27:$S$31</c:f>
              <c:numCache>
                <c:formatCode>General</c:formatCode>
                <c:ptCount val="5"/>
                <c:pt idx="0">
                  <c:v>1.0239564052812318</c:v>
                </c:pt>
                <c:pt idx="1">
                  <c:v>1.0111812712422126</c:v>
                </c:pt>
                <c:pt idx="2">
                  <c:v>0.47161940254031492</c:v>
                </c:pt>
                <c:pt idx="3">
                  <c:v>5.7069177666000427E-2</c:v>
                </c:pt>
                <c:pt idx="4">
                  <c:v>2.7345554268526653E-2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13464"/>
        <c:axId val="236209936"/>
      </c:scatterChart>
      <c:valAx>
        <c:axId val="23621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09936"/>
        <c:crosses val="autoZero"/>
        <c:crossBetween val="midCat"/>
      </c:valAx>
      <c:valAx>
        <c:axId val="236209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13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'AU565'!$T$18:$T$22</c:f>
              <c:numCache>
                <c:formatCode>General</c:formatCode>
                <c:ptCount val="5"/>
                <c:pt idx="0">
                  <c:v>1.0446211807651946</c:v>
                </c:pt>
                <c:pt idx="1">
                  <c:v>0.98326827015310614</c:v>
                </c:pt>
                <c:pt idx="2">
                  <c:v>0.50960477569303242</c:v>
                </c:pt>
                <c:pt idx="3">
                  <c:v>8.7402625567332373E-2</c:v>
                </c:pt>
                <c:pt idx="4">
                  <c:v>3.3732958854492623E-2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'AU565'!$T$27:$T$31</c:f>
              <c:numCache>
                <c:formatCode>General</c:formatCode>
                <c:ptCount val="5"/>
                <c:pt idx="0">
                  <c:v>1.0190775302952806</c:v>
                </c:pt>
                <c:pt idx="1">
                  <c:v>0.91327500240415904</c:v>
                </c:pt>
                <c:pt idx="2">
                  <c:v>0.35383816386183936</c:v>
                </c:pt>
                <c:pt idx="3">
                  <c:v>3.9996720448772206E-2</c:v>
                </c:pt>
                <c:pt idx="4">
                  <c:v>2.3498729419892169E-2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05624"/>
        <c:axId val="236211112"/>
      </c:scatterChart>
      <c:valAx>
        <c:axId val="236205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1112"/>
        <c:crosses val="autoZero"/>
        <c:crossBetween val="midCat"/>
      </c:valAx>
      <c:valAx>
        <c:axId val="236211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056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'AU565'!$U$18:$U$22</c:f>
              <c:numCache>
                <c:formatCode>General</c:formatCode>
                <c:ptCount val="5"/>
                <c:pt idx="0">
                  <c:v>1.0164744454127412</c:v>
                </c:pt>
                <c:pt idx="1">
                  <c:v>0.95677465477361379</c:v>
                </c:pt>
                <c:pt idx="2">
                  <c:v>0.49587375911028297</c:v>
                </c:pt>
                <c:pt idx="3">
                  <c:v>8.5047610547293012E-2</c:v>
                </c:pt>
                <c:pt idx="4">
                  <c:v>3.2824043083861672E-2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'AU565'!$U$27:$U$31</c:f>
              <c:numCache>
                <c:formatCode>General</c:formatCode>
                <c:ptCount val="5"/>
                <c:pt idx="0">
                  <c:v>0.9889604913875516</c:v>
                </c:pt>
                <c:pt idx="1">
                  <c:v>0.81514916434240936</c:v>
                </c:pt>
                <c:pt idx="2">
                  <c:v>0.10757841639814646</c:v>
                </c:pt>
                <c:pt idx="3">
                  <c:v>2.74266820841742E-2</c:v>
                </c:pt>
                <c:pt idx="4">
                  <c:v>2.5762928347205245E-2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12680"/>
        <c:axId val="236205232"/>
      </c:scatterChart>
      <c:valAx>
        <c:axId val="23621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05232"/>
        <c:crosses val="autoZero"/>
        <c:crossBetween val="midCat"/>
      </c:valAx>
      <c:valAx>
        <c:axId val="236205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126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'AU565'!$V$18:$V$22</c:f>
              <c:numCache>
                <c:formatCode>General</c:formatCode>
                <c:ptCount val="5"/>
                <c:pt idx="0">
                  <c:v>0.85330173737604231</c:v>
                </c:pt>
                <c:pt idx="1">
                  <c:v>0.80318544049986429</c:v>
                </c:pt>
                <c:pt idx="2">
                  <c:v>0.41627208837127322</c:v>
                </c:pt>
                <c:pt idx="3">
                  <c:v>7.1395079499729536E-2</c:v>
                </c:pt>
                <c:pt idx="4">
                  <c:v>2.7554861922566294E-2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'AU565'!$V$27:$V$31</c:f>
              <c:numCache>
                <c:formatCode>General</c:formatCode>
                <c:ptCount val="5"/>
                <c:pt idx="0">
                  <c:v>0.89387166854976041</c:v>
                </c:pt>
                <c:pt idx="1">
                  <c:v>0.31972023007579164</c:v>
                </c:pt>
                <c:pt idx="2">
                  <c:v>3.0142188325398039E-2</c:v>
                </c:pt>
                <c:pt idx="3">
                  <c:v>2.4250986782762732E-2</c:v>
                </c:pt>
                <c:pt idx="4">
                  <c:v>2.2516707290431065E-2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06800"/>
        <c:axId val="236212288"/>
      </c:scatterChart>
      <c:valAx>
        <c:axId val="23620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2288"/>
        <c:crosses val="autoZero"/>
        <c:crossBetween val="midCat"/>
      </c:valAx>
      <c:valAx>
        <c:axId val="236212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068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'AU565'!$W$18:$W$22</c:f>
              <c:numCache>
                <c:formatCode>General</c:formatCode>
                <c:ptCount val="5"/>
                <c:pt idx="0">
                  <c:v>0.39639438996708393</c:v>
                </c:pt>
                <c:pt idx="1">
                  <c:v>0.3731132713926269</c:v>
                </c:pt>
                <c:pt idx="2">
                  <c:v>0.19337581690348468</c:v>
                </c:pt>
                <c:pt idx="3">
                  <c:v>3.3166004175701015E-2</c:v>
                </c:pt>
                <c:pt idx="4">
                  <c:v>1.280038725341234E-2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'AU565'!$W$27:$W$31</c:f>
              <c:numCache>
                <c:formatCode>General</c:formatCode>
                <c:ptCount val="5"/>
                <c:pt idx="0">
                  <c:v>0.34871234909730831</c:v>
                </c:pt>
                <c:pt idx="1">
                  <c:v>3.5176887613317838E-2</c:v>
                </c:pt>
                <c:pt idx="2">
                  <c:v>2.7383775536013979E-2</c:v>
                </c:pt>
                <c:pt idx="3">
                  <c:v>1.9054746992117792E-2</c:v>
                </c:pt>
                <c:pt idx="4">
                  <c:v>2.2354320837944693E-2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11504"/>
        <c:axId val="236210328"/>
      </c:scatterChart>
      <c:valAx>
        <c:axId val="23621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0328"/>
        <c:crosses val="autoZero"/>
        <c:crossBetween val="midCat"/>
      </c:valAx>
      <c:valAx>
        <c:axId val="236210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115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'AU565'!$X$18:$X$22</c:f>
              <c:numCache>
                <c:formatCode>General</c:formatCode>
                <c:ptCount val="5"/>
                <c:pt idx="0">
                  <c:v>0.14283678102276112</c:v>
                </c:pt>
                <c:pt idx="1">
                  <c:v>0.13444766119676965</c:v>
                </c:pt>
                <c:pt idx="2">
                  <c:v>6.9681054811179879E-2</c:v>
                </c:pt>
                <c:pt idx="3">
                  <c:v>1.195104016542204E-2</c:v>
                </c:pt>
                <c:pt idx="4">
                  <c:v>4.6124923999908939E-3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'AU565'!$X$27:$X$31</c:f>
              <c:numCache>
                <c:formatCode>General</c:formatCode>
                <c:ptCount val="5"/>
                <c:pt idx="0">
                  <c:v>9.9838324114218738E-2</c:v>
                </c:pt>
                <c:pt idx="1">
                  <c:v>2.3097998724111862E-2</c:v>
                </c:pt>
                <c:pt idx="2">
                  <c:v>2.4370849413229267E-2</c:v>
                </c:pt>
                <c:pt idx="3">
                  <c:v>2.290695979180819E-2</c:v>
                </c:pt>
                <c:pt idx="4">
                  <c:v>2.2634303553713885E-2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07192"/>
        <c:axId val="236213856"/>
      </c:scatterChart>
      <c:valAx>
        <c:axId val="236207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3856"/>
        <c:crosses val="autoZero"/>
        <c:crossBetween val="midCat"/>
      </c:valAx>
      <c:valAx>
        <c:axId val="236213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071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'AU565'!$Y$18:$Y$22</c:f>
              <c:numCache>
                <c:formatCode>General</c:formatCode>
                <c:ptCount val="5"/>
                <c:pt idx="0">
                  <c:v>6.2027974223548506E-2</c:v>
                </c:pt>
                <c:pt idx="1">
                  <c:v>5.8384934212433029E-2</c:v>
                </c:pt>
                <c:pt idx="2">
                  <c:v>3.0259535679460568E-2</c:v>
                </c:pt>
                <c:pt idx="3">
                  <c:v>5.1898314006898873E-3</c:v>
                </c:pt>
                <c:pt idx="4">
                  <c:v>2.0030104126146455E-3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'AU565'!$Y$27:$Y$31</c:f>
              <c:numCache>
                <c:formatCode>General</c:formatCode>
                <c:ptCount val="5"/>
                <c:pt idx="0">
                  <c:v>3.3925144468250318E-2</c:v>
                </c:pt>
                <c:pt idx="1">
                  <c:v>2.7298014809083643E-2</c:v>
                </c:pt>
                <c:pt idx="2">
                  <c:v>2.7954095296073882E-2</c:v>
                </c:pt>
                <c:pt idx="3">
                  <c:v>2.550567143055359E-2</c:v>
                </c:pt>
                <c:pt idx="4">
                  <c:v>3.1014534100359561E-2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13072"/>
        <c:axId val="236209544"/>
      </c:scatterChart>
      <c:valAx>
        <c:axId val="23621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09544"/>
        <c:crosses val="autoZero"/>
        <c:crossBetween val="midCat"/>
      </c:valAx>
      <c:valAx>
        <c:axId val="236209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130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'AU565'!$Q$18:$Q$22</c:f>
              <c:numCache>
                <c:formatCode>General</c:formatCode>
                <c:ptCount val="5"/>
                <c:pt idx="0">
                  <c:v>1.0173090548390784</c:v>
                </c:pt>
                <c:pt idx="1">
                  <c:v>0.95756024574381315</c:v>
                </c:pt>
                <c:pt idx="2">
                  <c:v>0.49628091239927558</c:v>
                </c:pt>
                <c:pt idx="3">
                  <c:v>8.5117441655955473E-2</c:v>
                </c:pt>
                <c:pt idx="4">
                  <c:v>3.2850994332751328E-2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'AU565'!$P$18:$P$22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'AU565'!$Z$18:$Z$22</c:f>
              <c:numCache>
                <c:formatCode>General</c:formatCode>
                <c:ptCount val="5"/>
                <c:pt idx="0">
                  <c:v>3.8462256141061864E-2</c:v>
                </c:pt>
                <c:pt idx="1">
                  <c:v>3.6203282834362041E-2</c:v>
                </c:pt>
                <c:pt idx="2">
                  <c:v>1.8763308435940582E-2</c:v>
                </c:pt>
                <c:pt idx="3">
                  <c:v>3.2181064618176537E-3</c:v>
                </c:pt>
                <c:pt idx="4">
                  <c:v>1.2420250783226556E-3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'AU565'!$P$27:$P$31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'AU565'!$Z$27:$Z$31</c:f>
              <c:numCache>
                <c:formatCode>General</c:formatCode>
                <c:ptCount val="5"/>
                <c:pt idx="0">
                  <c:v>3.553079498060794E-2</c:v>
                </c:pt>
                <c:pt idx="1">
                  <c:v>2.710490650851291E-2</c:v>
                </c:pt>
                <c:pt idx="2">
                  <c:v>2.7209476315601191E-2</c:v>
                </c:pt>
                <c:pt idx="3">
                  <c:v>2.7282359798185187E-2</c:v>
                </c:pt>
                <c:pt idx="4">
                  <c:v>2.9062587211463875E-2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08368"/>
        <c:axId val="236215032"/>
      </c:scatterChart>
      <c:valAx>
        <c:axId val="236208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5032"/>
        <c:crosses val="autoZero"/>
        <c:crossBetween val="midCat"/>
      </c:valAx>
      <c:valAx>
        <c:axId val="236215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083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'AU565'!$R$18:$Z$18</c:f>
              <c:numCache>
                <c:formatCode>General</c:formatCode>
                <c:ptCount val="9"/>
                <c:pt idx="0">
                  <c:v>0.99881992833739874</c:v>
                </c:pt>
                <c:pt idx="1">
                  <c:v>0.99895120199971166</c:v>
                </c:pt>
                <c:pt idx="2">
                  <c:v>1.0446211807651946</c:v>
                </c:pt>
                <c:pt idx="3">
                  <c:v>1.0164744454127412</c:v>
                </c:pt>
                <c:pt idx="4">
                  <c:v>0.85330173737604231</c:v>
                </c:pt>
                <c:pt idx="5">
                  <c:v>0.39639438996708393</c:v>
                </c:pt>
                <c:pt idx="6">
                  <c:v>0.14283678102276112</c:v>
                </c:pt>
                <c:pt idx="7">
                  <c:v>6.2027974223548506E-2</c:v>
                </c:pt>
                <c:pt idx="8">
                  <c:v>3.8462256141061864E-2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'AU565'!$R$19:$Z$19</c:f>
              <c:numCache>
                <c:formatCode>General</c:formatCode>
                <c:ptCount val="9"/>
                <c:pt idx="0">
                  <c:v>0.94015702650348376</c:v>
                </c:pt>
                <c:pt idx="1">
                  <c:v>0.94028059017348753</c:v>
                </c:pt>
                <c:pt idx="2">
                  <c:v>0.98326827015310614</c:v>
                </c:pt>
                <c:pt idx="3">
                  <c:v>0.95677465477361379</c:v>
                </c:pt>
                <c:pt idx="4">
                  <c:v>0.80318544049986429</c:v>
                </c:pt>
                <c:pt idx="5">
                  <c:v>0.3731132713926269</c:v>
                </c:pt>
                <c:pt idx="6">
                  <c:v>0.13444766119676965</c:v>
                </c:pt>
                <c:pt idx="7">
                  <c:v>5.8384934212433029E-2</c:v>
                </c:pt>
                <c:pt idx="8">
                  <c:v>3.6203282834362041E-2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'AU565'!$R$20:$Z$20</c:f>
              <c:numCache>
                <c:formatCode>General</c:formatCode>
                <c:ptCount val="9"/>
                <c:pt idx="0">
                  <c:v>0.487261233938662</c:v>
                </c:pt>
                <c:pt idx="1">
                  <c:v>0.48732527407729709</c:v>
                </c:pt>
                <c:pt idx="2">
                  <c:v>0.50960477569303242</c:v>
                </c:pt>
                <c:pt idx="3">
                  <c:v>0.49587375911028297</c:v>
                </c:pt>
                <c:pt idx="4">
                  <c:v>0.41627208837127322</c:v>
                </c:pt>
                <c:pt idx="5">
                  <c:v>0.19337581690348468</c:v>
                </c:pt>
                <c:pt idx="6">
                  <c:v>6.9681054811179879E-2</c:v>
                </c:pt>
                <c:pt idx="7">
                  <c:v>3.0259535679460568E-2</c:v>
                </c:pt>
                <c:pt idx="8">
                  <c:v>1.8763308435940582E-2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'AU565'!$R$21:$Z$21</c:f>
              <c:numCache>
                <c:formatCode>General</c:formatCode>
                <c:ptCount val="9"/>
                <c:pt idx="0">
                  <c:v>8.3570471107732802E-2</c:v>
                </c:pt>
                <c:pt idx="1">
                  <c:v>8.3581454670928007E-2</c:v>
                </c:pt>
                <c:pt idx="2">
                  <c:v>8.7402625567332373E-2</c:v>
                </c:pt>
                <c:pt idx="3">
                  <c:v>8.5047610547293012E-2</c:v>
                </c:pt>
                <c:pt idx="4">
                  <c:v>7.1395079499729536E-2</c:v>
                </c:pt>
                <c:pt idx="5">
                  <c:v>3.3166004175701015E-2</c:v>
                </c:pt>
                <c:pt idx="6">
                  <c:v>1.195104016542204E-2</c:v>
                </c:pt>
                <c:pt idx="7">
                  <c:v>5.1898314006898873E-3</c:v>
                </c:pt>
                <c:pt idx="8">
                  <c:v>3.2181064618176537E-3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'AU565'!$R$22:$Z$22</c:f>
              <c:numCache>
                <c:formatCode>General</c:formatCode>
                <c:ptCount val="9"/>
                <c:pt idx="0">
                  <c:v>3.2253942544963714E-2</c:v>
                </c:pt>
                <c:pt idx="1">
                  <c:v>3.2258181640562211E-2</c:v>
                </c:pt>
                <c:pt idx="2">
                  <c:v>3.3732958854492623E-2</c:v>
                </c:pt>
                <c:pt idx="3">
                  <c:v>3.2824043083861672E-2</c:v>
                </c:pt>
                <c:pt idx="4">
                  <c:v>2.7554861922566294E-2</c:v>
                </c:pt>
                <c:pt idx="5">
                  <c:v>1.280038725341234E-2</c:v>
                </c:pt>
                <c:pt idx="6">
                  <c:v>4.6124923999908939E-3</c:v>
                </c:pt>
                <c:pt idx="7">
                  <c:v>2.0030104126146455E-3</c:v>
                </c:pt>
                <c:pt idx="8">
                  <c:v>1.2420250783226556E-3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6215816"/>
        <c:axId val="236203664"/>
        <c:axId val="237034976"/>
      </c:surfaceChart>
      <c:catAx>
        <c:axId val="2362158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6203664"/>
        <c:crossesAt val="0"/>
        <c:auto val="1"/>
        <c:lblAlgn val="ctr"/>
        <c:lblOffset val="100"/>
        <c:noMultiLvlLbl val="0"/>
      </c:catAx>
      <c:valAx>
        <c:axId val="23620366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6215816"/>
        <c:crosses val="autoZero"/>
        <c:crossBetween val="midCat"/>
        <c:majorUnit val="0.25"/>
        <c:minorUnit val="0.1"/>
      </c:valAx>
      <c:serAx>
        <c:axId val="23703497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620366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'AU565'!$R$27:$Z$27</c:f>
              <c:numCache>
                <c:formatCode>General</c:formatCode>
                <c:ptCount val="9"/>
                <c:pt idx="0">
                  <c:v>1.0485495465331953</c:v>
                </c:pt>
                <c:pt idx="1">
                  <c:v>1.0239564052812318</c:v>
                </c:pt>
                <c:pt idx="2">
                  <c:v>1.0190775302952806</c:v>
                </c:pt>
                <c:pt idx="3">
                  <c:v>0.9889604913875516</c:v>
                </c:pt>
                <c:pt idx="4">
                  <c:v>0.89387166854976041</c:v>
                </c:pt>
                <c:pt idx="5">
                  <c:v>0.34871234909730831</c:v>
                </c:pt>
                <c:pt idx="6">
                  <c:v>9.9838324114218738E-2</c:v>
                </c:pt>
                <c:pt idx="7">
                  <c:v>3.3925144468250318E-2</c:v>
                </c:pt>
                <c:pt idx="8">
                  <c:v>3.553079498060794E-2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'AU565'!$R$28:$Z$28</c:f>
              <c:numCache>
                <c:formatCode>General</c:formatCode>
                <c:ptCount val="9"/>
                <c:pt idx="0">
                  <c:v>1.0088060160065138</c:v>
                </c:pt>
                <c:pt idx="1">
                  <c:v>1.0111812712422126</c:v>
                </c:pt>
                <c:pt idx="2">
                  <c:v>0.91327500240415904</c:v>
                </c:pt>
                <c:pt idx="3">
                  <c:v>0.81514916434240936</c:v>
                </c:pt>
                <c:pt idx="4">
                  <c:v>0.31972023007579164</c:v>
                </c:pt>
                <c:pt idx="5">
                  <c:v>3.5176887613317838E-2</c:v>
                </c:pt>
                <c:pt idx="6">
                  <c:v>2.3097998724111862E-2</c:v>
                </c:pt>
                <c:pt idx="7">
                  <c:v>2.7298014809083643E-2</c:v>
                </c:pt>
                <c:pt idx="8">
                  <c:v>2.710490650851291E-2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'AU565'!$R$29:$Z$29</c:f>
              <c:numCache>
                <c:formatCode>General</c:formatCode>
                <c:ptCount val="9"/>
                <c:pt idx="0">
                  <c:v>0.64364921247366336</c:v>
                </c:pt>
                <c:pt idx="1">
                  <c:v>0.47161940254031492</c:v>
                </c:pt>
                <c:pt idx="2">
                  <c:v>0.35383816386183936</c:v>
                </c:pt>
                <c:pt idx="3">
                  <c:v>0.10757841639814646</c:v>
                </c:pt>
                <c:pt idx="4">
                  <c:v>3.0142188325398039E-2</c:v>
                </c:pt>
                <c:pt idx="5">
                  <c:v>2.7383775536013979E-2</c:v>
                </c:pt>
                <c:pt idx="6">
                  <c:v>2.4370849413229267E-2</c:v>
                </c:pt>
                <c:pt idx="7">
                  <c:v>2.7954095296073882E-2</c:v>
                </c:pt>
                <c:pt idx="8">
                  <c:v>2.7209476315601191E-2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'AU565'!$R$30:$Z$30</c:f>
              <c:numCache>
                <c:formatCode>General</c:formatCode>
                <c:ptCount val="9"/>
                <c:pt idx="0">
                  <c:v>0.10476840216667264</c:v>
                </c:pt>
                <c:pt idx="1">
                  <c:v>5.7069177666000427E-2</c:v>
                </c:pt>
                <c:pt idx="2">
                  <c:v>3.9996720448772206E-2</c:v>
                </c:pt>
                <c:pt idx="3">
                  <c:v>2.74266820841742E-2</c:v>
                </c:pt>
                <c:pt idx="4">
                  <c:v>2.4250986782762732E-2</c:v>
                </c:pt>
                <c:pt idx="5">
                  <c:v>1.9054746992117792E-2</c:v>
                </c:pt>
                <c:pt idx="6">
                  <c:v>2.290695979180819E-2</c:v>
                </c:pt>
                <c:pt idx="7">
                  <c:v>2.550567143055359E-2</c:v>
                </c:pt>
                <c:pt idx="8">
                  <c:v>2.7282359798185187E-2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'AU565'!$R$31:$Z$31</c:f>
              <c:numCache>
                <c:formatCode>General</c:formatCode>
                <c:ptCount val="9"/>
                <c:pt idx="0">
                  <c:v>2.8161763821351684E-2</c:v>
                </c:pt>
                <c:pt idx="1">
                  <c:v>2.7345554268526653E-2</c:v>
                </c:pt>
                <c:pt idx="2">
                  <c:v>2.3498729419892169E-2</c:v>
                </c:pt>
                <c:pt idx="3">
                  <c:v>2.5762928347205245E-2</c:v>
                </c:pt>
                <c:pt idx="4">
                  <c:v>2.2516707290431065E-2</c:v>
                </c:pt>
                <c:pt idx="5">
                  <c:v>2.2354320837944693E-2</c:v>
                </c:pt>
                <c:pt idx="6">
                  <c:v>2.2634303553713885E-2</c:v>
                </c:pt>
                <c:pt idx="7">
                  <c:v>3.1014534100359561E-2</c:v>
                </c:pt>
                <c:pt idx="8">
                  <c:v>2.9062587211463875E-2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6207584"/>
        <c:axId val="236208760"/>
        <c:axId val="237036248"/>
      </c:surfaceChart>
      <c:catAx>
        <c:axId val="2362075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08760"/>
        <c:crossesAt val="0"/>
        <c:auto val="1"/>
        <c:lblAlgn val="ctr"/>
        <c:lblOffset val="100"/>
        <c:noMultiLvlLbl val="0"/>
      </c:catAx>
      <c:valAx>
        <c:axId val="23620876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6207584"/>
        <c:crosses val="autoZero"/>
        <c:crossBetween val="midCat"/>
        <c:majorUnit val="0.25"/>
        <c:minorUnit val="0.1"/>
      </c:valAx>
      <c:serAx>
        <c:axId val="23703624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62087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'AU565'!$R$36:$Z$36</c:f>
              <c:numCache>
                <c:formatCode>General</c:formatCode>
                <c:ptCount val="9"/>
                <c:pt idx="0">
                  <c:v>-4.9729618195796577E-2</c:v>
                </c:pt>
                <c:pt idx="1">
                  <c:v>-2.5005203281520116E-2</c:v>
                </c:pt>
                <c:pt idx="2">
                  <c:v>2.5543650469914025E-2</c:v>
                </c:pt>
                <c:pt idx="3">
                  <c:v>2.7513954025189635E-2</c:v>
                </c:pt>
                <c:pt idx="4">
                  <c:v>-4.0569931173718099E-2</c:v>
                </c:pt>
                <c:pt idx="5">
                  <c:v>4.7682040869775622E-2</c:v>
                </c:pt>
                <c:pt idx="6">
                  <c:v>4.2998456908542385E-2</c:v>
                </c:pt>
                <c:pt idx="7">
                  <c:v>2.8102829755298188E-2</c:v>
                </c:pt>
                <c:pt idx="8">
                  <c:v>2.9314611604539242E-3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'AU565'!$R$37:$Z$37</c:f>
              <c:numCache>
                <c:formatCode>General</c:formatCode>
                <c:ptCount val="9"/>
                <c:pt idx="0">
                  <c:v>-6.864898950303E-2</c:v>
                </c:pt>
                <c:pt idx="1">
                  <c:v>-7.0900681068725047E-2</c:v>
                </c:pt>
                <c:pt idx="2">
                  <c:v>6.9993267748947097E-2</c:v>
                </c:pt>
                <c:pt idx="3">
                  <c:v>0.14162549043120443</c:v>
                </c:pt>
                <c:pt idx="4">
                  <c:v>0.48346521042407264</c:v>
                </c:pt>
                <c:pt idx="5">
                  <c:v>0.33793638377930907</c:v>
                </c:pt>
                <c:pt idx="6">
                  <c:v>0.11134966247265779</c:v>
                </c:pt>
                <c:pt idx="7">
                  <c:v>3.1086919403349386E-2</c:v>
                </c:pt>
                <c:pt idx="8">
                  <c:v>9.0983763258491307E-3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'AU565'!$R$38:$Z$38</c:f>
              <c:numCache>
                <c:formatCode>General</c:formatCode>
                <c:ptCount val="9"/>
                <c:pt idx="0">
                  <c:v>-0.15638797853500136</c:v>
                </c:pt>
                <c:pt idx="1">
                  <c:v>1.5705871536982163E-2</c:v>
                </c:pt>
                <c:pt idx="2">
                  <c:v>0.15576661183119306</c:v>
                </c:pt>
                <c:pt idx="3">
                  <c:v>0.3882953427121365</c:v>
                </c:pt>
                <c:pt idx="4">
                  <c:v>0.38612990004587516</c:v>
                </c:pt>
                <c:pt idx="5">
                  <c:v>0.1659920413674707</c:v>
                </c:pt>
                <c:pt idx="6">
                  <c:v>4.5310205397950609E-2</c:v>
                </c:pt>
                <c:pt idx="7">
                  <c:v>2.3054403833866859E-3</c:v>
                </c:pt>
                <c:pt idx="8">
                  <c:v>-8.4461678796606092E-3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'AU565'!$R$39:$Z$39</c:f>
              <c:numCache>
                <c:formatCode>General</c:formatCode>
                <c:ptCount val="9"/>
                <c:pt idx="0">
                  <c:v>-2.1197931058939842E-2</c:v>
                </c:pt>
                <c:pt idx="1">
                  <c:v>2.651227700492758E-2</c:v>
                </c:pt>
                <c:pt idx="2">
                  <c:v>4.7405905118560167E-2</c:v>
                </c:pt>
                <c:pt idx="3">
                  <c:v>5.7620928463118809E-2</c:v>
                </c:pt>
                <c:pt idx="4">
                  <c:v>4.7144092716966804E-2</c:v>
                </c:pt>
                <c:pt idx="5">
                  <c:v>1.4111257183583224E-2</c:v>
                </c:pt>
                <c:pt idx="6">
                  <c:v>-1.0955919626386149E-2</c:v>
                </c:pt>
                <c:pt idx="7">
                  <c:v>-2.0315840029863703E-2</c:v>
                </c:pt>
                <c:pt idx="8">
                  <c:v>-2.4064253336367532E-2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'AU565'!$R$40:$Z$40</c:f>
              <c:numCache>
                <c:formatCode>General</c:formatCode>
                <c:ptCount val="9"/>
                <c:pt idx="0">
                  <c:v>4.0921787236120298E-3</c:v>
                </c:pt>
                <c:pt idx="1">
                  <c:v>4.9126273720355579E-3</c:v>
                </c:pt>
                <c:pt idx="2">
                  <c:v>1.0234229434600454E-2</c:v>
                </c:pt>
                <c:pt idx="3">
                  <c:v>7.0611147366564271E-3</c:v>
                </c:pt>
                <c:pt idx="4">
                  <c:v>5.0381546321352291E-3</c:v>
                </c:pt>
                <c:pt idx="5">
                  <c:v>-9.5539335845323536E-3</c:v>
                </c:pt>
                <c:pt idx="6">
                  <c:v>-1.8021811153722991E-2</c:v>
                </c:pt>
                <c:pt idx="7">
                  <c:v>-2.9011523687744914E-2</c:v>
                </c:pt>
                <c:pt idx="8">
                  <c:v>-2.782056213314122E-2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6219344"/>
        <c:axId val="236216208"/>
        <c:axId val="237033704"/>
      </c:surfaceChart>
      <c:catAx>
        <c:axId val="2362193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6216208"/>
        <c:crossesAt val="0"/>
        <c:auto val="1"/>
        <c:lblAlgn val="ctr"/>
        <c:lblOffset val="100"/>
        <c:noMultiLvlLbl val="0"/>
      </c:catAx>
      <c:valAx>
        <c:axId val="236216208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219344"/>
        <c:crosses val="autoZero"/>
        <c:crossBetween val="midCat"/>
        <c:majorUnit val="0.25"/>
        <c:minorUnit val="0.1"/>
      </c:valAx>
      <c:serAx>
        <c:axId val="23703370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621620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'BT20'!$R$17:$Z$17</c:f>
              <c:numCache>
                <c:formatCode>General</c:formatCode>
                <c:ptCount val="9"/>
                <c:pt idx="0">
                  <c:v>0.98091583976084795</c:v>
                </c:pt>
                <c:pt idx="1">
                  <c:v>1.0334904972613452</c:v>
                </c:pt>
                <c:pt idx="2">
                  <c:v>0.9826924739845202</c:v>
                </c:pt>
                <c:pt idx="3">
                  <c:v>1.0411928164652648</c:v>
                </c:pt>
                <c:pt idx="4">
                  <c:v>1.0157682976837077</c:v>
                </c:pt>
                <c:pt idx="5">
                  <c:v>0.67701988695637938</c:v>
                </c:pt>
                <c:pt idx="6">
                  <c:v>0.37712351862989574</c:v>
                </c:pt>
                <c:pt idx="7">
                  <c:v>0.22679517356096027</c:v>
                </c:pt>
                <c:pt idx="8">
                  <c:v>0.21799386526893702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'BT20'!$R$18:$Z$18</c:f>
              <c:numCache>
                <c:formatCode>General</c:formatCode>
                <c:ptCount val="9"/>
                <c:pt idx="0">
                  <c:v>0.99865838721117806</c:v>
                </c:pt>
                <c:pt idx="1">
                  <c:v>1.0521840012744879</c:v>
                </c:pt>
                <c:pt idx="2">
                  <c:v>1.000467156726929</c:v>
                </c:pt>
                <c:pt idx="3">
                  <c:v>1.0600256380002722</c:v>
                </c:pt>
                <c:pt idx="4">
                  <c:v>1.0341412472168583</c:v>
                </c:pt>
                <c:pt idx="5">
                  <c:v>0.68926564442326799</c:v>
                </c:pt>
                <c:pt idx="6">
                  <c:v>0.38394482954435472</c:v>
                </c:pt>
                <c:pt idx="7">
                  <c:v>0.23089738494883247</c:v>
                </c:pt>
                <c:pt idx="8">
                  <c:v>0.22193688090966512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'BT20'!$R$25:$Z$25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'BT20'!$R$27:$Z$27</c:f>
              <c:numCache>
                <c:formatCode>General</c:formatCode>
                <c:ptCount val="9"/>
                <c:pt idx="0">
                  <c:v>1.0382254213526581</c:v>
                </c:pt>
                <c:pt idx="1">
                  <c:v>1.0295943456922425</c:v>
                </c:pt>
                <c:pt idx="2">
                  <c:v>1.0006463987154823</c:v>
                </c:pt>
                <c:pt idx="3">
                  <c:v>1.0275508968708327</c:v>
                </c:pt>
                <c:pt idx="4">
                  <c:v>1.0449986529874289</c:v>
                </c:pt>
                <c:pt idx="5">
                  <c:v>0.72468216558905463</c:v>
                </c:pt>
                <c:pt idx="6">
                  <c:v>0.38349285009034179</c:v>
                </c:pt>
                <c:pt idx="7">
                  <c:v>0.26622993128369127</c:v>
                </c:pt>
                <c:pt idx="8">
                  <c:v>0.23773632210696236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17384"/>
        <c:axId val="236218952"/>
      </c:scatterChart>
      <c:valAx>
        <c:axId val="2362173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8952"/>
        <c:crosses val="autoZero"/>
        <c:crossBetween val="midCat"/>
      </c:valAx>
      <c:valAx>
        <c:axId val="236218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173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'BT20'!$R$17:$Z$17</c:f>
              <c:numCache>
                <c:formatCode>General</c:formatCode>
                <c:ptCount val="9"/>
                <c:pt idx="0">
                  <c:v>0.98091583976084795</c:v>
                </c:pt>
                <c:pt idx="1">
                  <c:v>1.0334904972613452</c:v>
                </c:pt>
                <c:pt idx="2">
                  <c:v>0.9826924739845202</c:v>
                </c:pt>
                <c:pt idx="3">
                  <c:v>1.0411928164652648</c:v>
                </c:pt>
                <c:pt idx="4">
                  <c:v>1.0157682976837077</c:v>
                </c:pt>
                <c:pt idx="5">
                  <c:v>0.67701988695637938</c:v>
                </c:pt>
                <c:pt idx="6">
                  <c:v>0.37712351862989574</c:v>
                </c:pt>
                <c:pt idx="7">
                  <c:v>0.22679517356096027</c:v>
                </c:pt>
                <c:pt idx="8">
                  <c:v>0.21799386526893702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'BT20'!$R$19:$Z$19</c:f>
              <c:numCache>
                <c:formatCode>General</c:formatCode>
                <c:ptCount val="9"/>
                <c:pt idx="0">
                  <c:v>0.96781288781616848</c:v>
                </c:pt>
                <c:pt idx="1">
                  <c:v>1.0196852595722488</c:v>
                </c:pt>
                <c:pt idx="2">
                  <c:v>0.96956578998056264</c:v>
                </c:pt>
                <c:pt idx="3">
                  <c:v>1.0272846921529732</c:v>
                </c:pt>
                <c:pt idx="4">
                  <c:v>1.0021997909352354</c:v>
                </c:pt>
                <c:pt idx="5">
                  <c:v>0.66797633940132661</c:v>
                </c:pt>
                <c:pt idx="6">
                  <c:v>0.37208594951181451</c:v>
                </c:pt>
                <c:pt idx="7">
                  <c:v>0.22376567180352203</c:v>
                </c:pt>
                <c:pt idx="8">
                  <c:v>0.2150819302944236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'BT20'!$R$25:$Z$25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'BT20'!$R$28:$Z$28</c:f>
              <c:numCache>
                <c:formatCode>General</c:formatCode>
                <c:ptCount val="9"/>
                <c:pt idx="0">
                  <c:v>1.0162674567212455</c:v>
                </c:pt>
                <c:pt idx="1">
                  <c:v>1.020174733338638</c:v>
                </c:pt>
                <c:pt idx="2">
                  <c:v>1.0093790693148046</c:v>
                </c:pt>
                <c:pt idx="3">
                  <c:v>1.028632912987318</c:v>
                </c:pt>
                <c:pt idx="4">
                  <c:v>1.0144471261937655</c:v>
                </c:pt>
                <c:pt idx="5">
                  <c:v>0.61186489417287604</c:v>
                </c:pt>
                <c:pt idx="6">
                  <c:v>0.34748807353781919</c:v>
                </c:pt>
                <c:pt idx="7">
                  <c:v>0.2203045057377945</c:v>
                </c:pt>
                <c:pt idx="8">
                  <c:v>0.22900775515208702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216600"/>
        <c:axId val="236216992"/>
      </c:scatterChart>
      <c:valAx>
        <c:axId val="2362166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6216992"/>
        <c:crosses val="autoZero"/>
        <c:crossBetween val="midCat"/>
      </c:valAx>
      <c:valAx>
        <c:axId val="236216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6216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'BT20'!$R$17:$Z$17</c:f>
              <c:numCache>
                <c:formatCode>General</c:formatCode>
                <c:ptCount val="9"/>
                <c:pt idx="0">
                  <c:v>0.98091583976084795</c:v>
                </c:pt>
                <c:pt idx="1">
                  <c:v>1.0334904972613452</c:v>
                </c:pt>
                <c:pt idx="2">
                  <c:v>0.9826924739845202</c:v>
                </c:pt>
                <c:pt idx="3">
                  <c:v>1.0411928164652648</c:v>
                </c:pt>
                <c:pt idx="4">
                  <c:v>1.0157682976837077</c:v>
                </c:pt>
                <c:pt idx="5">
                  <c:v>0.67701988695637938</c:v>
                </c:pt>
                <c:pt idx="6">
                  <c:v>0.37712351862989574</c:v>
                </c:pt>
                <c:pt idx="7">
                  <c:v>0.22679517356096027</c:v>
                </c:pt>
                <c:pt idx="8">
                  <c:v>0.21799386526893702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'BT20'!$R$20:$Z$20</c:f>
              <c:numCache>
                <c:formatCode>General</c:formatCode>
                <c:ptCount val="9"/>
                <c:pt idx="0">
                  <c:v>1.0112062759868288</c:v>
                </c:pt>
                <c:pt idx="1">
                  <c:v>1.0654044257845956</c:v>
                </c:pt>
                <c:pt idx="2">
                  <c:v>1.0130377722317547</c:v>
                </c:pt>
                <c:pt idx="3">
                  <c:v>1.0733445906824899</c:v>
                </c:pt>
                <c:pt idx="4">
                  <c:v>1.0471349691087126</c:v>
                </c:pt>
                <c:pt idx="5">
                  <c:v>0.69792609203363931</c:v>
                </c:pt>
                <c:pt idx="6">
                  <c:v>0.38876899872853637</c:v>
                </c:pt>
                <c:pt idx="7">
                  <c:v>0.23379855189643844</c:v>
                </c:pt>
                <c:pt idx="8">
                  <c:v>0.22472546140178534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'BT20'!$R$25:$Z$25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'BT20'!$R$29:$Z$29</c:f>
              <c:numCache>
                <c:formatCode>General</c:formatCode>
                <c:ptCount val="9"/>
                <c:pt idx="0">
                  <c:v>1.0329986776680176</c:v>
                </c:pt>
                <c:pt idx="1">
                  <c:v>0.98115005260719335</c:v>
                </c:pt>
                <c:pt idx="2">
                  <c:v>1.0437988168866286</c:v>
                </c:pt>
                <c:pt idx="3">
                  <c:v>1.0071400484673672</c:v>
                </c:pt>
                <c:pt idx="4">
                  <c:v>0.76879422147602483</c:v>
                </c:pt>
                <c:pt idx="5">
                  <c:v>0.37277639365818876</c:v>
                </c:pt>
                <c:pt idx="6">
                  <c:v>0.25219752916550292</c:v>
                </c:pt>
                <c:pt idx="7">
                  <c:v>0.19343053267832136</c:v>
                </c:pt>
                <c:pt idx="8">
                  <c:v>0.19203342683428479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51288"/>
        <c:axId val="233754032"/>
      </c:scatterChart>
      <c:valAx>
        <c:axId val="23375128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54032"/>
        <c:crosses val="autoZero"/>
        <c:crossBetween val="midCat"/>
      </c:valAx>
      <c:valAx>
        <c:axId val="233754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12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'BT20'!$R$17:$Z$17</c:f>
              <c:numCache>
                <c:formatCode>General</c:formatCode>
                <c:ptCount val="9"/>
                <c:pt idx="0">
                  <c:v>0.98091583976084795</c:v>
                </c:pt>
                <c:pt idx="1">
                  <c:v>1.0334904972613452</c:v>
                </c:pt>
                <c:pt idx="2">
                  <c:v>0.9826924739845202</c:v>
                </c:pt>
                <c:pt idx="3">
                  <c:v>1.0411928164652648</c:v>
                </c:pt>
                <c:pt idx="4">
                  <c:v>1.0157682976837077</c:v>
                </c:pt>
                <c:pt idx="5">
                  <c:v>0.67701988695637938</c:v>
                </c:pt>
                <c:pt idx="6">
                  <c:v>0.37712351862989574</c:v>
                </c:pt>
                <c:pt idx="7">
                  <c:v>0.22679517356096027</c:v>
                </c:pt>
                <c:pt idx="8">
                  <c:v>0.21799386526893702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'BT20'!$R$21:$Z$21</c:f>
              <c:numCache>
                <c:formatCode>General</c:formatCode>
                <c:ptCount val="9"/>
                <c:pt idx="0">
                  <c:v>0.92816360343717419</c:v>
                </c:pt>
                <c:pt idx="1">
                  <c:v>0.97791087183385328</c:v>
                </c:pt>
                <c:pt idx="2">
                  <c:v>0.92984469283974258</c:v>
                </c:pt>
                <c:pt idx="3">
                  <c:v>0.98519897144174251</c:v>
                </c:pt>
                <c:pt idx="4">
                  <c:v>0.9611417465388401</c:v>
                </c:pt>
                <c:pt idx="5">
                  <c:v>0.64061073580916461</c:v>
                </c:pt>
                <c:pt idx="6">
                  <c:v>0.35684236078578352</c:v>
                </c:pt>
                <c:pt idx="7">
                  <c:v>0.21459845687253035</c:v>
                </c:pt>
                <c:pt idx="8">
                  <c:v>0.20627047022152731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'BT20'!$R$25:$Z$25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'BT20'!$R$30:$Z$30</c:f>
              <c:numCache>
                <c:formatCode>General</c:formatCode>
                <c:ptCount val="9"/>
                <c:pt idx="0">
                  <c:v>0.97425954470517195</c:v>
                </c:pt>
                <c:pt idx="1">
                  <c:v>1.0060390062388103</c:v>
                </c:pt>
                <c:pt idx="2">
                  <c:v>1.0067020969074056</c:v>
                </c:pt>
                <c:pt idx="3">
                  <c:v>0.7606025144165045</c:v>
                </c:pt>
                <c:pt idx="4">
                  <c:v>0.5133989658193473</c:v>
                </c:pt>
                <c:pt idx="5">
                  <c:v>0.28618977721863992</c:v>
                </c:pt>
                <c:pt idx="6">
                  <c:v>0.22352606687358581</c:v>
                </c:pt>
                <c:pt idx="7">
                  <c:v>0.19783694879896149</c:v>
                </c:pt>
                <c:pt idx="8">
                  <c:v>0.18266569434278992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52072"/>
        <c:axId val="233742272"/>
      </c:scatterChart>
      <c:valAx>
        <c:axId val="2337520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42272"/>
        <c:crosses val="autoZero"/>
        <c:crossBetween val="midCat"/>
      </c:valAx>
      <c:valAx>
        <c:axId val="233742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20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'BT20'!$R$17:$Z$17</c:f>
              <c:numCache>
                <c:formatCode>General</c:formatCode>
                <c:ptCount val="9"/>
                <c:pt idx="0">
                  <c:v>0.98091583976084795</c:v>
                </c:pt>
                <c:pt idx="1">
                  <c:v>1.0334904972613452</c:v>
                </c:pt>
                <c:pt idx="2">
                  <c:v>0.9826924739845202</c:v>
                </c:pt>
                <c:pt idx="3">
                  <c:v>1.0411928164652648</c:v>
                </c:pt>
                <c:pt idx="4">
                  <c:v>1.0157682976837077</c:v>
                </c:pt>
                <c:pt idx="5">
                  <c:v>0.67701988695637938</c:v>
                </c:pt>
                <c:pt idx="6">
                  <c:v>0.37712351862989574</c:v>
                </c:pt>
                <c:pt idx="7">
                  <c:v>0.22679517356096027</c:v>
                </c:pt>
                <c:pt idx="8">
                  <c:v>0.21799386526893702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'BT20'!$R$16:$Z$16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'BT20'!$R$22:$Z$22</c:f>
              <c:numCache>
                <c:formatCode>General</c:formatCode>
                <c:ptCount val="9"/>
                <c:pt idx="0">
                  <c:v>0.74524151144101147</c:v>
                </c:pt>
                <c:pt idx="1">
                  <c:v>0.78518460913705501</c:v>
                </c:pt>
                <c:pt idx="2">
                  <c:v>0.74659129245224498</c:v>
                </c:pt>
                <c:pt idx="3">
                  <c:v>0.79103637314417885</c:v>
                </c:pt>
                <c:pt idx="4">
                  <c:v>0.77172033599154455</c:v>
                </c:pt>
                <c:pt idx="5">
                  <c:v>0.51435944183958227</c:v>
                </c:pt>
                <c:pt idx="6">
                  <c:v>0.28651601863439868</c:v>
                </c:pt>
                <c:pt idx="7">
                  <c:v>0.17230548338714133</c:v>
                </c:pt>
                <c:pt idx="8">
                  <c:v>0.16561877283733017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'BT20'!$R$25:$Z$25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'BT20'!$R$31:$Z$31</c:f>
              <c:numCache>
                <c:formatCode>General</c:formatCode>
                <c:ptCount val="9"/>
                <c:pt idx="0">
                  <c:v>0.91535019387636096</c:v>
                </c:pt>
                <c:pt idx="1">
                  <c:v>0.92930513562279449</c:v>
                </c:pt>
                <c:pt idx="2">
                  <c:v>0.76801670845048775</c:v>
                </c:pt>
                <c:pt idx="3">
                  <c:v>0.52944521726329352</c:v>
                </c:pt>
                <c:pt idx="4">
                  <c:v>0.37881957977697628</c:v>
                </c:pt>
                <c:pt idx="5">
                  <c:v>0.26875321714322392</c:v>
                </c:pt>
                <c:pt idx="6">
                  <c:v>0.23793182759893536</c:v>
                </c:pt>
                <c:pt idx="7">
                  <c:v>0.17902081579854848</c:v>
                </c:pt>
                <c:pt idx="8">
                  <c:v>0.18667873151342584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3840"/>
        <c:axId val="233743056"/>
      </c:scatterChart>
      <c:valAx>
        <c:axId val="2337438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43056"/>
        <c:crosses val="autoZero"/>
        <c:crossBetween val="midCat"/>
      </c:valAx>
      <c:valAx>
        <c:axId val="233743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3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'BT20'!$R$18:$R$22</c:f>
              <c:numCache>
                <c:formatCode>General</c:formatCode>
                <c:ptCount val="5"/>
                <c:pt idx="0">
                  <c:v>0.99865838721117806</c:v>
                </c:pt>
                <c:pt idx="1">
                  <c:v>0.96781288781616848</c:v>
                </c:pt>
                <c:pt idx="2">
                  <c:v>1.0112062759868288</c:v>
                </c:pt>
                <c:pt idx="3">
                  <c:v>0.92816360343717419</c:v>
                </c:pt>
                <c:pt idx="4">
                  <c:v>0.74524151144101147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'BT20'!$R$27:$R$31</c:f>
              <c:numCache>
                <c:formatCode>General</c:formatCode>
                <c:ptCount val="5"/>
                <c:pt idx="0">
                  <c:v>1.0382254213526581</c:v>
                </c:pt>
                <c:pt idx="1">
                  <c:v>1.0162674567212455</c:v>
                </c:pt>
                <c:pt idx="2">
                  <c:v>1.0329986776680176</c:v>
                </c:pt>
                <c:pt idx="3">
                  <c:v>0.97425954470517195</c:v>
                </c:pt>
                <c:pt idx="4">
                  <c:v>0.91535019387636096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53248"/>
        <c:axId val="233751680"/>
      </c:scatterChart>
      <c:valAx>
        <c:axId val="23375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51680"/>
        <c:crosses val="autoZero"/>
        <c:crossBetween val="midCat"/>
      </c:valAx>
      <c:valAx>
        <c:axId val="233751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3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'BT20'!$S$18:$S$22</c:f>
              <c:numCache>
                <c:formatCode>General</c:formatCode>
                <c:ptCount val="5"/>
                <c:pt idx="0">
                  <c:v>1.0521840012744879</c:v>
                </c:pt>
                <c:pt idx="1">
                  <c:v>1.0196852595722488</c:v>
                </c:pt>
                <c:pt idx="2">
                  <c:v>1.0654044257845956</c:v>
                </c:pt>
                <c:pt idx="3">
                  <c:v>0.97791087183385328</c:v>
                </c:pt>
                <c:pt idx="4">
                  <c:v>0.78518460913705501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'BT20'!$S$27:$S$31</c:f>
              <c:numCache>
                <c:formatCode>General</c:formatCode>
                <c:ptCount val="5"/>
                <c:pt idx="0">
                  <c:v>1.0295943456922425</c:v>
                </c:pt>
                <c:pt idx="1">
                  <c:v>1.020174733338638</c:v>
                </c:pt>
                <c:pt idx="2">
                  <c:v>0.98115005260719335</c:v>
                </c:pt>
                <c:pt idx="3">
                  <c:v>1.0060390062388103</c:v>
                </c:pt>
                <c:pt idx="4">
                  <c:v>0.92930513562279449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4232"/>
        <c:axId val="233747760"/>
      </c:scatterChart>
      <c:valAx>
        <c:axId val="23374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47760"/>
        <c:crosses val="autoZero"/>
        <c:crossBetween val="midCat"/>
      </c:valAx>
      <c:valAx>
        <c:axId val="233747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4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'BT20'!$T$18:$T$22</c:f>
              <c:numCache>
                <c:formatCode>General</c:formatCode>
                <c:ptCount val="5"/>
                <c:pt idx="0">
                  <c:v>1.000467156726929</c:v>
                </c:pt>
                <c:pt idx="1">
                  <c:v>0.96956578998056264</c:v>
                </c:pt>
                <c:pt idx="2">
                  <c:v>1.0130377722317547</c:v>
                </c:pt>
                <c:pt idx="3">
                  <c:v>0.92984469283974258</c:v>
                </c:pt>
                <c:pt idx="4">
                  <c:v>0.74659129245224498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'BT20'!$T$27:$T$31</c:f>
              <c:numCache>
                <c:formatCode>General</c:formatCode>
                <c:ptCount val="5"/>
                <c:pt idx="0">
                  <c:v>1.0006463987154823</c:v>
                </c:pt>
                <c:pt idx="1">
                  <c:v>1.0093790693148046</c:v>
                </c:pt>
                <c:pt idx="2">
                  <c:v>1.0437988168866286</c:v>
                </c:pt>
                <c:pt idx="3">
                  <c:v>1.0067020969074056</c:v>
                </c:pt>
                <c:pt idx="4">
                  <c:v>0.76801670845048775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4624"/>
        <c:axId val="233748544"/>
      </c:scatterChart>
      <c:valAx>
        <c:axId val="23374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48544"/>
        <c:crosses val="autoZero"/>
        <c:crossBetween val="midCat"/>
      </c:valAx>
      <c:valAx>
        <c:axId val="233748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46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'BT20'!$U$18:$U$22</c:f>
              <c:numCache>
                <c:formatCode>General</c:formatCode>
                <c:ptCount val="5"/>
                <c:pt idx="0">
                  <c:v>1.0600256380002722</c:v>
                </c:pt>
                <c:pt idx="1">
                  <c:v>1.0272846921529732</c:v>
                </c:pt>
                <c:pt idx="2">
                  <c:v>1.0733445906824899</c:v>
                </c:pt>
                <c:pt idx="3">
                  <c:v>0.98519897144174251</c:v>
                </c:pt>
                <c:pt idx="4">
                  <c:v>0.79103637314417885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'BT20'!$U$27:$U$31</c:f>
              <c:numCache>
                <c:formatCode>General</c:formatCode>
                <c:ptCount val="5"/>
                <c:pt idx="0">
                  <c:v>1.0275508968708327</c:v>
                </c:pt>
                <c:pt idx="1">
                  <c:v>1.028632912987318</c:v>
                </c:pt>
                <c:pt idx="2">
                  <c:v>1.0071400484673672</c:v>
                </c:pt>
                <c:pt idx="3">
                  <c:v>0.7606025144165045</c:v>
                </c:pt>
                <c:pt idx="4">
                  <c:v>0.52944521726329352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5800"/>
        <c:axId val="233749328"/>
      </c:scatterChart>
      <c:valAx>
        <c:axId val="233745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49328"/>
        <c:crosses val="autoZero"/>
        <c:crossBetween val="midCat"/>
      </c:valAx>
      <c:valAx>
        <c:axId val="233749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58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'BT20'!$V$18:$V$22</c:f>
              <c:numCache>
                <c:formatCode>General</c:formatCode>
                <c:ptCount val="5"/>
                <c:pt idx="0">
                  <c:v>1.0341412472168583</c:v>
                </c:pt>
                <c:pt idx="1">
                  <c:v>1.0021997909352354</c:v>
                </c:pt>
                <c:pt idx="2">
                  <c:v>1.0471349691087126</c:v>
                </c:pt>
                <c:pt idx="3">
                  <c:v>0.9611417465388401</c:v>
                </c:pt>
                <c:pt idx="4">
                  <c:v>0.77172033599154455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'BT20'!$V$27:$V$31</c:f>
              <c:numCache>
                <c:formatCode>General</c:formatCode>
                <c:ptCount val="5"/>
                <c:pt idx="0">
                  <c:v>1.0449986529874289</c:v>
                </c:pt>
                <c:pt idx="1">
                  <c:v>1.0144471261937655</c:v>
                </c:pt>
                <c:pt idx="2">
                  <c:v>0.76879422147602483</c:v>
                </c:pt>
                <c:pt idx="3">
                  <c:v>0.5133989658193473</c:v>
                </c:pt>
                <c:pt idx="4">
                  <c:v>0.37881957977697628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50112"/>
        <c:axId val="233750504"/>
      </c:scatterChart>
      <c:valAx>
        <c:axId val="2337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50504"/>
        <c:crosses val="autoZero"/>
        <c:crossBetween val="midCat"/>
      </c:valAx>
      <c:valAx>
        <c:axId val="233750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0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'BT20'!$W$18:$W$22</c:f>
              <c:numCache>
                <c:formatCode>General</c:formatCode>
                <c:ptCount val="5"/>
                <c:pt idx="0">
                  <c:v>0.68926564442326799</c:v>
                </c:pt>
                <c:pt idx="1">
                  <c:v>0.66797633940132661</c:v>
                </c:pt>
                <c:pt idx="2">
                  <c:v>0.69792609203363931</c:v>
                </c:pt>
                <c:pt idx="3">
                  <c:v>0.64061073580916461</c:v>
                </c:pt>
                <c:pt idx="4">
                  <c:v>0.51435944183958227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'BT20'!$W$27:$W$31</c:f>
              <c:numCache>
                <c:formatCode>General</c:formatCode>
                <c:ptCount val="5"/>
                <c:pt idx="0">
                  <c:v>0.72468216558905463</c:v>
                </c:pt>
                <c:pt idx="1">
                  <c:v>0.61186489417287604</c:v>
                </c:pt>
                <c:pt idx="2">
                  <c:v>0.37277639365818876</c:v>
                </c:pt>
                <c:pt idx="3">
                  <c:v>0.28618977721863992</c:v>
                </c:pt>
                <c:pt idx="4">
                  <c:v>0.26875321714322392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6192"/>
        <c:axId val="233753640"/>
      </c:scatterChart>
      <c:valAx>
        <c:axId val="2337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53640"/>
        <c:crosses val="autoZero"/>
        <c:crossBetween val="midCat"/>
      </c:valAx>
      <c:valAx>
        <c:axId val="233753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61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'BT20'!$X$18:$X$22</c:f>
              <c:numCache>
                <c:formatCode>General</c:formatCode>
                <c:ptCount val="5"/>
                <c:pt idx="0">
                  <c:v>0.38394482954435472</c:v>
                </c:pt>
                <c:pt idx="1">
                  <c:v>0.37208594951181451</c:v>
                </c:pt>
                <c:pt idx="2">
                  <c:v>0.38876899872853637</c:v>
                </c:pt>
                <c:pt idx="3">
                  <c:v>0.35684236078578352</c:v>
                </c:pt>
                <c:pt idx="4">
                  <c:v>0.28651601863439868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'BT20'!$X$27:$X$31</c:f>
              <c:numCache>
                <c:formatCode>General</c:formatCode>
                <c:ptCount val="5"/>
                <c:pt idx="0">
                  <c:v>0.38349285009034179</c:v>
                </c:pt>
                <c:pt idx="1">
                  <c:v>0.34748807353781919</c:v>
                </c:pt>
                <c:pt idx="2">
                  <c:v>0.25219752916550292</c:v>
                </c:pt>
                <c:pt idx="3">
                  <c:v>0.22352606687358581</c:v>
                </c:pt>
                <c:pt idx="4">
                  <c:v>0.23793182759893536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6584"/>
        <c:axId val="233754424"/>
      </c:scatterChart>
      <c:valAx>
        <c:axId val="233746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54424"/>
        <c:crosses val="autoZero"/>
        <c:crossBetween val="midCat"/>
      </c:valAx>
      <c:valAx>
        <c:axId val="233754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65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'BT20'!$Y$18:$Y$22</c:f>
              <c:numCache>
                <c:formatCode>General</c:formatCode>
                <c:ptCount val="5"/>
                <c:pt idx="0">
                  <c:v>0.23089738494883247</c:v>
                </c:pt>
                <c:pt idx="1">
                  <c:v>0.22376567180352203</c:v>
                </c:pt>
                <c:pt idx="2">
                  <c:v>0.23379855189643844</c:v>
                </c:pt>
                <c:pt idx="3">
                  <c:v>0.21459845687253035</c:v>
                </c:pt>
                <c:pt idx="4">
                  <c:v>0.17230548338714133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'BT20'!$Y$27:$Y$31</c:f>
              <c:numCache>
                <c:formatCode>General</c:formatCode>
                <c:ptCount val="5"/>
                <c:pt idx="0">
                  <c:v>0.26622993128369127</c:v>
                </c:pt>
                <c:pt idx="1">
                  <c:v>0.2203045057377945</c:v>
                </c:pt>
                <c:pt idx="2">
                  <c:v>0.19343053267832136</c:v>
                </c:pt>
                <c:pt idx="3">
                  <c:v>0.19783694879896149</c:v>
                </c:pt>
                <c:pt idx="4">
                  <c:v>0.17902081579854848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43448"/>
        <c:axId val="233745016"/>
      </c:scatterChart>
      <c:valAx>
        <c:axId val="23374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45016"/>
        <c:crosses val="autoZero"/>
        <c:crossBetween val="midCat"/>
      </c:valAx>
      <c:valAx>
        <c:axId val="233745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43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'BT20'!$Q$18:$Q$22</c:f>
              <c:numCache>
                <c:formatCode>General</c:formatCode>
                <c:ptCount val="5"/>
                <c:pt idx="0">
                  <c:v>1.0180877367161854</c:v>
                </c:pt>
                <c:pt idx="1">
                  <c:v>0.98664212421335351</c:v>
                </c:pt>
                <c:pt idx="2">
                  <c:v>1.0308797503294123</c:v>
                </c:pt>
                <c:pt idx="3">
                  <c:v>0.94622144511751893</c:v>
                </c:pt>
                <c:pt idx="4">
                  <c:v>0.75974052128947678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'BT20'!$P$18:$P$22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'BT20'!$Z$18:$Z$22</c:f>
              <c:numCache>
                <c:formatCode>General</c:formatCode>
                <c:ptCount val="5"/>
                <c:pt idx="0">
                  <c:v>0.22193688090966512</c:v>
                </c:pt>
                <c:pt idx="1">
                  <c:v>0.2150819302944236</c:v>
                </c:pt>
                <c:pt idx="2">
                  <c:v>0.22472546140178534</c:v>
                </c:pt>
                <c:pt idx="3">
                  <c:v>0.20627047022152731</c:v>
                </c:pt>
                <c:pt idx="4">
                  <c:v>0.16561877283733017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'BT20'!$P$27:$P$31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'BT20'!$Z$27:$Z$31</c:f>
              <c:numCache>
                <c:formatCode>General</c:formatCode>
                <c:ptCount val="5"/>
                <c:pt idx="0">
                  <c:v>0.23773632210696236</c:v>
                </c:pt>
                <c:pt idx="1">
                  <c:v>0.22900775515208702</c:v>
                </c:pt>
                <c:pt idx="2">
                  <c:v>0.19203342683428479</c:v>
                </c:pt>
                <c:pt idx="3">
                  <c:v>0.18266569434278992</c:v>
                </c:pt>
                <c:pt idx="4">
                  <c:v>0.18667873151342584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757952"/>
        <c:axId val="233755600"/>
      </c:scatterChart>
      <c:valAx>
        <c:axId val="23375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3755600"/>
        <c:crosses val="autoZero"/>
        <c:crossBetween val="midCat"/>
      </c:valAx>
      <c:valAx>
        <c:axId val="233755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79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'BT20'!$R$18:$Z$18</c:f>
              <c:numCache>
                <c:formatCode>General</c:formatCode>
                <c:ptCount val="9"/>
                <c:pt idx="0">
                  <c:v>0.99865838721117806</c:v>
                </c:pt>
                <c:pt idx="1">
                  <c:v>1.0521840012744879</c:v>
                </c:pt>
                <c:pt idx="2">
                  <c:v>1.000467156726929</c:v>
                </c:pt>
                <c:pt idx="3">
                  <c:v>1.0600256380002722</c:v>
                </c:pt>
                <c:pt idx="4">
                  <c:v>1.0341412472168583</c:v>
                </c:pt>
                <c:pt idx="5">
                  <c:v>0.68926564442326799</c:v>
                </c:pt>
                <c:pt idx="6">
                  <c:v>0.38394482954435472</c:v>
                </c:pt>
                <c:pt idx="7">
                  <c:v>0.23089738494883247</c:v>
                </c:pt>
                <c:pt idx="8">
                  <c:v>0.22193688090966512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'BT20'!$R$19:$Z$19</c:f>
              <c:numCache>
                <c:formatCode>General</c:formatCode>
                <c:ptCount val="9"/>
                <c:pt idx="0">
                  <c:v>0.96781288781616848</c:v>
                </c:pt>
                <c:pt idx="1">
                  <c:v>1.0196852595722488</c:v>
                </c:pt>
                <c:pt idx="2">
                  <c:v>0.96956578998056264</c:v>
                </c:pt>
                <c:pt idx="3">
                  <c:v>1.0272846921529732</c:v>
                </c:pt>
                <c:pt idx="4">
                  <c:v>1.0021997909352354</c:v>
                </c:pt>
                <c:pt idx="5">
                  <c:v>0.66797633940132661</c:v>
                </c:pt>
                <c:pt idx="6">
                  <c:v>0.37208594951181451</c:v>
                </c:pt>
                <c:pt idx="7">
                  <c:v>0.22376567180352203</c:v>
                </c:pt>
                <c:pt idx="8">
                  <c:v>0.2150819302944236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'BT20'!$R$20:$Z$20</c:f>
              <c:numCache>
                <c:formatCode>General</c:formatCode>
                <c:ptCount val="9"/>
                <c:pt idx="0">
                  <c:v>1.0112062759868288</c:v>
                </c:pt>
                <c:pt idx="1">
                  <c:v>1.0654044257845956</c:v>
                </c:pt>
                <c:pt idx="2">
                  <c:v>1.0130377722317547</c:v>
                </c:pt>
                <c:pt idx="3">
                  <c:v>1.0733445906824899</c:v>
                </c:pt>
                <c:pt idx="4">
                  <c:v>1.0471349691087126</c:v>
                </c:pt>
                <c:pt idx="5">
                  <c:v>0.69792609203363931</c:v>
                </c:pt>
                <c:pt idx="6">
                  <c:v>0.38876899872853637</c:v>
                </c:pt>
                <c:pt idx="7">
                  <c:v>0.23379855189643844</c:v>
                </c:pt>
                <c:pt idx="8">
                  <c:v>0.22472546140178534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'BT20'!$R$21:$Z$21</c:f>
              <c:numCache>
                <c:formatCode>General</c:formatCode>
                <c:ptCount val="9"/>
                <c:pt idx="0">
                  <c:v>0.92816360343717419</c:v>
                </c:pt>
                <c:pt idx="1">
                  <c:v>0.97791087183385328</c:v>
                </c:pt>
                <c:pt idx="2">
                  <c:v>0.92984469283974258</c:v>
                </c:pt>
                <c:pt idx="3">
                  <c:v>0.98519897144174251</c:v>
                </c:pt>
                <c:pt idx="4">
                  <c:v>0.9611417465388401</c:v>
                </c:pt>
                <c:pt idx="5">
                  <c:v>0.64061073580916461</c:v>
                </c:pt>
                <c:pt idx="6">
                  <c:v>0.35684236078578352</c:v>
                </c:pt>
                <c:pt idx="7">
                  <c:v>0.21459845687253035</c:v>
                </c:pt>
                <c:pt idx="8">
                  <c:v>0.20627047022152731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'BT20'!$R$22:$Z$22</c:f>
              <c:numCache>
                <c:formatCode>General</c:formatCode>
                <c:ptCount val="9"/>
                <c:pt idx="0">
                  <c:v>0.74524151144101147</c:v>
                </c:pt>
                <c:pt idx="1">
                  <c:v>0.78518460913705501</c:v>
                </c:pt>
                <c:pt idx="2">
                  <c:v>0.74659129245224498</c:v>
                </c:pt>
                <c:pt idx="3">
                  <c:v>0.79103637314417885</c:v>
                </c:pt>
                <c:pt idx="4">
                  <c:v>0.77172033599154455</c:v>
                </c:pt>
                <c:pt idx="5">
                  <c:v>0.51435944183958227</c:v>
                </c:pt>
                <c:pt idx="6">
                  <c:v>0.28651601863439868</c:v>
                </c:pt>
                <c:pt idx="7">
                  <c:v>0.17230548338714133</c:v>
                </c:pt>
                <c:pt idx="8">
                  <c:v>0.16561877283733017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3757168"/>
        <c:axId val="233754816"/>
        <c:axId val="237933136"/>
      </c:surfaceChart>
      <c:catAx>
        <c:axId val="233757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3754816"/>
        <c:crossesAt val="0"/>
        <c:auto val="1"/>
        <c:lblAlgn val="ctr"/>
        <c:lblOffset val="100"/>
        <c:noMultiLvlLbl val="0"/>
      </c:catAx>
      <c:valAx>
        <c:axId val="23375481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3757168"/>
        <c:crosses val="autoZero"/>
        <c:crossBetween val="midCat"/>
        <c:majorUnit val="0.25"/>
        <c:minorUnit val="0.1"/>
      </c:valAx>
      <c:serAx>
        <c:axId val="2379331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375481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'BT20'!$R$27:$Z$27</c:f>
              <c:numCache>
                <c:formatCode>General</c:formatCode>
                <c:ptCount val="9"/>
                <c:pt idx="0">
                  <c:v>1.0382254213526581</c:v>
                </c:pt>
                <c:pt idx="1">
                  <c:v>1.0295943456922425</c:v>
                </c:pt>
                <c:pt idx="2">
                  <c:v>1.0006463987154823</c:v>
                </c:pt>
                <c:pt idx="3">
                  <c:v>1.0275508968708327</c:v>
                </c:pt>
                <c:pt idx="4">
                  <c:v>1.0449986529874289</c:v>
                </c:pt>
                <c:pt idx="5">
                  <c:v>0.72468216558905463</c:v>
                </c:pt>
                <c:pt idx="6">
                  <c:v>0.38349285009034179</c:v>
                </c:pt>
                <c:pt idx="7">
                  <c:v>0.26622993128369127</c:v>
                </c:pt>
                <c:pt idx="8">
                  <c:v>0.23773632210696236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'BT20'!$R$28:$Z$28</c:f>
              <c:numCache>
                <c:formatCode>General</c:formatCode>
                <c:ptCount val="9"/>
                <c:pt idx="0">
                  <c:v>1.0162674567212455</c:v>
                </c:pt>
                <c:pt idx="1">
                  <c:v>1.020174733338638</c:v>
                </c:pt>
                <c:pt idx="2">
                  <c:v>1.0093790693148046</c:v>
                </c:pt>
                <c:pt idx="3">
                  <c:v>1.028632912987318</c:v>
                </c:pt>
                <c:pt idx="4">
                  <c:v>1.0144471261937655</c:v>
                </c:pt>
                <c:pt idx="5">
                  <c:v>0.61186489417287604</c:v>
                </c:pt>
                <c:pt idx="6">
                  <c:v>0.34748807353781919</c:v>
                </c:pt>
                <c:pt idx="7">
                  <c:v>0.2203045057377945</c:v>
                </c:pt>
                <c:pt idx="8">
                  <c:v>0.22900775515208702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'BT20'!$R$29:$Z$29</c:f>
              <c:numCache>
                <c:formatCode>General</c:formatCode>
                <c:ptCount val="9"/>
                <c:pt idx="0">
                  <c:v>1.0329986776680176</c:v>
                </c:pt>
                <c:pt idx="1">
                  <c:v>0.98115005260719335</c:v>
                </c:pt>
                <c:pt idx="2">
                  <c:v>1.0437988168866286</c:v>
                </c:pt>
                <c:pt idx="3">
                  <c:v>1.0071400484673672</c:v>
                </c:pt>
                <c:pt idx="4">
                  <c:v>0.76879422147602483</c:v>
                </c:pt>
                <c:pt idx="5">
                  <c:v>0.37277639365818876</c:v>
                </c:pt>
                <c:pt idx="6">
                  <c:v>0.25219752916550292</c:v>
                </c:pt>
                <c:pt idx="7">
                  <c:v>0.19343053267832136</c:v>
                </c:pt>
                <c:pt idx="8">
                  <c:v>0.19203342683428479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'BT20'!$R$30:$Z$30</c:f>
              <c:numCache>
                <c:formatCode>General</c:formatCode>
                <c:ptCount val="9"/>
                <c:pt idx="0">
                  <c:v>0.97425954470517195</c:v>
                </c:pt>
                <c:pt idx="1">
                  <c:v>1.0060390062388103</c:v>
                </c:pt>
                <c:pt idx="2">
                  <c:v>1.0067020969074056</c:v>
                </c:pt>
                <c:pt idx="3">
                  <c:v>0.7606025144165045</c:v>
                </c:pt>
                <c:pt idx="4">
                  <c:v>0.5133989658193473</c:v>
                </c:pt>
                <c:pt idx="5">
                  <c:v>0.28618977721863992</c:v>
                </c:pt>
                <c:pt idx="6">
                  <c:v>0.22352606687358581</c:v>
                </c:pt>
                <c:pt idx="7">
                  <c:v>0.19783694879896149</c:v>
                </c:pt>
                <c:pt idx="8">
                  <c:v>0.18266569434278992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'BT20'!$R$31:$Z$31</c:f>
              <c:numCache>
                <c:formatCode>General</c:formatCode>
                <c:ptCount val="9"/>
                <c:pt idx="0">
                  <c:v>0.91535019387636096</c:v>
                </c:pt>
                <c:pt idx="1">
                  <c:v>0.92930513562279449</c:v>
                </c:pt>
                <c:pt idx="2">
                  <c:v>0.76801670845048775</c:v>
                </c:pt>
                <c:pt idx="3">
                  <c:v>0.52944521726329352</c:v>
                </c:pt>
                <c:pt idx="4">
                  <c:v>0.37881957977697628</c:v>
                </c:pt>
                <c:pt idx="5">
                  <c:v>0.26875321714322392</c:v>
                </c:pt>
                <c:pt idx="6">
                  <c:v>0.23793182759893536</c:v>
                </c:pt>
                <c:pt idx="7">
                  <c:v>0.17902081579854848</c:v>
                </c:pt>
                <c:pt idx="8">
                  <c:v>0.18667873151342584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3756384"/>
        <c:axId val="233756776"/>
        <c:axId val="237937376"/>
      </c:surfaceChart>
      <c:catAx>
        <c:axId val="2337563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3756776"/>
        <c:crossesAt val="0"/>
        <c:auto val="1"/>
        <c:lblAlgn val="ctr"/>
        <c:lblOffset val="100"/>
        <c:noMultiLvlLbl val="0"/>
      </c:catAx>
      <c:valAx>
        <c:axId val="23375677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3756384"/>
        <c:crosses val="autoZero"/>
        <c:crossBetween val="midCat"/>
        <c:majorUnit val="0.25"/>
        <c:minorUnit val="0.1"/>
      </c:valAx>
      <c:serAx>
        <c:axId val="23793737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37567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'BT20'!$R$36:$Z$36</c:f>
              <c:numCache>
                <c:formatCode>General</c:formatCode>
                <c:ptCount val="9"/>
                <c:pt idx="0">
                  <c:v>-3.9567034141479995E-2</c:v>
                </c:pt>
                <c:pt idx="1">
                  <c:v>2.2589655582245349E-2</c:v>
                </c:pt>
                <c:pt idx="2">
                  <c:v>-1.7924198855334694E-4</c:v>
                </c:pt>
                <c:pt idx="3">
                  <c:v>3.2474741129439488E-2</c:v>
                </c:pt>
                <c:pt idx="4">
                  <c:v>-1.0857405770570594E-2</c:v>
                </c:pt>
                <c:pt idx="5">
                  <c:v>-3.5416521165786641E-2</c:v>
                </c:pt>
                <c:pt idx="6">
                  <c:v>4.519794540129296E-4</c:v>
                </c:pt>
                <c:pt idx="7">
                  <c:v>-3.53325463348588E-2</c:v>
                </c:pt>
                <c:pt idx="8">
                  <c:v>-1.5799441197297232E-2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'BT20'!$R$37:$Z$37</c:f>
              <c:numCache>
                <c:formatCode>General</c:formatCode>
                <c:ptCount val="9"/>
                <c:pt idx="0">
                  <c:v>-4.8454568905077045E-2</c:v>
                </c:pt>
                <c:pt idx="1">
                  <c:v>-4.8947376638919238E-4</c:v>
                </c:pt>
                <c:pt idx="2">
                  <c:v>-3.9813279334241947E-2</c:v>
                </c:pt>
                <c:pt idx="3">
                  <c:v>-1.3482208343447155E-3</c:v>
                </c:pt>
                <c:pt idx="4">
                  <c:v>-1.2247335258530168E-2</c:v>
                </c:pt>
                <c:pt idx="5">
                  <c:v>5.6111445228450574E-2</c:v>
                </c:pt>
                <c:pt idx="6">
                  <c:v>2.459787597399532E-2</c:v>
                </c:pt>
                <c:pt idx="7">
                  <c:v>3.4611660657275223E-3</c:v>
                </c:pt>
                <c:pt idx="8">
                  <c:v>-1.3925824857663416E-2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'BT20'!$R$38:$Z$38</c:f>
              <c:numCache>
                <c:formatCode>General</c:formatCode>
                <c:ptCount val="9"/>
                <c:pt idx="0">
                  <c:v>-2.1792401681188789E-2</c:v>
                </c:pt>
                <c:pt idx="1">
                  <c:v>8.4254373177402253E-2</c:v>
                </c:pt>
                <c:pt idx="2">
                  <c:v>-3.0761044654873837E-2</c:v>
                </c:pt>
                <c:pt idx="3">
                  <c:v>6.620454221512273E-2</c:v>
                </c:pt>
                <c:pt idx="4">
                  <c:v>0.27834074763268779</c:v>
                </c:pt>
                <c:pt idx="5">
                  <c:v>0.32514969837545055</c:v>
                </c:pt>
                <c:pt idx="6">
                  <c:v>0.13657146956303345</c:v>
                </c:pt>
                <c:pt idx="7">
                  <c:v>4.0368019218117085E-2</c:v>
                </c:pt>
                <c:pt idx="8">
                  <c:v>3.2692034567500555E-2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'BT20'!$R$39:$Z$39</c:f>
              <c:numCache>
                <c:formatCode>General</c:formatCode>
                <c:ptCount val="9"/>
                <c:pt idx="0">
                  <c:v>-4.6095941267997764E-2</c:v>
                </c:pt>
                <c:pt idx="1">
                  <c:v>-2.8128134404956984E-2</c:v>
                </c:pt>
                <c:pt idx="2">
                  <c:v>-7.685740406766306E-2</c:v>
                </c:pt>
                <c:pt idx="3">
                  <c:v>0.22459645702523801</c:v>
                </c:pt>
                <c:pt idx="4">
                  <c:v>0.44774278071949281</c:v>
                </c:pt>
                <c:pt idx="5">
                  <c:v>0.35442095859052469</c:v>
                </c:pt>
                <c:pt idx="6">
                  <c:v>0.13331629391219771</c:v>
                </c:pt>
                <c:pt idx="7">
                  <c:v>1.6761508073568854E-2</c:v>
                </c:pt>
                <c:pt idx="8">
                  <c:v>2.3604775878737383E-2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'BT20'!$R$40:$Z$40</c:f>
              <c:numCache>
                <c:formatCode>General</c:formatCode>
                <c:ptCount val="9"/>
                <c:pt idx="0">
                  <c:v>-0.17010868243534949</c:v>
                </c:pt>
                <c:pt idx="1">
                  <c:v>-0.14412052648573948</c:v>
                </c:pt>
                <c:pt idx="2">
                  <c:v>-2.1425415998242769E-2</c:v>
                </c:pt>
                <c:pt idx="3">
                  <c:v>0.26159115588088533</c:v>
                </c:pt>
                <c:pt idx="4">
                  <c:v>0.39290075621456827</c:v>
                </c:pt>
                <c:pt idx="5">
                  <c:v>0.24560622469635834</c:v>
                </c:pt>
                <c:pt idx="6">
                  <c:v>4.8584191035463326E-2</c:v>
                </c:pt>
                <c:pt idx="7">
                  <c:v>-6.7153324114071489E-3</c:v>
                </c:pt>
                <c:pt idx="8">
                  <c:v>-2.1059958676095669E-2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8351808"/>
        <c:axId val="238343576"/>
        <c:axId val="237940344"/>
      </c:surfaceChart>
      <c:catAx>
        <c:axId val="2383518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8343576"/>
        <c:crossesAt val="0"/>
        <c:auto val="1"/>
        <c:lblAlgn val="ctr"/>
        <c:lblOffset val="100"/>
        <c:noMultiLvlLbl val="0"/>
      </c:catAx>
      <c:valAx>
        <c:axId val="238343576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8351808"/>
        <c:crosses val="autoZero"/>
        <c:crossBetween val="midCat"/>
        <c:majorUnit val="0.25"/>
        <c:minorUnit val="0.1"/>
      </c:valAx>
      <c:serAx>
        <c:axId val="23794034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83435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'C4-2'!$R$17:$Z$17</c:f>
              <c:numCache>
                <c:formatCode>General</c:formatCode>
                <c:ptCount val="9"/>
                <c:pt idx="0">
                  <c:v>1.0346663182054137</c:v>
                </c:pt>
                <c:pt idx="1">
                  <c:v>1.0274656872927042</c:v>
                </c:pt>
                <c:pt idx="2">
                  <c:v>1.0049921720762993</c:v>
                </c:pt>
                <c:pt idx="3">
                  <c:v>1.0044167333744112</c:v>
                </c:pt>
                <c:pt idx="4">
                  <c:v>0.69939213462294703</c:v>
                </c:pt>
                <c:pt idx="5">
                  <c:v>0.32037129250148799</c:v>
                </c:pt>
                <c:pt idx="6">
                  <c:v>0.14003317128295276</c:v>
                </c:pt>
                <c:pt idx="7">
                  <c:v>4.6087394739465194E-2</c:v>
                </c:pt>
                <c:pt idx="8">
                  <c:v>3.809413769277354E-2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'C4-2'!$R$18:$Z$18</c:f>
              <c:numCache>
                <c:formatCode>General</c:formatCode>
                <c:ptCount val="9"/>
                <c:pt idx="0">
                  <c:v>1.0461440883280608</c:v>
                </c:pt>
                <c:pt idx="1">
                  <c:v>1.0388635793088548</c:v>
                </c:pt>
                <c:pt idx="2">
                  <c:v>1.0161407606822943</c:v>
                </c:pt>
                <c:pt idx="3">
                  <c:v>1.0155589385183916</c:v>
                </c:pt>
                <c:pt idx="4">
                  <c:v>0.70715063802210376</c:v>
                </c:pt>
                <c:pt idx="5">
                  <c:v>0.32392523833361414</c:v>
                </c:pt>
                <c:pt idx="6">
                  <c:v>0.14158658857435427</c:v>
                </c:pt>
                <c:pt idx="7">
                  <c:v>4.6598651859817555E-2</c:v>
                </c:pt>
                <c:pt idx="8">
                  <c:v>3.8516723938952398E-2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'C4-2'!$R$25:$Z$25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'C4-2'!$R$27:$Z$27</c:f>
              <c:numCache>
                <c:formatCode>General</c:formatCode>
                <c:ptCount val="9"/>
                <c:pt idx="0">
                  <c:v>1.0204718067023053</c:v>
                </c:pt>
                <c:pt idx="1">
                  <c:v>0.9844976264537908</c:v>
                </c:pt>
                <c:pt idx="2">
                  <c:v>0.97827259166228497</c:v>
                </c:pt>
                <c:pt idx="3">
                  <c:v>0.87364936608112131</c:v>
                </c:pt>
                <c:pt idx="4">
                  <c:v>0.51501405879021123</c:v>
                </c:pt>
                <c:pt idx="5">
                  <c:v>0.1378017163966119</c:v>
                </c:pt>
                <c:pt idx="6">
                  <c:v>6.0981673603593432E-2</c:v>
                </c:pt>
                <c:pt idx="7">
                  <c:v>4.0364998985604715E-2</c:v>
                </c:pt>
                <c:pt idx="8">
                  <c:v>3.6268242602083701E-2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4360"/>
        <c:axId val="238342400"/>
      </c:scatterChart>
      <c:valAx>
        <c:axId val="2383443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2400"/>
        <c:crosses val="autoZero"/>
        <c:crossBetween val="midCat"/>
      </c:valAx>
      <c:valAx>
        <c:axId val="238342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43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'C4-2'!$R$17:$Z$17</c:f>
              <c:numCache>
                <c:formatCode>General</c:formatCode>
                <c:ptCount val="9"/>
                <c:pt idx="0">
                  <c:v>1.0346663182054137</c:v>
                </c:pt>
                <c:pt idx="1">
                  <c:v>1.0274656872927042</c:v>
                </c:pt>
                <c:pt idx="2">
                  <c:v>1.0049921720762993</c:v>
                </c:pt>
                <c:pt idx="3">
                  <c:v>1.0044167333744112</c:v>
                </c:pt>
                <c:pt idx="4">
                  <c:v>0.69939213462294703</c:v>
                </c:pt>
                <c:pt idx="5">
                  <c:v>0.32037129250148799</c:v>
                </c:pt>
                <c:pt idx="6">
                  <c:v>0.14003317128295276</c:v>
                </c:pt>
                <c:pt idx="7">
                  <c:v>4.6087394739465194E-2</c:v>
                </c:pt>
                <c:pt idx="8">
                  <c:v>3.809413769277354E-2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'C4-2'!$R$19:$Z$19</c:f>
              <c:numCache>
                <c:formatCode>General</c:formatCode>
                <c:ptCount val="9"/>
                <c:pt idx="0">
                  <c:v>0.98348606399311067</c:v>
                </c:pt>
                <c:pt idx="1">
                  <c:v>0.97664161566228003</c:v>
                </c:pt>
                <c:pt idx="2">
                  <c:v>0.95527976340578924</c:v>
                </c:pt>
                <c:pt idx="3">
                  <c:v>0.95473278904890591</c:v>
                </c:pt>
                <c:pt idx="4">
                  <c:v>0.66479637499082456</c:v>
                </c:pt>
                <c:pt idx="5">
                  <c:v>0.30452397641122458</c:v>
                </c:pt>
                <c:pt idx="6">
                  <c:v>0.13310636485433794</c:v>
                </c:pt>
                <c:pt idx="7">
                  <c:v>4.3807660164902291E-2</c:v>
                </c:pt>
                <c:pt idx="8">
                  <c:v>3.6209793323183699E-2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'C4-2'!$R$25:$Z$25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'C4-2'!$R$28:$Z$28</c:f>
              <c:numCache>
                <c:formatCode>General</c:formatCode>
                <c:ptCount val="9"/>
                <c:pt idx="0">
                  <c:v>1.0459593810180161</c:v>
                </c:pt>
                <c:pt idx="1">
                  <c:v>1.0142782146484166</c:v>
                </c:pt>
                <c:pt idx="2">
                  <c:v>0.86694022884099819</c:v>
                </c:pt>
                <c:pt idx="3">
                  <c:v>0.45363444585957152</c:v>
                </c:pt>
                <c:pt idx="4">
                  <c:v>0.17030662130710519</c:v>
                </c:pt>
                <c:pt idx="5">
                  <c:v>3.8849352189827296E-2</c:v>
                </c:pt>
                <c:pt idx="6">
                  <c:v>2.6480667926001091E-2</c:v>
                </c:pt>
                <c:pt idx="7">
                  <c:v>3.1017079963593295E-2</c:v>
                </c:pt>
                <c:pt idx="8">
                  <c:v>3.3426001800821246E-2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6712"/>
        <c:axId val="238346320"/>
      </c:scatterChart>
      <c:valAx>
        <c:axId val="2383467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6320"/>
        <c:crosses val="autoZero"/>
        <c:crossBetween val="midCat"/>
      </c:valAx>
      <c:valAx>
        <c:axId val="238346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67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'C4-2'!$R$17:$Z$17</c:f>
              <c:numCache>
                <c:formatCode>General</c:formatCode>
                <c:ptCount val="9"/>
                <c:pt idx="0">
                  <c:v>1.0346663182054137</c:v>
                </c:pt>
                <c:pt idx="1">
                  <c:v>1.0274656872927042</c:v>
                </c:pt>
                <c:pt idx="2">
                  <c:v>1.0049921720762993</c:v>
                </c:pt>
                <c:pt idx="3">
                  <c:v>1.0044167333744112</c:v>
                </c:pt>
                <c:pt idx="4">
                  <c:v>0.69939213462294703</c:v>
                </c:pt>
                <c:pt idx="5">
                  <c:v>0.32037129250148799</c:v>
                </c:pt>
                <c:pt idx="6">
                  <c:v>0.14003317128295276</c:v>
                </c:pt>
                <c:pt idx="7">
                  <c:v>4.6087394739465194E-2</c:v>
                </c:pt>
                <c:pt idx="8">
                  <c:v>3.809413769277354E-2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'C4-2'!$R$20:$Z$20</c:f>
              <c:numCache>
                <c:formatCode>General</c:formatCode>
                <c:ptCount val="9"/>
                <c:pt idx="0">
                  <c:v>0.81411980636123804</c:v>
                </c:pt>
                <c:pt idx="1">
                  <c:v>0.80845404133034238</c:v>
                </c:pt>
                <c:pt idx="2">
                  <c:v>0.7907709163128297</c:v>
                </c:pt>
                <c:pt idx="3">
                  <c:v>0.79031813647810334</c:v>
                </c:pt>
                <c:pt idx="4">
                  <c:v>0.55031170841376997</c:v>
                </c:pt>
                <c:pt idx="5">
                  <c:v>0.25208186448689429</c:v>
                </c:pt>
                <c:pt idx="6">
                  <c:v>0.11018410117646668</c:v>
                </c:pt>
                <c:pt idx="7">
                  <c:v>3.6263537549057742E-2</c:v>
                </c:pt>
                <c:pt idx="8">
                  <c:v>2.9974100302917219E-2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'C4-2'!$R$25:$Z$25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'C4-2'!$R$29:$Z$29</c:f>
              <c:numCache>
                <c:formatCode>General</c:formatCode>
                <c:ptCount val="9"/>
                <c:pt idx="0">
                  <c:v>0.77059037362866223</c:v>
                </c:pt>
                <c:pt idx="1">
                  <c:v>0.52658964694165411</c:v>
                </c:pt>
                <c:pt idx="2">
                  <c:v>0.24547421321135574</c:v>
                </c:pt>
                <c:pt idx="3">
                  <c:v>7.8901051247040749E-2</c:v>
                </c:pt>
                <c:pt idx="4">
                  <c:v>4.1133533060609052E-2</c:v>
                </c:pt>
                <c:pt idx="5">
                  <c:v>2.8847694370333753E-2</c:v>
                </c:pt>
                <c:pt idx="6">
                  <c:v>2.656112575317791E-2</c:v>
                </c:pt>
                <c:pt idx="7">
                  <c:v>3.2920478821766581E-2</c:v>
                </c:pt>
                <c:pt idx="8">
                  <c:v>3.6723283991370197E-2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4752"/>
        <c:axId val="238343184"/>
      </c:scatterChart>
      <c:valAx>
        <c:axId val="23834475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3184"/>
        <c:crosses val="autoZero"/>
        <c:crossBetween val="midCat"/>
      </c:valAx>
      <c:valAx>
        <c:axId val="238343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4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'C4-2'!$R$17:$Z$17</c:f>
              <c:numCache>
                <c:formatCode>General</c:formatCode>
                <c:ptCount val="9"/>
                <c:pt idx="0">
                  <c:v>1.0346663182054137</c:v>
                </c:pt>
                <c:pt idx="1">
                  <c:v>1.0274656872927042</c:v>
                </c:pt>
                <c:pt idx="2">
                  <c:v>1.0049921720762993</c:v>
                </c:pt>
                <c:pt idx="3">
                  <c:v>1.0044167333744112</c:v>
                </c:pt>
                <c:pt idx="4">
                  <c:v>0.69939213462294703</c:v>
                </c:pt>
                <c:pt idx="5">
                  <c:v>0.32037129250148799</c:v>
                </c:pt>
                <c:pt idx="6">
                  <c:v>0.14003317128295276</c:v>
                </c:pt>
                <c:pt idx="7">
                  <c:v>4.6087394739465194E-2</c:v>
                </c:pt>
                <c:pt idx="8">
                  <c:v>3.809413769277354E-2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'C4-2'!$R$21:$Z$21</c:f>
              <c:numCache>
                <c:formatCode>General</c:formatCode>
                <c:ptCount val="9"/>
                <c:pt idx="0">
                  <c:v>0.14216014554708337</c:v>
                </c:pt>
                <c:pt idx="1">
                  <c:v>0.1411707997835554</c:v>
                </c:pt>
                <c:pt idx="2">
                  <c:v>0.13808300409725141</c:v>
                </c:pt>
                <c:pt idx="3">
                  <c:v>0.13800394049174453</c:v>
                </c:pt>
                <c:pt idx="4">
                  <c:v>9.6094446975845557E-2</c:v>
                </c:pt>
                <c:pt idx="5">
                  <c:v>4.4018084642122111E-2</c:v>
                </c:pt>
                <c:pt idx="6">
                  <c:v>1.9240150820345955E-2</c:v>
                </c:pt>
                <c:pt idx="7">
                  <c:v>6.3322741146267028E-3</c:v>
                </c:pt>
                <c:pt idx="8">
                  <c:v>5.2340238235339762E-3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'C4-2'!$R$25:$Z$25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'C4-2'!$R$30:$Z$30</c:f>
              <c:numCache>
                <c:formatCode>General</c:formatCode>
                <c:ptCount val="9"/>
                <c:pt idx="0">
                  <c:v>0.16263181957102776</c:v>
                </c:pt>
                <c:pt idx="1">
                  <c:v>6.1358130430957197E-2</c:v>
                </c:pt>
                <c:pt idx="2">
                  <c:v>4.5548664165828034E-2</c:v>
                </c:pt>
                <c:pt idx="3">
                  <c:v>3.8984201472039313E-2</c:v>
                </c:pt>
                <c:pt idx="4">
                  <c:v>2.7170849445604481E-2</c:v>
                </c:pt>
                <c:pt idx="5">
                  <c:v>2.9525042233779938E-2</c:v>
                </c:pt>
                <c:pt idx="6">
                  <c:v>2.9685104517853899E-2</c:v>
                </c:pt>
                <c:pt idx="7">
                  <c:v>3.5248165894296017E-2</c:v>
                </c:pt>
                <c:pt idx="8">
                  <c:v>3.6765067689156543E-2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7496"/>
        <c:axId val="238345536"/>
      </c:scatterChart>
      <c:valAx>
        <c:axId val="2383474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5536"/>
        <c:crosses val="autoZero"/>
        <c:crossBetween val="midCat"/>
      </c:valAx>
      <c:valAx>
        <c:axId val="238345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7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'C4-2'!$R$17:$Z$17</c:f>
              <c:numCache>
                <c:formatCode>General</c:formatCode>
                <c:ptCount val="9"/>
                <c:pt idx="0">
                  <c:v>1.0346663182054137</c:v>
                </c:pt>
                <c:pt idx="1">
                  <c:v>1.0274656872927042</c:v>
                </c:pt>
                <c:pt idx="2">
                  <c:v>1.0049921720762993</c:v>
                </c:pt>
                <c:pt idx="3">
                  <c:v>1.0044167333744112</c:v>
                </c:pt>
                <c:pt idx="4">
                  <c:v>0.69939213462294703</c:v>
                </c:pt>
                <c:pt idx="5">
                  <c:v>0.32037129250148799</c:v>
                </c:pt>
                <c:pt idx="6">
                  <c:v>0.14003317128295276</c:v>
                </c:pt>
                <c:pt idx="7">
                  <c:v>4.6087394739465194E-2</c:v>
                </c:pt>
                <c:pt idx="8">
                  <c:v>3.809413769277354E-2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'C4-2'!$R$16:$Z$16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'C4-2'!$R$22:$Z$22</c:f>
              <c:numCache>
                <c:formatCode>General</c:formatCode>
                <c:ptCount val="9"/>
                <c:pt idx="0">
                  <c:v>6.2006657440928745E-2</c:v>
                </c:pt>
                <c:pt idx="1">
                  <c:v>6.1575129859034176E-2</c:v>
                </c:pt>
                <c:pt idx="2">
                  <c:v>6.0228311532199978E-2</c:v>
                </c:pt>
                <c:pt idx="3">
                  <c:v>6.0193825988562953E-2</c:v>
                </c:pt>
                <c:pt idx="4">
                  <c:v>4.1913965638374337E-2</c:v>
                </c:pt>
                <c:pt idx="5">
                  <c:v>1.9199574431399916E-2</c:v>
                </c:pt>
                <c:pt idx="6">
                  <c:v>8.3920668232143093E-3</c:v>
                </c:pt>
                <c:pt idx="7">
                  <c:v>2.7619777001260536E-3</c:v>
                </c:pt>
                <c:pt idx="8">
                  <c:v>2.2829487196609718E-3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'C4-2'!$R$25:$Z$25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'C4-2'!$R$31:$Z$31</c:f>
              <c:numCache>
                <c:formatCode>General</c:formatCode>
                <c:ptCount val="9"/>
                <c:pt idx="0">
                  <c:v>4.4183645807601479E-2</c:v>
                </c:pt>
                <c:pt idx="1">
                  <c:v>3.1008152496024125E-2</c:v>
                </c:pt>
                <c:pt idx="2">
                  <c:v>3.274883891815019E-2</c:v>
                </c:pt>
                <c:pt idx="3">
                  <c:v>3.2086924374961308E-2</c:v>
                </c:pt>
                <c:pt idx="4">
                  <c:v>2.9036716591725634E-2</c:v>
                </c:pt>
                <c:pt idx="5">
                  <c:v>2.7292048258645781E-2</c:v>
                </c:pt>
                <c:pt idx="6">
                  <c:v>3.2906787237124653E-2</c:v>
                </c:pt>
                <c:pt idx="7">
                  <c:v>3.2330793083750226E-2</c:v>
                </c:pt>
                <c:pt idx="8">
                  <c:v>4.0229305996324786E-2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0440"/>
        <c:axId val="238352200"/>
      </c:scatterChart>
      <c:valAx>
        <c:axId val="2383404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52200"/>
        <c:crosses val="autoZero"/>
        <c:crossBetween val="midCat"/>
      </c:valAx>
      <c:valAx>
        <c:axId val="238352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04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'C4-2'!$R$18:$R$22</c:f>
              <c:numCache>
                <c:formatCode>General</c:formatCode>
                <c:ptCount val="5"/>
                <c:pt idx="0">
                  <c:v>1.0461440883280608</c:v>
                </c:pt>
                <c:pt idx="1">
                  <c:v>0.98348606399311067</c:v>
                </c:pt>
                <c:pt idx="2">
                  <c:v>0.81411980636123804</c:v>
                </c:pt>
                <c:pt idx="3">
                  <c:v>0.14216014554708337</c:v>
                </c:pt>
                <c:pt idx="4">
                  <c:v>6.2006657440928745E-2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'C4-2'!$R$27:$R$31</c:f>
              <c:numCache>
                <c:formatCode>General</c:formatCode>
                <c:ptCount val="5"/>
                <c:pt idx="0">
                  <c:v>1.0204718067023053</c:v>
                </c:pt>
                <c:pt idx="1">
                  <c:v>1.0459593810180161</c:v>
                </c:pt>
                <c:pt idx="2">
                  <c:v>0.77059037362866223</c:v>
                </c:pt>
                <c:pt idx="3">
                  <c:v>0.16263181957102776</c:v>
                </c:pt>
                <c:pt idx="4">
                  <c:v>4.4183645807601479E-2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8280"/>
        <c:axId val="238342008"/>
      </c:scatterChart>
      <c:valAx>
        <c:axId val="23834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2008"/>
        <c:crosses val="autoZero"/>
        <c:crossBetween val="midCat"/>
      </c:valAx>
      <c:valAx>
        <c:axId val="238342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8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'C4-2'!$S$18:$S$22</c:f>
              <c:numCache>
                <c:formatCode>General</c:formatCode>
                <c:ptCount val="5"/>
                <c:pt idx="0">
                  <c:v>1.0388635793088548</c:v>
                </c:pt>
                <c:pt idx="1">
                  <c:v>0.97664161566228003</c:v>
                </c:pt>
                <c:pt idx="2">
                  <c:v>0.80845404133034238</c:v>
                </c:pt>
                <c:pt idx="3">
                  <c:v>0.1411707997835554</c:v>
                </c:pt>
                <c:pt idx="4">
                  <c:v>6.1575129859034176E-2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'C4-2'!$S$27:$S$31</c:f>
              <c:numCache>
                <c:formatCode>General</c:formatCode>
                <c:ptCount val="5"/>
                <c:pt idx="0">
                  <c:v>0.9844976264537908</c:v>
                </c:pt>
                <c:pt idx="1">
                  <c:v>1.0142782146484166</c:v>
                </c:pt>
                <c:pt idx="2">
                  <c:v>0.52658964694165411</c:v>
                </c:pt>
                <c:pt idx="3">
                  <c:v>6.1358130430957197E-2</c:v>
                </c:pt>
                <c:pt idx="4">
                  <c:v>3.1008152496024125E-2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5928"/>
        <c:axId val="238348672"/>
      </c:scatterChart>
      <c:valAx>
        <c:axId val="238345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8672"/>
        <c:crosses val="autoZero"/>
        <c:crossBetween val="midCat"/>
      </c:valAx>
      <c:valAx>
        <c:axId val="238348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59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'C4-2'!$T$18:$T$22</c:f>
              <c:numCache>
                <c:formatCode>General</c:formatCode>
                <c:ptCount val="5"/>
                <c:pt idx="0">
                  <c:v>1.0161407606822943</c:v>
                </c:pt>
                <c:pt idx="1">
                  <c:v>0.95527976340578924</c:v>
                </c:pt>
                <c:pt idx="2">
                  <c:v>0.7907709163128297</c:v>
                </c:pt>
                <c:pt idx="3">
                  <c:v>0.13808300409725141</c:v>
                </c:pt>
                <c:pt idx="4">
                  <c:v>6.0228311532199978E-2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'C4-2'!$T$27:$T$31</c:f>
              <c:numCache>
                <c:formatCode>General</c:formatCode>
                <c:ptCount val="5"/>
                <c:pt idx="0">
                  <c:v>0.97827259166228497</c:v>
                </c:pt>
                <c:pt idx="1">
                  <c:v>0.86694022884099819</c:v>
                </c:pt>
                <c:pt idx="2">
                  <c:v>0.24547421321135574</c:v>
                </c:pt>
                <c:pt idx="3">
                  <c:v>4.5548664165828034E-2</c:v>
                </c:pt>
                <c:pt idx="4">
                  <c:v>3.274883891815019E-2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51024"/>
        <c:axId val="238349848"/>
      </c:scatterChart>
      <c:valAx>
        <c:axId val="23835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49848"/>
        <c:crosses val="autoZero"/>
        <c:crossBetween val="midCat"/>
      </c:valAx>
      <c:valAx>
        <c:axId val="238349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51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'C4-2'!$U$18:$U$22</c:f>
              <c:numCache>
                <c:formatCode>General</c:formatCode>
                <c:ptCount val="5"/>
                <c:pt idx="0">
                  <c:v>1.0155589385183916</c:v>
                </c:pt>
                <c:pt idx="1">
                  <c:v>0.95473278904890591</c:v>
                </c:pt>
                <c:pt idx="2">
                  <c:v>0.79031813647810334</c:v>
                </c:pt>
                <c:pt idx="3">
                  <c:v>0.13800394049174453</c:v>
                </c:pt>
                <c:pt idx="4">
                  <c:v>6.0193825988562953E-2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'C4-2'!$U$27:$U$31</c:f>
              <c:numCache>
                <c:formatCode>General</c:formatCode>
                <c:ptCount val="5"/>
                <c:pt idx="0">
                  <c:v>0.87364936608112131</c:v>
                </c:pt>
                <c:pt idx="1">
                  <c:v>0.45363444585957152</c:v>
                </c:pt>
                <c:pt idx="2">
                  <c:v>7.8901051247040749E-2</c:v>
                </c:pt>
                <c:pt idx="3">
                  <c:v>3.8984201472039313E-2</c:v>
                </c:pt>
                <c:pt idx="4">
                  <c:v>3.2086924374961308E-2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50632"/>
        <c:axId val="238351416"/>
      </c:scatterChart>
      <c:valAx>
        <c:axId val="238350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51416"/>
        <c:crosses val="autoZero"/>
        <c:crossBetween val="midCat"/>
      </c:valAx>
      <c:valAx>
        <c:axId val="238351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506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'C4-2'!$V$18:$V$22</c:f>
              <c:numCache>
                <c:formatCode>General</c:formatCode>
                <c:ptCount val="5"/>
                <c:pt idx="0">
                  <c:v>0.70715063802210376</c:v>
                </c:pt>
                <c:pt idx="1">
                  <c:v>0.66479637499082456</c:v>
                </c:pt>
                <c:pt idx="2">
                  <c:v>0.55031170841376997</c:v>
                </c:pt>
                <c:pt idx="3">
                  <c:v>9.6094446975845557E-2</c:v>
                </c:pt>
                <c:pt idx="4">
                  <c:v>4.1913965638374337E-2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'C4-2'!$V$27:$V$31</c:f>
              <c:numCache>
                <c:formatCode>General</c:formatCode>
                <c:ptCount val="5"/>
                <c:pt idx="0">
                  <c:v>0.51501405879021123</c:v>
                </c:pt>
                <c:pt idx="1">
                  <c:v>0.17030662130710519</c:v>
                </c:pt>
                <c:pt idx="2">
                  <c:v>4.1133533060609052E-2</c:v>
                </c:pt>
                <c:pt idx="3">
                  <c:v>2.7170849445604481E-2</c:v>
                </c:pt>
                <c:pt idx="4">
                  <c:v>2.9036716591725634E-2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41616"/>
        <c:axId val="238352984"/>
      </c:scatterChart>
      <c:valAx>
        <c:axId val="238341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52984"/>
        <c:crosses val="autoZero"/>
        <c:crossBetween val="midCat"/>
      </c:valAx>
      <c:valAx>
        <c:axId val="238352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416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'C4-2'!$W$18:$W$22</c:f>
              <c:numCache>
                <c:formatCode>General</c:formatCode>
                <c:ptCount val="5"/>
                <c:pt idx="0">
                  <c:v>0.32392523833361414</c:v>
                </c:pt>
                <c:pt idx="1">
                  <c:v>0.30452397641122458</c:v>
                </c:pt>
                <c:pt idx="2">
                  <c:v>0.25208186448689429</c:v>
                </c:pt>
                <c:pt idx="3">
                  <c:v>4.4018084642122111E-2</c:v>
                </c:pt>
                <c:pt idx="4">
                  <c:v>1.9199574431399916E-2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'C4-2'!$W$27:$W$31</c:f>
              <c:numCache>
                <c:formatCode>General</c:formatCode>
                <c:ptCount val="5"/>
                <c:pt idx="0">
                  <c:v>0.1378017163966119</c:v>
                </c:pt>
                <c:pt idx="1">
                  <c:v>3.8849352189827296E-2</c:v>
                </c:pt>
                <c:pt idx="2">
                  <c:v>2.8847694370333753E-2</c:v>
                </c:pt>
                <c:pt idx="3">
                  <c:v>2.9525042233779938E-2</c:v>
                </c:pt>
                <c:pt idx="4">
                  <c:v>2.7292048258645781E-2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54160"/>
        <c:axId val="238354552"/>
      </c:scatterChart>
      <c:valAx>
        <c:axId val="23835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54552"/>
        <c:crosses val="autoZero"/>
        <c:crossBetween val="midCat"/>
      </c:valAx>
      <c:valAx>
        <c:axId val="238354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54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'C4-2'!$X$18:$X$22</c:f>
              <c:numCache>
                <c:formatCode>General</c:formatCode>
                <c:ptCount val="5"/>
                <c:pt idx="0">
                  <c:v>0.14158658857435427</c:v>
                </c:pt>
                <c:pt idx="1">
                  <c:v>0.13310636485433794</c:v>
                </c:pt>
                <c:pt idx="2">
                  <c:v>0.11018410117646668</c:v>
                </c:pt>
                <c:pt idx="3">
                  <c:v>1.9240150820345955E-2</c:v>
                </c:pt>
                <c:pt idx="4">
                  <c:v>8.3920668232143093E-3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'C4-2'!$X$27:$X$31</c:f>
              <c:numCache>
                <c:formatCode>General</c:formatCode>
                <c:ptCount val="5"/>
                <c:pt idx="0">
                  <c:v>6.0981673603593432E-2</c:v>
                </c:pt>
                <c:pt idx="1">
                  <c:v>2.6480667926001091E-2</c:v>
                </c:pt>
                <c:pt idx="2">
                  <c:v>2.656112575317791E-2</c:v>
                </c:pt>
                <c:pt idx="3">
                  <c:v>2.9685104517853899E-2</c:v>
                </c:pt>
                <c:pt idx="4">
                  <c:v>3.2906787237124653E-2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55336"/>
        <c:axId val="238354944"/>
      </c:scatterChart>
      <c:valAx>
        <c:axId val="238355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8354944"/>
        <c:crosses val="autoZero"/>
        <c:crossBetween val="midCat"/>
      </c:valAx>
      <c:valAx>
        <c:axId val="23835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55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'C4-2'!$Y$18:$Y$22</c:f>
              <c:numCache>
                <c:formatCode>General</c:formatCode>
                <c:ptCount val="5"/>
                <c:pt idx="0">
                  <c:v>4.6598651859817555E-2</c:v>
                </c:pt>
                <c:pt idx="1">
                  <c:v>4.3807660164902291E-2</c:v>
                </c:pt>
                <c:pt idx="2">
                  <c:v>3.6263537549057742E-2</c:v>
                </c:pt>
                <c:pt idx="3">
                  <c:v>6.3322741146267028E-3</c:v>
                </c:pt>
                <c:pt idx="4">
                  <c:v>2.7619777001260536E-3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'C4-2'!$Y$27:$Y$31</c:f>
              <c:numCache>
                <c:formatCode>General</c:formatCode>
                <c:ptCount val="5"/>
                <c:pt idx="0">
                  <c:v>4.0364998985604715E-2</c:v>
                </c:pt>
                <c:pt idx="1">
                  <c:v>3.1017079963593295E-2</c:v>
                </c:pt>
                <c:pt idx="2">
                  <c:v>3.2920478821766581E-2</c:v>
                </c:pt>
                <c:pt idx="3">
                  <c:v>3.5248165894296017E-2</c:v>
                </c:pt>
                <c:pt idx="4">
                  <c:v>3.2330793083750226E-2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356120"/>
        <c:axId val="239968216"/>
      </c:scatterChart>
      <c:valAx>
        <c:axId val="238356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68216"/>
        <c:crosses val="autoZero"/>
        <c:crossBetween val="midCat"/>
      </c:valAx>
      <c:valAx>
        <c:axId val="239968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3561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'C4-2'!$Q$18:$Q$22</c:f>
              <c:numCache>
                <c:formatCode>General</c:formatCode>
                <c:ptCount val="5"/>
                <c:pt idx="0">
                  <c:v>1.0110932093958127</c:v>
                </c:pt>
                <c:pt idx="1">
                  <c:v>0.950534531460275</c:v>
                </c:pt>
                <c:pt idx="2">
                  <c:v>0.78684286135195303</c:v>
                </c:pt>
                <c:pt idx="3">
                  <c:v>0.13739709416041909</c:v>
                </c:pt>
                <c:pt idx="4">
                  <c:v>5.9929134978006005E-2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'C4-2'!$P$18:$P$22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'C4-2'!$Z$18:$Z$22</c:f>
              <c:numCache>
                <c:formatCode>General</c:formatCode>
                <c:ptCount val="5"/>
                <c:pt idx="0">
                  <c:v>3.8516723938952398E-2</c:v>
                </c:pt>
                <c:pt idx="1">
                  <c:v>3.6209793323183699E-2</c:v>
                </c:pt>
                <c:pt idx="2">
                  <c:v>2.9974100302917219E-2</c:v>
                </c:pt>
                <c:pt idx="3">
                  <c:v>5.2340238235339762E-3</c:v>
                </c:pt>
                <c:pt idx="4">
                  <c:v>2.2829487196609718E-3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'C4-2'!$P$27:$P$31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'C4-2'!$Z$27:$Z$31</c:f>
              <c:numCache>
                <c:formatCode>General</c:formatCode>
                <c:ptCount val="5"/>
                <c:pt idx="0">
                  <c:v>3.6268242602083701E-2</c:v>
                </c:pt>
                <c:pt idx="1">
                  <c:v>3.3426001800821246E-2</c:v>
                </c:pt>
                <c:pt idx="2">
                  <c:v>3.6723283991370197E-2</c:v>
                </c:pt>
                <c:pt idx="3">
                  <c:v>3.6765067689156543E-2</c:v>
                </c:pt>
                <c:pt idx="4">
                  <c:v>4.0229305996324786E-2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2528"/>
        <c:axId val="239966648"/>
      </c:scatterChart>
      <c:valAx>
        <c:axId val="23997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66648"/>
        <c:crosses val="autoZero"/>
        <c:crossBetween val="midCat"/>
      </c:valAx>
      <c:valAx>
        <c:axId val="239966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2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'C4-2'!$R$18:$Z$18</c:f>
              <c:numCache>
                <c:formatCode>General</c:formatCode>
                <c:ptCount val="9"/>
                <c:pt idx="0">
                  <c:v>1.0461440883280608</c:v>
                </c:pt>
                <c:pt idx="1">
                  <c:v>1.0388635793088548</c:v>
                </c:pt>
                <c:pt idx="2">
                  <c:v>1.0161407606822943</c:v>
                </c:pt>
                <c:pt idx="3">
                  <c:v>1.0155589385183916</c:v>
                </c:pt>
                <c:pt idx="4">
                  <c:v>0.70715063802210376</c:v>
                </c:pt>
                <c:pt idx="5">
                  <c:v>0.32392523833361414</c:v>
                </c:pt>
                <c:pt idx="6">
                  <c:v>0.14158658857435427</c:v>
                </c:pt>
                <c:pt idx="7">
                  <c:v>4.6598651859817555E-2</c:v>
                </c:pt>
                <c:pt idx="8">
                  <c:v>3.8516723938952398E-2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'C4-2'!$R$19:$Z$19</c:f>
              <c:numCache>
                <c:formatCode>General</c:formatCode>
                <c:ptCount val="9"/>
                <c:pt idx="0">
                  <c:v>0.98348606399311067</c:v>
                </c:pt>
                <c:pt idx="1">
                  <c:v>0.97664161566228003</c:v>
                </c:pt>
                <c:pt idx="2">
                  <c:v>0.95527976340578924</c:v>
                </c:pt>
                <c:pt idx="3">
                  <c:v>0.95473278904890591</c:v>
                </c:pt>
                <c:pt idx="4">
                  <c:v>0.66479637499082456</c:v>
                </c:pt>
                <c:pt idx="5">
                  <c:v>0.30452397641122458</c:v>
                </c:pt>
                <c:pt idx="6">
                  <c:v>0.13310636485433794</c:v>
                </c:pt>
                <c:pt idx="7">
                  <c:v>4.3807660164902291E-2</c:v>
                </c:pt>
                <c:pt idx="8">
                  <c:v>3.6209793323183699E-2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'C4-2'!$R$20:$Z$20</c:f>
              <c:numCache>
                <c:formatCode>General</c:formatCode>
                <c:ptCount val="9"/>
                <c:pt idx="0">
                  <c:v>0.81411980636123804</c:v>
                </c:pt>
                <c:pt idx="1">
                  <c:v>0.80845404133034238</c:v>
                </c:pt>
                <c:pt idx="2">
                  <c:v>0.7907709163128297</c:v>
                </c:pt>
                <c:pt idx="3">
                  <c:v>0.79031813647810334</c:v>
                </c:pt>
                <c:pt idx="4">
                  <c:v>0.55031170841376997</c:v>
                </c:pt>
                <c:pt idx="5">
                  <c:v>0.25208186448689429</c:v>
                </c:pt>
                <c:pt idx="6">
                  <c:v>0.11018410117646668</c:v>
                </c:pt>
                <c:pt idx="7">
                  <c:v>3.6263537549057742E-2</c:v>
                </c:pt>
                <c:pt idx="8">
                  <c:v>2.9974100302917219E-2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'C4-2'!$R$21:$Z$21</c:f>
              <c:numCache>
                <c:formatCode>General</c:formatCode>
                <c:ptCount val="9"/>
                <c:pt idx="0">
                  <c:v>0.14216014554708337</c:v>
                </c:pt>
                <c:pt idx="1">
                  <c:v>0.1411707997835554</c:v>
                </c:pt>
                <c:pt idx="2">
                  <c:v>0.13808300409725141</c:v>
                </c:pt>
                <c:pt idx="3">
                  <c:v>0.13800394049174453</c:v>
                </c:pt>
                <c:pt idx="4">
                  <c:v>9.6094446975845557E-2</c:v>
                </c:pt>
                <c:pt idx="5">
                  <c:v>4.4018084642122111E-2</c:v>
                </c:pt>
                <c:pt idx="6">
                  <c:v>1.9240150820345955E-2</c:v>
                </c:pt>
                <c:pt idx="7">
                  <c:v>6.3322741146267028E-3</c:v>
                </c:pt>
                <c:pt idx="8">
                  <c:v>5.2340238235339762E-3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'C4-2'!$R$22:$Z$22</c:f>
              <c:numCache>
                <c:formatCode>General</c:formatCode>
                <c:ptCount val="9"/>
                <c:pt idx="0">
                  <c:v>6.2006657440928745E-2</c:v>
                </c:pt>
                <c:pt idx="1">
                  <c:v>6.1575129859034176E-2</c:v>
                </c:pt>
                <c:pt idx="2">
                  <c:v>6.0228311532199978E-2</c:v>
                </c:pt>
                <c:pt idx="3">
                  <c:v>6.0193825988562953E-2</c:v>
                </c:pt>
                <c:pt idx="4">
                  <c:v>4.1913965638374337E-2</c:v>
                </c:pt>
                <c:pt idx="5">
                  <c:v>1.9199574431399916E-2</c:v>
                </c:pt>
                <c:pt idx="6">
                  <c:v>8.3920668232143093E-3</c:v>
                </c:pt>
                <c:pt idx="7">
                  <c:v>2.7619777001260536E-3</c:v>
                </c:pt>
                <c:pt idx="8">
                  <c:v>2.2829487196609718E-3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9971744"/>
        <c:axId val="239972136"/>
        <c:axId val="239660880"/>
      </c:surfaceChart>
      <c:catAx>
        <c:axId val="2399717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9972136"/>
        <c:crossesAt val="0"/>
        <c:auto val="1"/>
        <c:lblAlgn val="ctr"/>
        <c:lblOffset val="100"/>
        <c:noMultiLvlLbl val="0"/>
      </c:catAx>
      <c:valAx>
        <c:axId val="23997213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9971744"/>
        <c:crosses val="autoZero"/>
        <c:crossBetween val="midCat"/>
        <c:majorUnit val="0.25"/>
        <c:minorUnit val="0.1"/>
      </c:valAx>
      <c:serAx>
        <c:axId val="2396608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997213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'C4-2'!$R$27:$Z$27</c:f>
              <c:numCache>
                <c:formatCode>General</c:formatCode>
                <c:ptCount val="9"/>
                <c:pt idx="0">
                  <c:v>1.0204718067023053</c:v>
                </c:pt>
                <c:pt idx="1">
                  <c:v>0.9844976264537908</c:v>
                </c:pt>
                <c:pt idx="2">
                  <c:v>0.97827259166228497</c:v>
                </c:pt>
                <c:pt idx="3">
                  <c:v>0.87364936608112131</c:v>
                </c:pt>
                <c:pt idx="4">
                  <c:v>0.51501405879021123</c:v>
                </c:pt>
                <c:pt idx="5">
                  <c:v>0.1378017163966119</c:v>
                </c:pt>
                <c:pt idx="6">
                  <c:v>6.0981673603593432E-2</c:v>
                </c:pt>
                <c:pt idx="7">
                  <c:v>4.0364998985604715E-2</c:v>
                </c:pt>
                <c:pt idx="8">
                  <c:v>3.6268242602083701E-2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'C4-2'!$R$28:$Z$28</c:f>
              <c:numCache>
                <c:formatCode>General</c:formatCode>
                <c:ptCount val="9"/>
                <c:pt idx="0">
                  <c:v>1.0459593810180161</c:v>
                </c:pt>
                <c:pt idx="1">
                  <c:v>1.0142782146484166</c:v>
                </c:pt>
                <c:pt idx="2">
                  <c:v>0.86694022884099819</c:v>
                </c:pt>
                <c:pt idx="3">
                  <c:v>0.45363444585957152</c:v>
                </c:pt>
                <c:pt idx="4">
                  <c:v>0.17030662130710519</c:v>
                </c:pt>
                <c:pt idx="5">
                  <c:v>3.8849352189827296E-2</c:v>
                </c:pt>
                <c:pt idx="6">
                  <c:v>2.6480667926001091E-2</c:v>
                </c:pt>
                <c:pt idx="7">
                  <c:v>3.1017079963593295E-2</c:v>
                </c:pt>
                <c:pt idx="8">
                  <c:v>3.3426001800821246E-2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'C4-2'!$R$29:$Z$29</c:f>
              <c:numCache>
                <c:formatCode>General</c:formatCode>
                <c:ptCount val="9"/>
                <c:pt idx="0">
                  <c:v>0.77059037362866223</c:v>
                </c:pt>
                <c:pt idx="1">
                  <c:v>0.52658964694165411</c:v>
                </c:pt>
                <c:pt idx="2">
                  <c:v>0.24547421321135574</c:v>
                </c:pt>
                <c:pt idx="3">
                  <c:v>7.8901051247040749E-2</c:v>
                </c:pt>
                <c:pt idx="4">
                  <c:v>4.1133533060609052E-2</c:v>
                </c:pt>
                <c:pt idx="5">
                  <c:v>2.8847694370333753E-2</c:v>
                </c:pt>
                <c:pt idx="6">
                  <c:v>2.656112575317791E-2</c:v>
                </c:pt>
                <c:pt idx="7">
                  <c:v>3.2920478821766581E-2</c:v>
                </c:pt>
                <c:pt idx="8">
                  <c:v>3.6723283991370197E-2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'C4-2'!$R$30:$Z$30</c:f>
              <c:numCache>
                <c:formatCode>General</c:formatCode>
                <c:ptCount val="9"/>
                <c:pt idx="0">
                  <c:v>0.16263181957102776</c:v>
                </c:pt>
                <c:pt idx="1">
                  <c:v>6.1358130430957197E-2</c:v>
                </c:pt>
                <c:pt idx="2">
                  <c:v>4.5548664165828034E-2</c:v>
                </c:pt>
                <c:pt idx="3">
                  <c:v>3.8984201472039313E-2</c:v>
                </c:pt>
                <c:pt idx="4">
                  <c:v>2.7170849445604481E-2</c:v>
                </c:pt>
                <c:pt idx="5">
                  <c:v>2.9525042233779938E-2</c:v>
                </c:pt>
                <c:pt idx="6">
                  <c:v>2.9685104517853899E-2</c:v>
                </c:pt>
                <c:pt idx="7">
                  <c:v>3.5248165894296017E-2</c:v>
                </c:pt>
                <c:pt idx="8">
                  <c:v>3.6765067689156543E-2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'C4-2'!$R$31:$Z$31</c:f>
              <c:numCache>
                <c:formatCode>General</c:formatCode>
                <c:ptCount val="9"/>
                <c:pt idx="0">
                  <c:v>4.4183645807601479E-2</c:v>
                </c:pt>
                <c:pt idx="1">
                  <c:v>3.1008152496024125E-2</c:v>
                </c:pt>
                <c:pt idx="2">
                  <c:v>3.274883891815019E-2</c:v>
                </c:pt>
                <c:pt idx="3">
                  <c:v>3.2086924374961308E-2</c:v>
                </c:pt>
                <c:pt idx="4">
                  <c:v>2.9036716591725634E-2</c:v>
                </c:pt>
                <c:pt idx="5">
                  <c:v>2.7292048258645781E-2</c:v>
                </c:pt>
                <c:pt idx="6">
                  <c:v>3.2906787237124653E-2</c:v>
                </c:pt>
                <c:pt idx="7">
                  <c:v>3.2330793083750226E-2</c:v>
                </c:pt>
                <c:pt idx="8">
                  <c:v>4.0229305996324786E-2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9975664"/>
        <c:axId val="239967040"/>
        <c:axId val="239661728"/>
      </c:surfaceChart>
      <c:catAx>
        <c:axId val="2399756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67040"/>
        <c:crossesAt val="0"/>
        <c:auto val="1"/>
        <c:lblAlgn val="ctr"/>
        <c:lblOffset val="100"/>
        <c:noMultiLvlLbl val="0"/>
      </c:catAx>
      <c:valAx>
        <c:axId val="23996704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239975664"/>
        <c:crosses val="autoZero"/>
        <c:crossBetween val="midCat"/>
        <c:majorUnit val="0.25"/>
        <c:minorUnit val="0.1"/>
      </c:valAx>
      <c:serAx>
        <c:axId val="23966172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996704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'C4-2'!$R$36:$Z$36</c:f>
              <c:numCache>
                <c:formatCode>General</c:formatCode>
                <c:ptCount val="9"/>
                <c:pt idx="0">
                  <c:v>2.5672281625755522E-2</c:v>
                </c:pt>
                <c:pt idx="1">
                  <c:v>5.4365952855063959E-2</c:v>
                </c:pt>
                <c:pt idx="2">
                  <c:v>3.7868169020009335E-2</c:v>
                </c:pt>
                <c:pt idx="3">
                  <c:v>0.14190957243727031</c:v>
                </c:pt>
                <c:pt idx="4">
                  <c:v>0.19213657923189253</c:v>
                </c:pt>
                <c:pt idx="5">
                  <c:v>0.18612352193700224</c:v>
                </c:pt>
                <c:pt idx="6">
                  <c:v>8.0604914970760833E-2</c:v>
                </c:pt>
                <c:pt idx="7">
                  <c:v>6.2336528742128403E-3</c:v>
                </c:pt>
                <c:pt idx="8">
                  <c:v>2.2484813368686962E-3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'C4-2'!$R$37:$Z$37</c:f>
              <c:numCache>
                <c:formatCode>General</c:formatCode>
                <c:ptCount val="9"/>
                <c:pt idx="0">
                  <c:v>-6.2473317024905439E-2</c:v>
                </c:pt>
                <c:pt idx="1">
                  <c:v>-3.7636598986136582E-2</c:v>
                </c:pt>
                <c:pt idx="2">
                  <c:v>8.8339534564791045E-2</c:v>
                </c:pt>
                <c:pt idx="3">
                  <c:v>0.50109834318933433</c:v>
                </c:pt>
                <c:pt idx="4">
                  <c:v>0.49448975368371939</c:v>
                </c:pt>
                <c:pt idx="5">
                  <c:v>0.26567462422139732</c:v>
                </c:pt>
                <c:pt idx="6">
                  <c:v>0.10662569692833684</c:v>
                </c:pt>
                <c:pt idx="7">
                  <c:v>1.2790580201308997E-2</c:v>
                </c:pt>
                <c:pt idx="8">
                  <c:v>2.7837915223624526E-3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'C4-2'!$R$38:$Z$38</c:f>
              <c:numCache>
                <c:formatCode>General</c:formatCode>
                <c:ptCount val="9"/>
                <c:pt idx="0">
                  <c:v>4.3529432732575812E-2</c:v>
                </c:pt>
                <c:pt idx="1">
                  <c:v>0.28186439438868827</c:v>
                </c:pt>
                <c:pt idx="2">
                  <c:v>0.54529670310147393</c:v>
                </c:pt>
                <c:pt idx="3">
                  <c:v>0.71141708523106262</c:v>
                </c:pt>
                <c:pt idx="4">
                  <c:v>0.5091781753531609</c:v>
                </c:pt>
                <c:pt idx="5">
                  <c:v>0.22323417011656055</c:v>
                </c:pt>
                <c:pt idx="6">
                  <c:v>8.3622975423288767E-2</c:v>
                </c:pt>
                <c:pt idx="7">
                  <c:v>3.3430587272911608E-3</c:v>
                </c:pt>
                <c:pt idx="8">
                  <c:v>-6.7491836884529775E-3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'C4-2'!$R$39:$Z$39</c:f>
              <c:numCache>
                <c:formatCode>General</c:formatCode>
                <c:ptCount val="9"/>
                <c:pt idx="0">
                  <c:v>-2.0471674023944397E-2</c:v>
                </c:pt>
                <c:pt idx="1">
                  <c:v>7.9812669352598203E-2</c:v>
                </c:pt>
                <c:pt idx="2">
                  <c:v>9.2534339931423376E-2</c:v>
                </c:pt>
                <c:pt idx="3">
                  <c:v>9.9019739019705205E-2</c:v>
                </c:pt>
                <c:pt idx="4">
                  <c:v>6.8923597530241076E-2</c:v>
                </c:pt>
                <c:pt idx="5">
                  <c:v>1.4493042408342174E-2</c:v>
                </c:pt>
                <c:pt idx="6">
                  <c:v>-1.0444953697507944E-2</c:v>
                </c:pt>
                <c:pt idx="7">
                  <c:v>-2.8915891779669314E-2</c:v>
                </c:pt>
                <c:pt idx="8">
                  <c:v>-3.1531043865622568E-2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'C4-2'!$R$40:$Z$40</c:f>
              <c:numCache>
                <c:formatCode>General</c:formatCode>
                <c:ptCount val="9"/>
                <c:pt idx="0">
                  <c:v>1.7823011633327265E-2</c:v>
                </c:pt>
                <c:pt idx="1">
                  <c:v>3.0566977363010051E-2</c:v>
                </c:pt>
                <c:pt idx="2">
                  <c:v>2.7479472614049788E-2</c:v>
                </c:pt>
                <c:pt idx="3">
                  <c:v>2.8106901613601645E-2</c:v>
                </c:pt>
                <c:pt idx="4">
                  <c:v>1.2877249046648703E-2</c:v>
                </c:pt>
                <c:pt idx="5">
                  <c:v>-8.0924738272458649E-3</c:v>
                </c:pt>
                <c:pt idx="6">
                  <c:v>-2.4514720413910344E-2</c:v>
                </c:pt>
                <c:pt idx="7">
                  <c:v>-2.9568815383624172E-2</c:v>
                </c:pt>
                <c:pt idx="8">
                  <c:v>-3.7946357276663817E-2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239976056"/>
        <c:axId val="239970176"/>
        <c:axId val="239668936"/>
      </c:surfaceChart>
      <c:catAx>
        <c:axId val="2399760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39970176"/>
        <c:crossesAt val="0"/>
        <c:auto val="1"/>
        <c:lblAlgn val="ctr"/>
        <c:lblOffset val="100"/>
        <c:noMultiLvlLbl val="0"/>
      </c:catAx>
      <c:valAx>
        <c:axId val="239970176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976056"/>
        <c:crosses val="autoZero"/>
        <c:crossBetween val="midCat"/>
        <c:majorUnit val="0.25"/>
        <c:minorUnit val="0.1"/>
      </c:valAx>
      <c:serAx>
        <c:axId val="239668936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2399701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'CAL33'!$R$17:$Z$17</c:f>
              <c:numCache>
                <c:formatCode>General</c:formatCode>
                <c:ptCount val="9"/>
                <c:pt idx="0">
                  <c:v>0.95203212988198571</c:v>
                </c:pt>
                <c:pt idx="1">
                  <c:v>0.98007571330304577</c:v>
                </c:pt>
                <c:pt idx="2">
                  <c:v>0.90569726232302428</c:v>
                </c:pt>
                <c:pt idx="3">
                  <c:v>0.89373992189542084</c:v>
                </c:pt>
                <c:pt idx="4">
                  <c:v>0.76506913204166704</c:v>
                </c:pt>
                <c:pt idx="5">
                  <c:v>0.20818106683633175</c:v>
                </c:pt>
                <c:pt idx="6">
                  <c:v>8.7540118829318683E-2</c:v>
                </c:pt>
                <c:pt idx="7">
                  <c:v>6.9107880830780372E-2</c:v>
                </c:pt>
                <c:pt idx="8">
                  <c:v>5.8164731997488735E-2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'CAL33'!$R$18:$Z$18</c:f>
              <c:numCache>
                <c:formatCode>General</c:formatCode>
                <c:ptCount val="9"/>
                <c:pt idx="0">
                  <c:v>0.94673369204444435</c:v>
                </c:pt>
                <c:pt idx="1">
                  <c:v>0.97462120175870959</c:v>
                </c:pt>
                <c:pt idx="2">
                  <c:v>0.90065669647085622</c:v>
                </c:pt>
                <c:pt idx="3">
                  <c:v>0.88876590340333594</c:v>
                </c:pt>
                <c:pt idx="4">
                  <c:v>0.76081121772311666</c:v>
                </c:pt>
                <c:pt idx="5">
                  <c:v>0.20702245631577917</c:v>
                </c:pt>
                <c:pt idx="6">
                  <c:v>8.7052923215484065E-2</c:v>
                </c:pt>
                <c:pt idx="7">
                  <c:v>6.8723267959877057E-2</c:v>
                </c:pt>
                <c:pt idx="8">
                  <c:v>5.7841022106663774E-2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'CAL33'!$R$25:$Z$25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'CAL33'!$R$27:$Z$27</c:f>
              <c:numCache>
                <c:formatCode>General</c:formatCode>
                <c:ptCount val="9"/>
                <c:pt idx="0">
                  <c:v>0.90805574459124883</c:v>
                </c:pt>
                <c:pt idx="1">
                  <c:v>0.92463721508516672</c:v>
                </c:pt>
                <c:pt idx="2">
                  <c:v>0.88880185695366132</c:v>
                </c:pt>
                <c:pt idx="3">
                  <c:v>0.90779458440205874</c:v>
                </c:pt>
                <c:pt idx="4">
                  <c:v>0.77400463894391958</c:v>
                </c:pt>
                <c:pt idx="5">
                  <c:v>0.13154260682072319</c:v>
                </c:pt>
                <c:pt idx="6">
                  <c:v>7.8495559792570627E-2</c:v>
                </c:pt>
                <c:pt idx="7">
                  <c:v>5.8645209506545247E-2</c:v>
                </c:pt>
                <c:pt idx="8">
                  <c:v>5.0204987030286551E-2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2920"/>
        <c:axId val="239967432"/>
      </c:scatterChart>
      <c:valAx>
        <c:axId val="2399729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67432"/>
        <c:crosses val="autoZero"/>
        <c:crossBetween val="midCat"/>
      </c:valAx>
      <c:valAx>
        <c:axId val="239967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29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'CAL33'!$R$17:$Z$17</c:f>
              <c:numCache>
                <c:formatCode>General</c:formatCode>
                <c:ptCount val="9"/>
                <c:pt idx="0">
                  <c:v>0.95203212988198571</c:v>
                </c:pt>
                <c:pt idx="1">
                  <c:v>0.98007571330304577</c:v>
                </c:pt>
                <c:pt idx="2">
                  <c:v>0.90569726232302428</c:v>
                </c:pt>
                <c:pt idx="3">
                  <c:v>0.89373992189542084</c:v>
                </c:pt>
                <c:pt idx="4">
                  <c:v>0.76506913204166704</c:v>
                </c:pt>
                <c:pt idx="5">
                  <c:v>0.20818106683633175</c:v>
                </c:pt>
                <c:pt idx="6">
                  <c:v>8.7540118829318683E-2</c:v>
                </c:pt>
                <c:pt idx="7">
                  <c:v>6.9107880830780372E-2</c:v>
                </c:pt>
                <c:pt idx="8">
                  <c:v>5.8164731997488735E-2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'CAL33'!$R$19:$Z$19</c:f>
              <c:numCache>
                <c:formatCode>General</c:formatCode>
                <c:ptCount val="9"/>
                <c:pt idx="0">
                  <c:v>0.91551619676019635</c:v>
                </c:pt>
                <c:pt idx="1">
                  <c:v>0.9424841467183126</c:v>
                </c:pt>
                <c:pt idx="2">
                  <c:v>0.87095853909981236</c:v>
                </c:pt>
                <c:pt idx="3">
                  <c:v>0.85945983176836604</c:v>
                </c:pt>
                <c:pt idx="4">
                  <c:v>0.73572431017873052</c:v>
                </c:pt>
                <c:pt idx="5">
                  <c:v>0.20019612003126899</c:v>
                </c:pt>
                <c:pt idx="6">
                  <c:v>8.4182449456289069E-2</c:v>
                </c:pt>
                <c:pt idx="7">
                  <c:v>6.6457194288385854E-2</c:v>
                </c:pt>
                <c:pt idx="8">
                  <c:v>5.5933778443504813E-2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'CAL33'!$R$25:$Z$25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'CAL33'!$R$28:$Z$28</c:f>
              <c:numCache>
                <c:formatCode>General</c:formatCode>
                <c:ptCount val="9"/>
                <c:pt idx="0">
                  <c:v>0.98084415612387754</c:v>
                </c:pt>
                <c:pt idx="1">
                  <c:v>0.89246526081075273</c:v>
                </c:pt>
                <c:pt idx="2">
                  <c:v>0.85792568327421748</c:v>
                </c:pt>
                <c:pt idx="3">
                  <c:v>0.77981445706735697</c:v>
                </c:pt>
                <c:pt idx="4">
                  <c:v>0.46796593972619593</c:v>
                </c:pt>
                <c:pt idx="5">
                  <c:v>8.1339665781989881E-2</c:v>
                </c:pt>
                <c:pt idx="6">
                  <c:v>6.996715692175734E-2</c:v>
                </c:pt>
                <c:pt idx="7">
                  <c:v>5.2332168480883345E-2</c:v>
                </c:pt>
                <c:pt idx="8">
                  <c:v>4.1159152259157117E-2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6448"/>
        <c:axId val="239970568"/>
      </c:scatterChart>
      <c:valAx>
        <c:axId val="23997644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70568"/>
        <c:crosses val="autoZero"/>
        <c:crossBetween val="midCat"/>
      </c:valAx>
      <c:valAx>
        <c:axId val="239970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6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'CAL33'!$R$17:$Z$17</c:f>
              <c:numCache>
                <c:formatCode>General</c:formatCode>
                <c:ptCount val="9"/>
                <c:pt idx="0">
                  <c:v>0.95203212988198571</c:v>
                </c:pt>
                <c:pt idx="1">
                  <c:v>0.98007571330304577</c:v>
                </c:pt>
                <c:pt idx="2">
                  <c:v>0.90569726232302428</c:v>
                </c:pt>
                <c:pt idx="3">
                  <c:v>0.89373992189542084</c:v>
                </c:pt>
                <c:pt idx="4">
                  <c:v>0.76506913204166704</c:v>
                </c:pt>
                <c:pt idx="5">
                  <c:v>0.20818106683633175</c:v>
                </c:pt>
                <c:pt idx="6">
                  <c:v>8.7540118829318683E-2</c:v>
                </c:pt>
                <c:pt idx="7">
                  <c:v>6.9107880830780372E-2</c:v>
                </c:pt>
                <c:pt idx="8">
                  <c:v>5.8164731997488735E-2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'CAL33'!$R$20:$Z$20</c:f>
              <c:numCache>
                <c:formatCode>General</c:formatCode>
                <c:ptCount val="9"/>
                <c:pt idx="0">
                  <c:v>0.76614390366392526</c:v>
                </c:pt>
                <c:pt idx="1">
                  <c:v>0.78871186098444057</c:v>
                </c:pt>
                <c:pt idx="2">
                  <c:v>0.72885611137925288</c:v>
                </c:pt>
                <c:pt idx="3">
                  <c:v>0.71923349131728276</c:v>
                </c:pt>
                <c:pt idx="4">
                  <c:v>0.61568620742645908</c:v>
                </c:pt>
                <c:pt idx="5">
                  <c:v>0.16753284916411279</c:v>
                </c:pt>
                <c:pt idx="6">
                  <c:v>7.0447547159371529E-2</c:v>
                </c:pt>
                <c:pt idx="7">
                  <c:v>5.5614280161110426E-2</c:v>
                </c:pt>
                <c:pt idx="8">
                  <c:v>4.680782657371662E-2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'CAL33'!$R$25:$Z$25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'CAL33'!$R$29:$Z$29</c:f>
              <c:numCache>
                <c:formatCode>General</c:formatCode>
                <c:ptCount val="9"/>
                <c:pt idx="0">
                  <c:v>0.74111817268428926</c:v>
                </c:pt>
                <c:pt idx="1">
                  <c:v>0.71514053424445778</c:v>
                </c:pt>
                <c:pt idx="2">
                  <c:v>0.52258352347589221</c:v>
                </c:pt>
                <c:pt idx="3">
                  <c:v>0.2666990439995745</c:v>
                </c:pt>
                <c:pt idx="4">
                  <c:v>9.4437429076522125E-2</c:v>
                </c:pt>
                <c:pt idx="5">
                  <c:v>6.1415491768005814E-2</c:v>
                </c:pt>
                <c:pt idx="6">
                  <c:v>5.6027790501977377E-2</c:v>
                </c:pt>
                <c:pt idx="7">
                  <c:v>5.1804972029288854E-2</c:v>
                </c:pt>
                <c:pt idx="8">
                  <c:v>4.0071775845007658E-2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64296"/>
        <c:axId val="239970960"/>
      </c:scatterChart>
      <c:valAx>
        <c:axId val="2399642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70960"/>
        <c:crosses val="autoZero"/>
        <c:crossBetween val="midCat"/>
      </c:valAx>
      <c:valAx>
        <c:axId val="23997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64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'CAL33'!$R$17:$Z$17</c:f>
              <c:numCache>
                <c:formatCode>General</c:formatCode>
                <c:ptCount val="9"/>
                <c:pt idx="0">
                  <c:v>0.95203212988198571</c:v>
                </c:pt>
                <c:pt idx="1">
                  <c:v>0.98007571330304577</c:v>
                </c:pt>
                <c:pt idx="2">
                  <c:v>0.90569726232302428</c:v>
                </c:pt>
                <c:pt idx="3">
                  <c:v>0.89373992189542084</c:v>
                </c:pt>
                <c:pt idx="4">
                  <c:v>0.76506913204166704</c:v>
                </c:pt>
                <c:pt idx="5">
                  <c:v>0.20818106683633175</c:v>
                </c:pt>
                <c:pt idx="6">
                  <c:v>8.7540118829318683E-2</c:v>
                </c:pt>
                <c:pt idx="7">
                  <c:v>6.9107880830780372E-2</c:v>
                </c:pt>
                <c:pt idx="8">
                  <c:v>5.8164731997488735E-2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'CAL33'!$R$21:$Z$21</c:f>
              <c:numCache>
                <c:formatCode>General</c:formatCode>
                <c:ptCount val="9"/>
                <c:pt idx="0">
                  <c:v>0.2759140199699916</c:v>
                </c:pt>
                <c:pt idx="1">
                  <c:v>0.28404149549650315</c:v>
                </c:pt>
                <c:pt idx="2">
                  <c:v>0.26248544001801566</c:v>
                </c:pt>
                <c:pt idx="3">
                  <c:v>0.25902001299935112</c:v>
                </c:pt>
                <c:pt idx="4">
                  <c:v>0.22172917609696205</c:v>
                </c:pt>
                <c:pt idx="5">
                  <c:v>6.0334176998389839E-2</c:v>
                </c:pt>
                <c:pt idx="6">
                  <c:v>2.537051569661011E-2</c:v>
                </c:pt>
                <c:pt idx="7">
                  <c:v>2.0028560605398257E-2</c:v>
                </c:pt>
                <c:pt idx="8">
                  <c:v>1.6857062405964903E-2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'CAL33'!$R$25:$Z$25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'CAL33'!$R$30:$Z$30</c:f>
              <c:numCache>
                <c:formatCode>General</c:formatCode>
                <c:ptCount val="9"/>
                <c:pt idx="0">
                  <c:v>0.15687906176533892</c:v>
                </c:pt>
                <c:pt idx="1">
                  <c:v>0.18469518554278253</c:v>
                </c:pt>
                <c:pt idx="2">
                  <c:v>8.9977399234381264E-2</c:v>
                </c:pt>
                <c:pt idx="3">
                  <c:v>7.9282716975189849E-2</c:v>
                </c:pt>
                <c:pt idx="4">
                  <c:v>6.6608546390342013E-2</c:v>
                </c:pt>
                <c:pt idx="5">
                  <c:v>5.9110405550528405E-2</c:v>
                </c:pt>
                <c:pt idx="6">
                  <c:v>6.2799015389605847E-2</c:v>
                </c:pt>
                <c:pt idx="7">
                  <c:v>5.5538948319651414E-2</c:v>
                </c:pt>
                <c:pt idx="8">
                  <c:v>4.0496805687195318E-2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67824"/>
        <c:axId val="239968608"/>
      </c:scatterChart>
      <c:valAx>
        <c:axId val="23996782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68608"/>
        <c:crosses val="autoZero"/>
        <c:crossBetween val="midCat"/>
      </c:valAx>
      <c:valAx>
        <c:axId val="239968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678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'CAL33'!$R$17:$Z$17</c:f>
              <c:numCache>
                <c:formatCode>General</c:formatCode>
                <c:ptCount val="9"/>
                <c:pt idx="0">
                  <c:v>0.95203212988198571</c:v>
                </c:pt>
                <c:pt idx="1">
                  <c:v>0.98007571330304577</c:v>
                </c:pt>
                <c:pt idx="2">
                  <c:v>0.90569726232302428</c:v>
                </c:pt>
                <c:pt idx="3">
                  <c:v>0.89373992189542084</c:v>
                </c:pt>
                <c:pt idx="4">
                  <c:v>0.76506913204166704</c:v>
                </c:pt>
                <c:pt idx="5">
                  <c:v>0.20818106683633175</c:v>
                </c:pt>
                <c:pt idx="6">
                  <c:v>8.7540118829318683E-2</c:v>
                </c:pt>
                <c:pt idx="7">
                  <c:v>6.9107880830780372E-2</c:v>
                </c:pt>
                <c:pt idx="8">
                  <c:v>5.8164731997488735E-2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'CAL33'!$R$16:$Z$16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'CAL33'!$R$22:$Z$22</c:f>
              <c:numCache>
                <c:formatCode>General</c:formatCode>
                <c:ptCount val="9"/>
                <c:pt idx="0">
                  <c:v>0.16747213698129862</c:v>
                </c:pt>
                <c:pt idx="1">
                  <c:v>0.17240528860163357</c:v>
                </c:pt>
                <c:pt idx="2">
                  <c:v>0.15932136239787503</c:v>
                </c:pt>
                <c:pt idx="3">
                  <c:v>0.15721794457071425</c:v>
                </c:pt>
                <c:pt idx="4">
                  <c:v>0.13458344362529873</c:v>
                </c:pt>
                <c:pt idx="5">
                  <c:v>3.6621167550772528E-2</c:v>
                </c:pt>
                <c:pt idx="6">
                  <c:v>1.5399197476413051E-2</c:v>
                </c:pt>
                <c:pt idx="7">
                  <c:v>1.2156779295268517E-2</c:v>
                </c:pt>
                <c:pt idx="8">
                  <c:v>1.0231768087250849E-2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'CAL33'!$R$25:$Z$25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'CAL33'!$R$31:$Z$31</c:f>
              <c:numCache>
                <c:formatCode>General</c:formatCode>
                <c:ptCount val="9"/>
                <c:pt idx="0">
                  <c:v>0.10794495143736682</c:v>
                </c:pt>
                <c:pt idx="1">
                  <c:v>8.4756182596342391E-2</c:v>
                </c:pt>
                <c:pt idx="2">
                  <c:v>8.2525509378047965E-2</c:v>
                </c:pt>
                <c:pt idx="3">
                  <c:v>7.0102805747201388E-2</c:v>
                </c:pt>
                <c:pt idx="4">
                  <c:v>6.4572377918892976E-2</c:v>
                </c:pt>
                <c:pt idx="5">
                  <c:v>6.3832592218394407E-2</c:v>
                </c:pt>
                <c:pt idx="6">
                  <c:v>5.8127009803533351E-2</c:v>
                </c:pt>
                <c:pt idx="7">
                  <c:v>5.3959575816274176E-2</c:v>
                </c:pt>
                <c:pt idx="8">
                  <c:v>4.3531380551395084E-2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69784"/>
        <c:axId val="239974096"/>
      </c:scatterChart>
      <c:valAx>
        <c:axId val="2399697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74096"/>
        <c:crosses val="autoZero"/>
        <c:crossBetween val="midCat"/>
      </c:valAx>
      <c:valAx>
        <c:axId val="239974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69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'CAL33'!$R$18:$R$22</c:f>
              <c:numCache>
                <c:formatCode>General</c:formatCode>
                <c:ptCount val="5"/>
                <c:pt idx="0">
                  <c:v>0.94673369204444435</c:v>
                </c:pt>
                <c:pt idx="1">
                  <c:v>0.91551619676019635</c:v>
                </c:pt>
                <c:pt idx="2">
                  <c:v>0.76614390366392526</c:v>
                </c:pt>
                <c:pt idx="3">
                  <c:v>0.2759140199699916</c:v>
                </c:pt>
                <c:pt idx="4">
                  <c:v>0.16747213698129862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'CAL33'!$R$27:$R$31</c:f>
              <c:numCache>
                <c:formatCode>General</c:formatCode>
                <c:ptCount val="5"/>
                <c:pt idx="0">
                  <c:v>0.90805574459124883</c:v>
                </c:pt>
                <c:pt idx="1">
                  <c:v>0.98084415612387754</c:v>
                </c:pt>
                <c:pt idx="2">
                  <c:v>0.74111817268428926</c:v>
                </c:pt>
                <c:pt idx="3">
                  <c:v>0.15687906176533892</c:v>
                </c:pt>
                <c:pt idx="4">
                  <c:v>0.10794495143736682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4880"/>
        <c:axId val="239964688"/>
      </c:scatterChart>
      <c:valAx>
        <c:axId val="23997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64688"/>
        <c:crosses val="autoZero"/>
        <c:crossBetween val="midCat"/>
      </c:valAx>
      <c:valAx>
        <c:axId val="239964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48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'CAL33'!$S$18:$S$22</c:f>
              <c:numCache>
                <c:formatCode>General</c:formatCode>
                <c:ptCount val="5"/>
                <c:pt idx="0">
                  <c:v>0.97462120175870959</c:v>
                </c:pt>
                <c:pt idx="1">
                  <c:v>0.9424841467183126</c:v>
                </c:pt>
                <c:pt idx="2">
                  <c:v>0.78871186098444057</c:v>
                </c:pt>
                <c:pt idx="3">
                  <c:v>0.28404149549650315</c:v>
                </c:pt>
                <c:pt idx="4">
                  <c:v>0.17240528860163357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'CAL33'!$S$27:$S$31</c:f>
              <c:numCache>
                <c:formatCode>General</c:formatCode>
                <c:ptCount val="5"/>
                <c:pt idx="0">
                  <c:v>0.92463721508516672</c:v>
                </c:pt>
                <c:pt idx="1">
                  <c:v>0.89246526081075273</c:v>
                </c:pt>
                <c:pt idx="2">
                  <c:v>0.71514053424445778</c:v>
                </c:pt>
                <c:pt idx="3">
                  <c:v>0.18469518554278253</c:v>
                </c:pt>
                <c:pt idx="4">
                  <c:v>8.4756182596342391E-2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9584"/>
        <c:axId val="239979976"/>
      </c:scatterChart>
      <c:valAx>
        <c:axId val="23997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79976"/>
        <c:crosses val="autoZero"/>
        <c:crossBetween val="midCat"/>
      </c:valAx>
      <c:valAx>
        <c:axId val="239979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95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'CAL33'!$T$18:$T$22</c:f>
              <c:numCache>
                <c:formatCode>General</c:formatCode>
                <c:ptCount val="5"/>
                <c:pt idx="0">
                  <c:v>0.90065669647085622</c:v>
                </c:pt>
                <c:pt idx="1">
                  <c:v>0.87095853909981236</c:v>
                </c:pt>
                <c:pt idx="2">
                  <c:v>0.72885611137925288</c:v>
                </c:pt>
                <c:pt idx="3">
                  <c:v>0.26248544001801566</c:v>
                </c:pt>
                <c:pt idx="4">
                  <c:v>0.15932136239787503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'CAL33'!$T$27:$T$31</c:f>
              <c:numCache>
                <c:formatCode>General</c:formatCode>
                <c:ptCount val="5"/>
                <c:pt idx="0">
                  <c:v>0.88880185695366132</c:v>
                </c:pt>
                <c:pt idx="1">
                  <c:v>0.85792568327421748</c:v>
                </c:pt>
                <c:pt idx="2">
                  <c:v>0.52258352347589221</c:v>
                </c:pt>
                <c:pt idx="3">
                  <c:v>8.9977399234381264E-2</c:v>
                </c:pt>
                <c:pt idx="4">
                  <c:v>8.2525509378047965E-2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8016"/>
        <c:axId val="239979192"/>
      </c:scatterChart>
      <c:valAx>
        <c:axId val="23997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79192"/>
        <c:crosses val="autoZero"/>
        <c:crossBetween val="midCat"/>
      </c:valAx>
      <c:valAx>
        <c:axId val="239979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80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'CAL33'!$U$18:$U$22</c:f>
              <c:numCache>
                <c:formatCode>General</c:formatCode>
                <c:ptCount val="5"/>
                <c:pt idx="0">
                  <c:v>0.88876590340333594</c:v>
                </c:pt>
                <c:pt idx="1">
                  <c:v>0.85945983176836604</c:v>
                </c:pt>
                <c:pt idx="2">
                  <c:v>0.71923349131728276</c:v>
                </c:pt>
                <c:pt idx="3">
                  <c:v>0.25902001299935112</c:v>
                </c:pt>
                <c:pt idx="4">
                  <c:v>0.15721794457071425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'CAL33'!$U$27:$U$31</c:f>
              <c:numCache>
                <c:formatCode>General</c:formatCode>
                <c:ptCount val="5"/>
                <c:pt idx="0">
                  <c:v>0.90779458440205874</c:v>
                </c:pt>
                <c:pt idx="1">
                  <c:v>0.77981445706735697</c:v>
                </c:pt>
                <c:pt idx="2">
                  <c:v>0.2666990439995745</c:v>
                </c:pt>
                <c:pt idx="3">
                  <c:v>7.9282716975189849E-2</c:v>
                </c:pt>
                <c:pt idx="4">
                  <c:v>7.0102805747201388E-2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77232"/>
        <c:axId val="239977624"/>
      </c:scatterChart>
      <c:valAx>
        <c:axId val="23997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239977624"/>
        <c:crosses val="autoZero"/>
        <c:crossBetween val="midCat"/>
      </c:valAx>
      <c:valAx>
        <c:axId val="239977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9977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'CAL33'!$V$18:$V$22</c:f>
              <c:numCache>
                <c:formatCode>General</c:formatCode>
                <c:ptCount val="5"/>
                <c:pt idx="0">
                  <c:v>0.76081121772311666</c:v>
                </c:pt>
                <c:pt idx="1">
                  <c:v>0.73572431017873052</c:v>
                </c:pt>
                <c:pt idx="2">
                  <c:v>0.61568620742645908</c:v>
                </c:pt>
                <c:pt idx="3">
                  <c:v>0.22172917609696205</c:v>
                </c:pt>
                <c:pt idx="4">
                  <c:v>0.13458344362529873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'CAL33'!$V$27:$V$31</c:f>
              <c:numCache>
                <c:formatCode>General</c:formatCode>
                <c:ptCount val="5"/>
                <c:pt idx="0">
                  <c:v>0.77400463894391958</c:v>
                </c:pt>
                <c:pt idx="1">
                  <c:v>0.46796593972619593</c:v>
                </c:pt>
                <c:pt idx="2">
                  <c:v>9.4437429076522125E-2</c:v>
                </c:pt>
                <c:pt idx="3">
                  <c:v>6.6608546390342013E-2</c:v>
                </c:pt>
                <c:pt idx="4">
                  <c:v>6.4572377918892976E-2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5768"/>
        <c:axId val="416287144"/>
      </c:scatterChart>
      <c:valAx>
        <c:axId val="416295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87144"/>
        <c:crosses val="autoZero"/>
        <c:crossBetween val="midCat"/>
      </c:valAx>
      <c:valAx>
        <c:axId val="416287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95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'CAL33'!$W$18:$W$22</c:f>
              <c:numCache>
                <c:formatCode>General</c:formatCode>
                <c:ptCount val="5"/>
                <c:pt idx="0">
                  <c:v>0.20702245631577917</c:v>
                </c:pt>
                <c:pt idx="1">
                  <c:v>0.20019612003126899</c:v>
                </c:pt>
                <c:pt idx="2">
                  <c:v>0.16753284916411279</c:v>
                </c:pt>
                <c:pt idx="3">
                  <c:v>6.0334176998389839E-2</c:v>
                </c:pt>
                <c:pt idx="4">
                  <c:v>3.6621167550772528E-2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'CAL33'!$W$27:$W$31</c:f>
              <c:numCache>
                <c:formatCode>General</c:formatCode>
                <c:ptCount val="5"/>
                <c:pt idx="0">
                  <c:v>0.13154260682072319</c:v>
                </c:pt>
                <c:pt idx="1">
                  <c:v>8.1339665781989881E-2</c:v>
                </c:pt>
                <c:pt idx="2">
                  <c:v>6.1415491768005814E-2</c:v>
                </c:pt>
                <c:pt idx="3">
                  <c:v>5.9110405550528405E-2</c:v>
                </c:pt>
                <c:pt idx="4">
                  <c:v>6.3832592218394407E-2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85576"/>
        <c:axId val="416296552"/>
      </c:scatterChart>
      <c:valAx>
        <c:axId val="416285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96552"/>
        <c:crosses val="autoZero"/>
        <c:crossBetween val="midCat"/>
      </c:valAx>
      <c:valAx>
        <c:axId val="416296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55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'CAL33'!$X$18:$X$22</c:f>
              <c:numCache>
                <c:formatCode>General</c:formatCode>
                <c:ptCount val="5"/>
                <c:pt idx="0">
                  <c:v>8.7052923215484065E-2</c:v>
                </c:pt>
                <c:pt idx="1">
                  <c:v>8.4182449456289069E-2</c:v>
                </c:pt>
                <c:pt idx="2">
                  <c:v>7.0447547159371529E-2</c:v>
                </c:pt>
                <c:pt idx="3">
                  <c:v>2.537051569661011E-2</c:v>
                </c:pt>
                <c:pt idx="4">
                  <c:v>1.5399197476413051E-2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'CAL33'!$X$27:$X$31</c:f>
              <c:numCache>
                <c:formatCode>General</c:formatCode>
                <c:ptCount val="5"/>
                <c:pt idx="0">
                  <c:v>7.8495559792570627E-2</c:v>
                </c:pt>
                <c:pt idx="1">
                  <c:v>6.996715692175734E-2</c:v>
                </c:pt>
                <c:pt idx="2">
                  <c:v>5.6027790501977377E-2</c:v>
                </c:pt>
                <c:pt idx="3">
                  <c:v>6.2799015389605847E-2</c:v>
                </c:pt>
                <c:pt idx="4">
                  <c:v>5.8127009803533351E-2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1456"/>
        <c:axId val="416286360"/>
      </c:scatterChart>
      <c:valAx>
        <c:axId val="41629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86360"/>
        <c:crosses val="autoZero"/>
        <c:crossBetween val="midCat"/>
      </c:valAx>
      <c:valAx>
        <c:axId val="416286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91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'CAL33'!$Y$18:$Y$22</c:f>
              <c:numCache>
                <c:formatCode>General</c:formatCode>
                <c:ptCount val="5"/>
                <c:pt idx="0">
                  <c:v>6.8723267959877057E-2</c:v>
                </c:pt>
                <c:pt idx="1">
                  <c:v>6.6457194288385854E-2</c:v>
                </c:pt>
                <c:pt idx="2">
                  <c:v>5.5614280161110426E-2</c:v>
                </c:pt>
                <c:pt idx="3">
                  <c:v>2.0028560605398257E-2</c:v>
                </c:pt>
                <c:pt idx="4">
                  <c:v>1.2156779295268517E-2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'CAL33'!$Y$27:$Y$31</c:f>
              <c:numCache>
                <c:formatCode>General</c:formatCode>
                <c:ptCount val="5"/>
                <c:pt idx="0">
                  <c:v>5.8645209506545247E-2</c:v>
                </c:pt>
                <c:pt idx="1">
                  <c:v>5.2332168480883345E-2</c:v>
                </c:pt>
                <c:pt idx="2">
                  <c:v>5.1804972029288854E-2</c:v>
                </c:pt>
                <c:pt idx="3">
                  <c:v>5.5538948319651414E-2</c:v>
                </c:pt>
                <c:pt idx="4">
                  <c:v>5.3959575816274176E-2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88712"/>
        <c:axId val="416289888"/>
      </c:scatterChart>
      <c:valAx>
        <c:axId val="416288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89888"/>
        <c:crosses val="autoZero"/>
        <c:crossBetween val="midCat"/>
      </c:valAx>
      <c:valAx>
        <c:axId val="416289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87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'CAL33'!$Q$18:$Q$22</c:f>
              <c:numCache>
                <c:formatCode>General</c:formatCode>
                <c:ptCount val="5"/>
                <c:pt idx="0">
                  <c:v>0.99443460186769306</c:v>
                </c:pt>
                <c:pt idx="1">
                  <c:v>0.96164422189583465</c:v>
                </c:pt>
                <c:pt idx="2">
                  <c:v>0.80474584797773241</c:v>
                </c:pt>
                <c:pt idx="3">
                  <c:v>0.28981586997929787</c:v>
                </c:pt>
                <c:pt idx="4">
                  <c:v>0.17591017332793016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'CAL33'!$P$18:$P$22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'CAL33'!$Z$18:$Z$22</c:f>
              <c:numCache>
                <c:formatCode>General</c:formatCode>
                <c:ptCount val="5"/>
                <c:pt idx="0">
                  <c:v>5.7841022106663774E-2</c:v>
                </c:pt>
                <c:pt idx="1">
                  <c:v>5.5933778443504813E-2</c:v>
                </c:pt>
                <c:pt idx="2">
                  <c:v>4.680782657371662E-2</c:v>
                </c:pt>
                <c:pt idx="3">
                  <c:v>1.6857062405964903E-2</c:v>
                </c:pt>
                <c:pt idx="4">
                  <c:v>1.0231768087250849E-2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'CAL33'!$P$27:$P$31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'CAL33'!$Z$27:$Z$31</c:f>
              <c:numCache>
                <c:formatCode>General</c:formatCode>
                <c:ptCount val="5"/>
                <c:pt idx="0">
                  <c:v>5.0204987030286551E-2</c:v>
                </c:pt>
                <c:pt idx="1">
                  <c:v>4.1159152259157117E-2</c:v>
                </c:pt>
                <c:pt idx="2">
                  <c:v>4.0071775845007658E-2</c:v>
                </c:pt>
                <c:pt idx="3">
                  <c:v>4.0496805687195318E-2</c:v>
                </c:pt>
                <c:pt idx="4">
                  <c:v>4.3531380551395084E-2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6160"/>
        <c:axId val="416289104"/>
      </c:scatterChart>
      <c:valAx>
        <c:axId val="41629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89104"/>
        <c:crosses val="autoZero"/>
        <c:crossBetween val="midCat"/>
      </c:valAx>
      <c:valAx>
        <c:axId val="416289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96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'CAL33'!$R$18:$Z$18</c:f>
              <c:numCache>
                <c:formatCode>General</c:formatCode>
                <c:ptCount val="9"/>
                <c:pt idx="0">
                  <c:v>0.94673369204444435</c:v>
                </c:pt>
                <c:pt idx="1">
                  <c:v>0.97462120175870959</c:v>
                </c:pt>
                <c:pt idx="2">
                  <c:v>0.90065669647085622</c:v>
                </c:pt>
                <c:pt idx="3">
                  <c:v>0.88876590340333594</c:v>
                </c:pt>
                <c:pt idx="4">
                  <c:v>0.76081121772311666</c:v>
                </c:pt>
                <c:pt idx="5">
                  <c:v>0.20702245631577917</c:v>
                </c:pt>
                <c:pt idx="6">
                  <c:v>8.7052923215484065E-2</c:v>
                </c:pt>
                <c:pt idx="7">
                  <c:v>6.8723267959877057E-2</c:v>
                </c:pt>
                <c:pt idx="8">
                  <c:v>5.7841022106663774E-2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'CAL33'!$R$19:$Z$19</c:f>
              <c:numCache>
                <c:formatCode>General</c:formatCode>
                <c:ptCount val="9"/>
                <c:pt idx="0">
                  <c:v>0.91551619676019635</c:v>
                </c:pt>
                <c:pt idx="1">
                  <c:v>0.9424841467183126</c:v>
                </c:pt>
                <c:pt idx="2">
                  <c:v>0.87095853909981236</c:v>
                </c:pt>
                <c:pt idx="3">
                  <c:v>0.85945983176836604</c:v>
                </c:pt>
                <c:pt idx="4">
                  <c:v>0.73572431017873052</c:v>
                </c:pt>
                <c:pt idx="5">
                  <c:v>0.20019612003126899</c:v>
                </c:pt>
                <c:pt idx="6">
                  <c:v>8.4182449456289069E-2</c:v>
                </c:pt>
                <c:pt idx="7">
                  <c:v>6.6457194288385854E-2</c:v>
                </c:pt>
                <c:pt idx="8">
                  <c:v>5.5933778443504813E-2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'CAL33'!$R$20:$Z$20</c:f>
              <c:numCache>
                <c:formatCode>General</c:formatCode>
                <c:ptCount val="9"/>
                <c:pt idx="0">
                  <c:v>0.76614390366392526</c:v>
                </c:pt>
                <c:pt idx="1">
                  <c:v>0.78871186098444057</c:v>
                </c:pt>
                <c:pt idx="2">
                  <c:v>0.72885611137925288</c:v>
                </c:pt>
                <c:pt idx="3">
                  <c:v>0.71923349131728276</c:v>
                </c:pt>
                <c:pt idx="4">
                  <c:v>0.61568620742645908</c:v>
                </c:pt>
                <c:pt idx="5">
                  <c:v>0.16753284916411279</c:v>
                </c:pt>
                <c:pt idx="6">
                  <c:v>7.0447547159371529E-2</c:v>
                </c:pt>
                <c:pt idx="7">
                  <c:v>5.5614280161110426E-2</c:v>
                </c:pt>
                <c:pt idx="8">
                  <c:v>4.680782657371662E-2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'CAL33'!$R$21:$Z$21</c:f>
              <c:numCache>
                <c:formatCode>General</c:formatCode>
                <c:ptCount val="9"/>
                <c:pt idx="0">
                  <c:v>0.2759140199699916</c:v>
                </c:pt>
                <c:pt idx="1">
                  <c:v>0.28404149549650315</c:v>
                </c:pt>
                <c:pt idx="2">
                  <c:v>0.26248544001801566</c:v>
                </c:pt>
                <c:pt idx="3">
                  <c:v>0.25902001299935112</c:v>
                </c:pt>
                <c:pt idx="4">
                  <c:v>0.22172917609696205</c:v>
                </c:pt>
                <c:pt idx="5">
                  <c:v>6.0334176998389839E-2</c:v>
                </c:pt>
                <c:pt idx="6">
                  <c:v>2.537051569661011E-2</c:v>
                </c:pt>
                <c:pt idx="7">
                  <c:v>2.0028560605398257E-2</c:v>
                </c:pt>
                <c:pt idx="8">
                  <c:v>1.6857062405964903E-2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'CAL33'!$R$22:$Z$22</c:f>
              <c:numCache>
                <c:formatCode>General</c:formatCode>
                <c:ptCount val="9"/>
                <c:pt idx="0">
                  <c:v>0.16747213698129862</c:v>
                </c:pt>
                <c:pt idx="1">
                  <c:v>0.17240528860163357</c:v>
                </c:pt>
                <c:pt idx="2">
                  <c:v>0.15932136239787503</c:v>
                </c:pt>
                <c:pt idx="3">
                  <c:v>0.15721794457071425</c:v>
                </c:pt>
                <c:pt idx="4">
                  <c:v>0.13458344362529873</c:v>
                </c:pt>
                <c:pt idx="5">
                  <c:v>3.6621167550772528E-2</c:v>
                </c:pt>
                <c:pt idx="6">
                  <c:v>1.5399197476413051E-2</c:v>
                </c:pt>
                <c:pt idx="7">
                  <c:v>1.2156779295268517E-2</c:v>
                </c:pt>
                <c:pt idx="8">
                  <c:v>1.0231768087250849E-2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6295376"/>
        <c:axId val="416293808"/>
        <c:axId val="416369856"/>
      </c:surfaceChart>
      <c:catAx>
        <c:axId val="416295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6293808"/>
        <c:crossesAt val="0"/>
        <c:auto val="1"/>
        <c:lblAlgn val="ctr"/>
        <c:lblOffset val="100"/>
        <c:noMultiLvlLbl val="0"/>
      </c:catAx>
      <c:valAx>
        <c:axId val="41629380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6295376"/>
        <c:crosses val="autoZero"/>
        <c:crossBetween val="midCat"/>
        <c:majorUnit val="0.25"/>
        <c:minorUnit val="0.1"/>
      </c:valAx>
      <c:serAx>
        <c:axId val="41636985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629380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'CAL33'!$R$27:$Z$27</c:f>
              <c:numCache>
                <c:formatCode>General</c:formatCode>
                <c:ptCount val="9"/>
                <c:pt idx="0">
                  <c:v>0.90805574459124883</c:v>
                </c:pt>
                <c:pt idx="1">
                  <c:v>0.92463721508516672</c:v>
                </c:pt>
                <c:pt idx="2">
                  <c:v>0.88880185695366132</c:v>
                </c:pt>
                <c:pt idx="3">
                  <c:v>0.90779458440205874</c:v>
                </c:pt>
                <c:pt idx="4">
                  <c:v>0.77400463894391958</c:v>
                </c:pt>
                <c:pt idx="5">
                  <c:v>0.13154260682072319</c:v>
                </c:pt>
                <c:pt idx="6">
                  <c:v>7.8495559792570627E-2</c:v>
                </c:pt>
                <c:pt idx="7">
                  <c:v>5.8645209506545247E-2</c:v>
                </c:pt>
                <c:pt idx="8">
                  <c:v>5.0204987030286551E-2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'CAL33'!$R$28:$Z$28</c:f>
              <c:numCache>
                <c:formatCode>General</c:formatCode>
                <c:ptCount val="9"/>
                <c:pt idx="0">
                  <c:v>0.98084415612387754</c:v>
                </c:pt>
                <c:pt idx="1">
                  <c:v>0.89246526081075273</c:v>
                </c:pt>
                <c:pt idx="2">
                  <c:v>0.85792568327421748</c:v>
                </c:pt>
                <c:pt idx="3">
                  <c:v>0.77981445706735697</c:v>
                </c:pt>
                <c:pt idx="4">
                  <c:v>0.46796593972619593</c:v>
                </c:pt>
                <c:pt idx="5">
                  <c:v>8.1339665781989881E-2</c:v>
                </c:pt>
                <c:pt idx="6">
                  <c:v>6.996715692175734E-2</c:v>
                </c:pt>
                <c:pt idx="7">
                  <c:v>5.2332168480883345E-2</c:v>
                </c:pt>
                <c:pt idx="8">
                  <c:v>4.1159152259157117E-2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'CAL33'!$R$29:$Z$29</c:f>
              <c:numCache>
                <c:formatCode>General</c:formatCode>
                <c:ptCount val="9"/>
                <c:pt idx="0">
                  <c:v>0.74111817268428926</c:v>
                </c:pt>
                <c:pt idx="1">
                  <c:v>0.71514053424445778</c:v>
                </c:pt>
                <c:pt idx="2">
                  <c:v>0.52258352347589221</c:v>
                </c:pt>
                <c:pt idx="3">
                  <c:v>0.2666990439995745</c:v>
                </c:pt>
                <c:pt idx="4">
                  <c:v>9.4437429076522125E-2</c:v>
                </c:pt>
                <c:pt idx="5">
                  <c:v>6.1415491768005814E-2</c:v>
                </c:pt>
                <c:pt idx="6">
                  <c:v>5.6027790501977377E-2</c:v>
                </c:pt>
                <c:pt idx="7">
                  <c:v>5.1804972029288854E-2</c:v>
                </c:pt>
                <c:pt idx="8">
                  <c:v>4.0071775845007658E-2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'CAL33'!$R$30:$Z$30</c:f>
              <c:numCache>
                <c:formatCode>General</c:formatCode>
                <c:ptCount val="9"/>
                <c:pt idx="0">
                  <c:v>0.15687906176533892</c:v>
                </c:pt>
                <c:pt idx="1">
                  <c:v>0.18469518554278253</c:v>
                </c:pt>
                <c:pt idx="2">
                  <c:v>8.9977399234381264E-2</c:v>
                </c:pt>
                <c:pt idx="3">
                  <c:v>7.9282716975189849E-2</c:v>
                </c:pt>
                <c:pt idx="4">
                  <c:v>6.6608546390342013E-2</c:v>
                </c:pt>
                <c:pt idx="5">
                  <c:v>5.9110405550528405E-2</c:v>
                </c:pt>
                <c:pt idx="6">
                  <c:v>6.2799015389605847E-2</c:v>
                </c:pt>
                <c:pt idx="7">
                  <c:v>5.5538948319651414E-2</c:v>
                </c:pt>
                <c:pt idx="8">
                  <c:v>4.0496805687195318E-2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'CAL33'!$R$31:$Z$31</c:f>
              <c:numCache>
                <c:formatCode>General</c:formatCode>
                <c:ptCount val="9"/>
                <c:pt idx="0">
                  <c:v>0.10794495143736682</c:v>
                </c:pt>
                <c:pt idx="1">
                  <c:v>8.4756182596342391E-2</c:v>
                </c:pt>
                <c:pt idx="2">
                  <c:v>8.2525509378047965E-2</c:v>
                </c:pt>
                <c:pt idx="3">
                  <c:v>7.0102805747201388E-2</c:v>
                </c:pt>
                <c:pt idx="4">
                  <c:v>6.4572377918892976E-2</c:v>
                </c:pt>
                <c:pt idx="5">
                  <c:v>6.3832592218394407E-2</c:v>
                </c:pt>
                <c:pt idx="6">
                  <c:v>5.8127009803533351E-2</c:v>
                </c:pt>
                <c:pt idx="7">
                  <c:v>5.3959575816274176E-2</c:v>
                </c:pt>
                <c:pt idx="8">
                  <c:v>4.3531380551395084E-2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6285184"/>
        <c:axId val="416287928"/>
        <c:axId val="416365192"/>
      </c:surfaceChart>
      <c:catAx>
        <c:axId val="4162851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7928"/>
        <c:crossesAt val="0"/>
        <c:auto val="1"/>
        <c:lblAlgn val="ctr"/>
        <c:lblOffset val="100"/>
        <c:noMultiLvlLbl val="0"/>
      </c:catAx>
      <c:valAx>
        <c:axId val="41628792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6285184"/>
        <c:crosses val="autoZero"/>
        <c:crossBetween val="midCat"/>
        <c:majorUnit val="0.25"/>
        <c:minorUnit val="0.1"/>
      </c:valAx>
      <c:serAx>
        <c:axId val="4163651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62879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'CAL33'!$R$36:$Z$36</c:f>
              <c:numCache>
                <c:formatCode>General</c:formatCode>
                <c:ptCount val="9"/>
                <c:pt idx="0">
                  <c:v>3.8677947453195527E-2</c:v>
                </c:pt>
                <c:pt idx="1">
                  <c:v>4.9983986673542868E-2</c:v>
                </c:pt>
                <c:pt idx="2">
                  <c:v>1.1854839517194904E-2</c:v>
                </c:pt>
                <c:pt idx="3">
                  <c:v>-1.9028680998722791E-2</c:v>
                </c:pt>
                <c:pt idx="4">
                  <c:v>-1.3193421220802914E-2</c:v>
                </c:pt>
                <c:pt idx="5">
                  <c:v>7.5479849495055984E-2</c:v>
                </c:pt>
                <c:pt idx="6">
                  <c:v>8.5573634229134388E-3</c:v>
                </c:pt>
                <c:pt idx="7">
                  <c:v>1.007805845333181E-2</c:v>
                </c:pt>
                <c:pt idx="8">
                  <c:v>7.6360350763772233E-3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'CAL33'!$R$37:$Z$37</c:f>
              <c:numCache>
                <c:formatCode>General</c:formatCode>
                <c:ptCount val="9"/>
                <c:pt idx="0">
                  <c:v>-6.5327959363681187E-2</c:v>
                </c:pt>
                <c:pt idx="1">
                  <c:v>5.0018885907559874E-2</c:v>
                </c:pt>
                <c:pt idx="2">
                  <c:v>1.303285582559488E-2</c:v>
                </c:pt>
                <c:pt idx="3">
                  <c:v>7.9645374701009075E-2</c:v>
                </c:pt>
                <c:pt idx="4">
                  <c:v>0.26775837045253459</c:v>
                </c:pt>
                <c:pt idx="5">
                  <c:v>0.11885645424927911</c:v>
                </c:pt>
                <c:pt idx="6">
                  <c:v>1.4215292534531729E-2</c:v>
                </c:pt>
                <c:pt idx="7">
                  <c:v>1.4125025807502509E-2</c:v>
                </c:pt>
                <c:pt idx="8">
                  <c:v>1.4774626184347696E-2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'CAL33'!$R$38:$Z$38</c:f>
              <c:numCache>
                <c:formatCode>General</c:formatCode>
                <c:ptCount val="9"/>
                <c:pt idx="0">
                  <c:v>2.5025730979636007E-2</c:v>
                </c:pt>
                <c:pt idx="1">
                  <c:v>7.357132673998279E-2</c:v>
                </c:pt>
                <c:pt idx="2">
                  <c:v>0.20627258790336067</c:v>
                </c:pt>
                <c:pt idx="3">
                  <c:v>0.45253444731770825</c:v>
                </c:pt>
                <c:pt idx="4">
                  <c:v>0.52124877834993699</c:v>
                </c:pt>
                <c:pt idx="5">
                  <c:v>0.10611735739610698</c:v>
                </c:pt>
                <c:pt idx="6">
                  <c:v>1.4419756657394152E-2</c:v>
                </c:pt>
                <c:pt idx="7">
                  <c:v>3.8093081318215719E-3</c:v>
                </c:pt>
                <c:pt idx="8">
                  <c:v>6.7360507287089616E-3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'CAL33'!$R$39:$Z$39</c:f>
              <c:numCache>
                <c:formatCode>General</c:formatCode>
                <c:ptCount val="9"/>
                <c:pt idx="0">
                  <c:v>0.11903495820465268</c:v>
                </c:pt>
                <c:pt idx="1">
                  <c:v>9.9346309953720624E-2</c:v>
                </c:pt>
                <c:pt idx="2">
                  <c:v>0.17250804078363441</c:v>
                </c:pt>
                <c:pt idx="3">
                  <c:v>0.17973729602416127</c:v>
                </c:pt>
                <c:pt idx="4">
                  <c:v>0.15512062970662005</c:v>
                </c:pt>
                <c:pt idx="5">
                  <c:v>1.2237714478614339E-3</c:v>
                </c:pt>
                <c:pt idx="6">
                  <c:v>-3.7428499692995734E-2</c:v>
                </c:pt>
                <c:pt idx="7">
                  <c:v>-3.5510387714253161E-2</c:v>
                </c:pt>
                <c:pt idx="8">
                  <c:v>-2.3639743281230415E-2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'CAL33'!$R$40:$Z$40</c:f>
              <c:numCache>
                <c:formatCode>General</c:formatCode>
                <c:ptCount val="9"/>
                <c:pt idx="0">
                  <c:v>5.9527185543931799E-2</c:v>
                </c:pt>
                <c:pt idx="1">
                  <c:v>8.7649106005291175E-2</c:v>
                </c:pt>
                <c:pt idx="2">
                  <c:v>7.6795853019827068E-2</c:v>
                </c:pt>
                <c:pt idx="3">
                  <c:v>8.7115138823512864E-2</c:v>
                </c:pt>
                <c:pt idx="4">
                  <c:v>7.0011065706405751E-2</c:v>
                </c:pt>
                <c:pt idx="5">
                  <c:v>-2.7211424667621879E-2</c:v>
                </c:pt>
                <c:pt idx="6">
                  <c:v>-4.27278123271203E-2</c:v>
                </c:pt>
                <c:pt idx="7">
                  <c:v>-4.1802796521005658E-2</c:v>
                </c:pt>
                <c:pt idx="8">
                  <c:v>-3.3299612464144236E-2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6290280"/>
        <c:axId val="416291848"/>
        <c:axId val="416363920"/>
      </c:surfaceChart>
      <c:catAx>
        <c:axId val="416290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6291848"/>
        <c:crossesAt val="0"/>
        <c:auto val="1"/>
        <c:lblAlgn val="ctr"/>
        <c:lblOffset val="100"/>
        <c:noMultiLvlLbl val="0"/>
      </c:catAx>
      <c:valAx>
        <c:axId val="416291848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6290280"/>
        <c:crosses val="autoZero"/>
        <c:crossBetween val="midCat"/>
        <c:majorUnit val="0.25"/>
        <c:minorUnit val="0.1"/>
      </c:valAx>
      <c:serAx>
        <c:axId val="41636392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629184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CFPAC1!$R$17:$Z$17</c:f>
              <c:numCache>
                <c:formatCode>General</c:formatCode>
                <c:ptCount val="9"/>
                <c:pt idx="0">
                  <c:v>0.99132012278167114</c:v>
                </c:pt>
                <c:pt idx="1">
                  <c:v>0.98726552752218766</c:v>
                </c:pt>
                <c:pt idx="2">
                  <c:v>0.97975102759125809</c:v>
                </c:pt>
                <c:pt idx="3">
                  <c:v>0.91565074825376402</c:v>
                </c:pt>
                <c:pt idx="4">
                  <c:v>0.87030525774911194</c:v>
                </c:pt>
                <c:pt idx="5">
                  <c:v>0.5369233465422355</c:v>
                </c:pt>
                <c:pt idx="6">
                  <c:v>0.44194227158422555</c:v>
                </c:pt>
                <c:pt idx="7">
                  <c:v>0.38003817607757179</c:v>
                </c:pt>
                <c:pt idx="8">
                  <c:v>0.37426313824086083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CFPAC1!$R$18:$Z$18</c:f>
              <c:numCache>
                <c:formatCode>General</c:formatCode>
                <c:ptCount val="9"/>
                <c:pt idx="0">
                  <c:v>0.99104455046802664</c:v>
                </c:pt>
                <c:pt idx="1">
                  <c:v>0.98699108232598065</c:v>
                </c:pt>
                <c:pt idx="2">
                  <c:v>0.97947867131474942</c:v>
                </c:pt>
                <c:pt idx="3">
                  <c:v>0.91539621090564827</c:v>
                </c:pt>
                <c:pt idx="4">
                  <c:v>0.87006332577583378</c:v>
                </c:pt>
                <c:pt idx="5">
                  <c:v>0.5367740898032104</c:v>
                </c:pt>
                <c:pt idx="6">
                  <c:v>0.44181941817746123</c:v>
                </c:pt>
                <c:pt idx="7">
                  <c:v>0.37993253109261871</c:v>
                </c:pt>
                <c:pt idx="8">
                  <c:v>0.37415909863090369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CFPAC1!$R$25:$Z$25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CFPAC1!$R$27:$Z$27</c:f>
              <c:numCache>
                <c:formatCode>General</c:formatCode>
                <c:ptCount val="9"/>
                <c:pt idx="0">
                  <c:v>0.99065572908134791</c:v>
                </c:pt>
                <c:pt idx="1">
                  <c:v>0.97532275071471675</c:v>
                </c:pt>
                <c:pt idx="2">
                  <c:v>0.93198162964462516</c:v>
                </c:pt>
                <c:pt idx="3">
                  <c:v>0.91714345596074054</c:v>
                </c:pt>
                <c:pt idx="4">
                  <c:v>0.84514828164947897</c:v>
                </c:pt>
                <c:pt idx="5">
                  <c:v>0.49630372668603467</c:v>
                </c:pt>
                <c:pt idx="6">
                  <c:v>0.37392843363604955</c:v>
                </c:pt>
                <c:pt idx="7">
                  <c:v>0.34155279707818648</c:v>
                </c:pt>
                <c:pt idx="8">
                  <c:v>0.29961950125384673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85968"/>
        <c:axId val="416294984"/>
      </c:scatterChart>
      <c:valAx>
        <c:axId val="4162859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94984"/>
        <c:crosses val="autoZero"/>
        <c:crossBetween val="midCat"/>
      </c:valAx>
      <c:valAx>
        <c:axId val="416294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5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CFPAC1!$R$17:$Z$17</c:f>
              <c:numCache>
                <c:formatCode>General</c:formatCode>
                <c:ptCount val="9"/>
                <c:pt idx="0">
                  <c:v>0.99132012278167114</c:v>
                </c:pt>
                <c:pt idx="1">
                  <c:v>0.98726552752218766</c:v>
                </c:pt>
                <c:pt idx="2">
                  <c:v>0.97975102759125809</c:v>
                </c:pt>
                <c:pt idx="3">
                  <c:v>0.91565074825376402</c:v>
                </c:pt>
                <c:pt idx="4">
                  <c:v>0.87030525774911194</c:v>
                </c:pt>
                <c:pt idx="5">
                  <c:v>0.5369233465422355</c:v>
                </c:pt>
                <c:pt idx="6">
                  <c:v>0.44194227158422555</c:v>
                </c:pt>
                <c:pt idx="7">
                  <c:v>0.38003817607757179</c:v>
                </c:pt>
                <c:pt idx="8">
                  <c:v>0.37426313824086083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CFPAC1!$R$19:$Z$19</c:f>
              <c:numCache>
                <c:formatCode>General</c:formatCode>
                <c:ptCount val="9"/>
                <c:pt idx="0">
                  <c:v>1.0055385693828027</c:v>
                </c:pt>
                <c:pt idx="1">
                  <c:v>1.0014258193004106</c:v>
                </c:pt>
                <c:pt idx="2">
                  <c:v>0.99380353933602195</c:v>
                </c:pt>
                <c:pt idx="3">
                  <c:v>0.92878387343718138</c:v>
                </c:pt>
                <c:pt idx="4">
                  <c:v>0.88278799521162499</c:v>
                </c:pt>
                <c:pt idx="5">
                  <c:v>0.54462440673083523</c:v>
                </c:pt>
                <c:pt idx="6">
                  <c:v>0.44828102376416801</c:v>
                </c:pt>
                <c:pt idx="7">
                  <c:v>0.38548904143253693</c:v>
                </c:pt>
                <c:pt idx="8">
                  <c:v>0.37963117256555257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CFPAC1!$R$25:$Z$25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CFPAC1!$R$28:$Z$28</c:f>
              <c:numCache>
                <c:formatCode>General</c:formatCode>
                <c:ptCount val="9"/>
                <c:pt idx="0">
                  <c:v>0.97894279172419196</c:v>
                </c:pt>
                <c:pt idx="1">
                  <c:v>0.95820362886684707</c:v>
                </c:pt>
                <c:pt idx="2">
                  <c:v>0.93889081833575805</c:v>
                </c:pt>
                <c:pt idx="3">
                  <c:v>0.90241249544479663</c:v>
                </c:pt>
                <c:pt idx="4">
                  <c:v>0.80649277629458116</c:v>
                </c:pt>
                <c:pt idx="5">
                  <c:v>0.36838233923675595</c:v>
                </c:pt>
                <c:pt idx="6">
                  <c:v>0.28454763115700427</c:v>
                </c:pt>
                <c:pt idx="7">
                  <c:v>0.24936120245570262</c:v>
                </c:pt>
                <c:pt idx="8">
                  <c:v>0.26519774133465096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88320"/>
        <c:axId val="416292632"/>
      </c:scatterChart>
      <c:valAx>
        <c:axId val="4162883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92632"/>
        <c:crosses val="autoZero"/>
        <c:crossBetween val="midCat"/>
      </c:valAx>
      <c:valAx>
        <c:axId val="416292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883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CFPAC1!$R$17:$Z$17</c:f>
              <c:numCache>
                <c:formatCode>General</c:formatCode>
                <c:ptCount val="9"/>
                <c:pt idx="0">
                  <c:v>0.99132012278167114</c:v>
                </c:pt>
                <c:pt idx="1">
                  <c:v>0.98726552752218766</c:v>
                </c:pt>
                <c:pt idx="2">
                  <c:v>0.97975102759125809</c:v>
                </c:pt>
                <c:pt idx="3">
                  <c:v>0.91565074825376402</c:v>
                </c:pt>
                <c:pt idx="4">
                  <c:v>0.87030525774911194</c:v>
                </c:pt>
                <c:pt idx="5">
                  <c:v>0.5369233465422355</c:v>
                </c:pt>
                <c:pt idx="6">
                  <c:v>0.44194227158422555</c:v>
                </c:pt>
                <c:pt idx="7">
                  <c:v>0.38003817607757179</c:v>
                </c:pt>
                <c:pt idx="8">
                  <c:v>0.37426313824086083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CFPAC1!$R$20:$Z$20</c:f>
              <c:numCache>
                <c:formatCode>General</c:formatCode>
                <c:ptCount val="9"/>
                <c:pt idx="0">
                  <c:v>0.98115833247266493</c:v>
                </c:pt>
                <c:pt idx="1">
                  <c:v>0.9771452999191812</c:v>
                </c:pt>
                <c:pt idx="2">
                  <c:v>0.96970782936637101</c:v>
                </c:pt>
                <c:pt idx="3">
                  <c:v>0.90626462697345522</c:v>
                </c:pt>
                <c:pt idx="4">
                  <c:v>0.86138396246736582</c:v>
                </c:pt>
                <c:pt idx="5">
                  <c:v>0.5314194711197715</c:v>
                </c:pt>
                <c:pt idx="6">
                  <c:v>0.43741202490677172</c:v>
                </c:pt>
                <c:pt idx="7">
                  <c:v>0.37614249377881953</c:v>
                </c:pt>
                <c:pt idx="8">
                  <c:v>0.37042665450186196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CFPAC1!$R$25:$Z$25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CFPAC1!$R$29:$Z$29</c:f>
              <c:numCache>
                <c:formatCode>General</c:formatCode>
                <c:ptCount val="9"/>
                <c:pt idx="0">
                  <c:v>0.98214020795053347</c:v>
                </c:pt>
                <c:pt idx="1">
                  <c:v>0.98058427569450723</c:v>
                </c:pt>
                <c:pt idx="2">
                  <c:v>0.92620258611194062</c:v>
                </c:pt>
                <c:pt idx="3">
                  <c:v>0.88153655226147665</c:v>
                </c:pt>
                <c:pt idx="4">
                  <c:v>0.69533306969515174</c:v>
                </c:pt>
                <c:pt idx="5">
                  <c:v>0.24381506308793136</c:v>
                </c:pt>
                <c:pt idx="6">
                  <c:v>0.23244374121069519</c:v>
                </c:pt>
                <c:pt idx="7">
                  <c:v>0.21589902380953904</c:v>
                </c:pt>
                <c:pt idx="8">
                  <c:v>0.24200665420788528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4200"/>
        <c:axId val="416294592"/>
      </c:scatterChart>
      <c:valAx>
        <c:axId val="4162942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94592"/>
        <c:crosses val="autoZero"/>
        <c:crossBetween val="midCat"/>
      </c:valAx>
      <c:valAx>
        <c:axId val="416294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942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CFPAC1!$R$17:$Z$17</c:f>
              <c:numCache>
                <c:formatCode>General</c:formatCode>
                <c:ptCount val="9"/>
                <c:pt idx="0">
                  <c:v>0.99132012278167114</c:v>
                </c:pt>
                <c:pt idx="1">
                  <c:v>0.98726552752218766</c:v>
                </c:pt>
                <c:pt idx="2">
                  <c:v>0.97975102759125809</c:v>
                </c:pt>
                <c:pt idx="3">
                  <c:v>0.91565074825376402</c:v>
                </c:pt>
                <c:pt idx="4">
                  <c:v>0.87030525774911194</c:v>
                </c:pt>
                <c:pt idx="5">
                  <c:v>0.5369233465422355</c:v>
                </c:pt>
                <c:pt idx="6">
                  <c:v>0.44194227158422555</c:v>
                </c:pt>
                <c:pt idx="7">
                  <c:v>0.38003817607757179</c:v>
                </c:pt>
                <c:pt idx="8">
                  <c:v>0.37426313824086083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CFPAC1!$R$21:$Z$21</c:f>
              <c:numCache>
                <c:formatCode>General</c:formatCode>
                <c:ptCount val="9"/>
                <c:pt idx="0">
                  <c:v>0.9693708088472951</c:v>
                </c:pt>
                <c:pt idx="1">
                  <c:v>0.96540598840644187</c:v>
                </c:pt>
                <c:pt idx="2">
                  <c:v>0.95805787077145621</c:v>
                </c:pt>
                <c:pt idx="3">
                  <c:v>0.89537686773243164</c:v>
                </c:pt>
                <c:pt idx="4">
                  <c:v>0.85103539437998066</c:v>
                </c:pt>
                <c:pt idx="5">
                  <c:v>0.52503505857035215</c:v>
                </c:pt>
                <c:pt idx="6">
                  <c:v>0.43215700702946797</c:v>
                </c:pt>
                <c:pt idx="7">
                  <c:v>0.37162356101824301</c:v>
                </c:pt>
                <c:pt idx="8">
                  <c:v>0.36597639117850683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CFPAC1!$R$25:$Z$25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CFPAC1!$R$30:$Z$30</c:f>
              <c:numCache>
                <c:formatCode>General</c:formatCode>
                <c:ptCount val="9"/>
                <c:pt idx="0">
                  <c:v>0.99436814025642717</c:v>
                </c:pt>
                <c:pt idx="1">
                  <c:v>0.95031203214800575</c:v>
                </c:pt>
                <c:pt idx="2">
                  <c:v>0.91732608366914636</c:v>
                </c:pt>
                <c:pt idx="3">
                  <c:v>0.84974169368982089</c:v>
                </c:pt>
                <c:pt idx="4">
                  <c:v>0.58836647743430981</c:v>
                </c:pt>
                <c:pt idx="5">
                  <c:v>0.23563763838970542</c:v>
                </c:pt>
                <c:pt idx="6">
                  <c:v>0.21234523834809549</c:v>
                </c:pt>
                <c:pt idx="7">
                  <c:v>0.21822010652910484</c:v>
                </c:pt>
                <c:pt idx="8">
                  <c:v>0.22861998735148456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8512"/>
        <c:axId val="416300472"/>
      </c:scatterChart>
      <c:valAx>
        <c:axId val="4162985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300472"/>
        <c:crosses val="autoZero"/>
        <c:crossBetween val="midCat"/>
      </c:valAx>
      <c:valAx>
        <c:axId val="416300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98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CFPAC1!$R$17:$Z$17</c:f>
              <c:numCache>
                <c:formatCode>General</c:formatCode>
                <c:ptCount val="9"/>
                <c:pt idx="0">
                  <c:v>0.99132012278167114</c:v>
                </c:pt>
                <c:pt idx="1">
                  <c:v>0.98726552752218766</c:v>
                </c:pt>
                <c:pt idx="2">
                  <c:v>0.97975102759125809</c:v>
                </c:pt>
                <c:pt idx="3">
                  <c:v>0.91565074825376402</c:v>
                </c:pt>
                <c:pt idx="4">
                  <c:v>0.87030525774911194</c:v>
                </c:pt>
                <c:pt idx="5">
                  <c:v>0.5369233465422355</c:v>
                </c:pt>
                <c:pt idx="6">
                  <c:v>0.44194227158422555</c:v>
                </c:pt>
                <c:pt idx="7">
                  <c:v>0.38003817607757179</c:v>
                </c:pt>
                <c:pt idx="8">
                  <c:v>0.37426313824086083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CFPAC1!$R$16:$Z$16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CFPAC1!$R$22:$Z$22</c:f>
              <c:numCache>
                <c:formatCode>General</c:formatCode>
                <c:ptCount val="9"/>
                <c:pt idx="0">
                  <c:v>1.0089336841494163</c:v>
                </c:pt>
                <c:pt idx="1">
                  <c:v>1.0048070477189901</c:v>
                </c:pt>
                <c:pt idx="2">
                  <c:v>0.9971590317798209</c:v>
                </c:pt>
                <c:pt idx="3">
                  <c:v>0.93191983255373179</c:v>
                </c:pt>
                <c:pt idx="4">
                  <c:v>0.88576865318894338</c:v>
                </c:pt>
                <c:pt idx="5">
                  <c:v>0.54646328434513192</c:v>
                </c:pt>
                <c:pt idx="6">
                  <c:v>0.44979460620617068</c:v>
                </c:pt>
                <c:pt idx="7">
                  <c:v>0.38679061212985849</c:v>
                </c:pt>
                <c:pt idx="8">
                  <c:v>0.38091296467088692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CFPAC1!$R$25:$Z$25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CFPAC1!$R$31:$Z$31</c:f>
              <c:numCache>
                <c:formatCode>General</c:formatCode>
                <c:ptCount val="9"/>
                <c:pt idx="0">
                  <c:v>0.96716063471880398</c:v>
                </c:pt>
                <c:pt idx="1">
                  <c:v>0.98473725215473118</c:v>
                </c:pt>
                <c:pt idx="2">
                  <c:v>0.90168525472782246</c:v>
                </c:pt>
                <c:pt idx="3">
                  <c:v>0.75169885769063105</c:v>
                </c:pt>
                <c:pt idx="4">
                  <c:v>0.4503532913303408</c:v>
                </c:pt>
                <c:pt idx="5">
                  <c:v>0.21754701865933809</c:v>
                </c:pt>
                <c:pt idx="6">
                  <c:v>0.21812360510323628</c:v>
                </c:pt>
                <c:pt idx="7">
                  <c:v>0.22628685577730309</c:v>
                </c:pt>
                <c:pt idx="8">
                  <c:v>0.23531768146802512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300080"/>
        <c:axId val="416299296"/>
      </c:scatterChart>
      <c:valAx>
        <c:axId val="4163000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99296"/>
        <c:crosses val="autoZero"/>
        <c:crossBetween val="midCat"/>
      </c:valAx>
      <c:valAx>
        <c:axId val="416299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300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CFPAC1!$R$18:$R$22</c:f>
              <c:numCache>
                <c:formatCode>General</c:formatCode>
                <c:ptCount val="5"/>
                <c:pt idx="0">
                  <c:v>0.99104455046802664</c:v>
                </c:pt>
                <c:pt idx="1">
                  <c:v>1.0055385693828027</c:v>
                </c:pt>
                <c:pt idx="2">
                  <c:v>0.98115833247266493</c:v>
                </c:pt>
                <c:pt idx="3">
                  <c:v>0.9693708088472951</c:v>
                </c:pt>
                <c:pt idx="4">
                  <c:v>1.0089336841494163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CFPAC1!$R$27:$R$31</c:f>
              <c:numCache>
                <c:formatCode>General</c:formatCode>
                <c:ptCount val="5"/>
                <c:pt idx="0">
                  <c:v>0.99065572908134791</c:v>
                </c:pt>
                <c:pt idx="1">
                  <c:v>0.97894279172419196</c:v>
                </c:pt>
                <c:pt idx="2">
                  <c:v>0.98214020795053347</c:v>
                </c:pt>
                <c:pt idx="3">
                  <c:v>0.99436814025642717</c:v>
                </c:pt>
                <c:pt idx="4">
                  <c:v>0.96716063471880398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299688"/>
        <c:axId val="416297336"/>
      </c:scatterChart>
      <c:valAx>
        <c:axId val="416299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6297336"/>
        <c:crosses val="autoZero"/>
        <c:crossBetween val="midCat"/>
      </c:valAx>
      <c:valAx>
        <c:axId val="416297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2996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CFPAC1!$S$18:$S$22</c:f>
              <c:numCache>
                <c:formatCode>General</c:formatCode>
                <c:ptCount val="5"/>
                <c:pt idx="0">
                  <c:v>0.98699108232598065</c:v>
                </c:pt>
                <c:pt idx="1">
                  <c:v>1.0014258193004106</c:v>
                </c:pt>
                <c:pt idx="2">
                  <c:v>0.9771452999191812</c:v>
                </c:pt>
                <c:pt idx="3">
                  <c:v>0.96540598840644187</c:v>
                </c:pt>
                <c:pt idx="4">
                  <c:v>1.0048070477189901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CFPAC1!$S$27:$S$31</c:f>
              <c:numCache>
                <c:formatCode>General</c:formatCode>
                <c:ptCount val="5"/>
                <c:pt idx="0">
                  <c:v>0.97532275071471675</c:v>
                </c:pt>
                <c:pt idx="1">
                  <c:v>0.95820362886684707</c:v>
                </c:pt>
                <c:pt idx="2">
                  <c:v>0.98058427569450723</c:v>
                </c:pt>
                <c:pt idx="3">
                  <c:v>0.95031203214800575</c:v>
                </c:pt>
                <c:pt idx="4">
                  <c:v>0.98473725215473118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50664"/>
        <c:axId val="417548312"/>
      </c:scatterChart>
      <c:valAx>
        <c:axId val="417550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48312"/>
        <c:crosses val="autoZero"/>
        <c:crossBetween val="midCat"/>
      </c:valAx>
      <c:valAx>
        <c:axId val="417548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50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CFPAC1!$T$18:$T$22</c:f>
              <c:numCache>
                <c:formatCode>General</c:formatCode>
                <c:ptCount val="5"/>
                <c:pt idx="0">
                  <c:v>0.97947867131474942</c:v>
                </c:pt>
                <c:pt idx="1">
                  <c:v>0.99380353933602195</c:v>
                </c:pt>
                <c:pt idx="2">
                  <c:v>0.96970782936637101</c:v>
                </c:pt>
                <c:pt idx="3">
                  <c:v>0.95805787077145621</c:v>
                </c:pt>
                <c:pt idx="4">
                  <c:v>0.9971590317798209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CFPAC1!$T$27:$T$31</c:f>
              <c:numCache>
                <c:formatCode>General</c:formatCode>
                <c:ptCount val="5"/>
                <c:pt idx="0">
                  <c:v>0.93198162964462516</c:v>
                </c:pt>
                <c:pt idx="1">
                  <c:v>0.93889081833575805</c:v>
                </c:pt>
                <c:pt idx="2">
                  <c:v>0.92620258611194062</c:v>
                </c:pt>
                <c:pt idx="3">
                  <c:v>0.91732608366914636</c:v>
                </c:pt>
                <c:pt idx="4">
                  <c:v>0.90168525472782246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47136"/>
        <c:axId val="417554976"/>
      </c:scatterChart>
      <c:valAx>
        <c:axId val="41754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4976"/>
        <c:crosses val="autoZero"/>
        <c:crossBetween val="midCat"/>
      </c:valAx>
      <c:valAx>
        <c:axId val="417554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47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CFPAC1!$U$18:$U$22</c:f>
              <c:numCache>
                <c:formatCode>General</c:formatCode>
                <c:ptCount val="5"/>
                <c:pt idx="0">
                  <c:v>0.91539621090564827</c:v>
                </c:pt>
                <c:pt idx="1">
                  <c:v>0.92878387343718138</c:v>
                </c:pt>
                <c:pt idx="2">
                  <c:v>0.90626462697345522</c:v>
                </c:pt>
                <c:pt idx="3">
                  <c:v>0.89537686773243164</c:v>
                </c:pt>
                <c:pt idx="4">
                  <c:v>0.93191983255373179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CFPAC1!$U$27:$U$31</c:f>
              <c:numCache>
                <c:formatCode>General</c:formatCode>
                <c:ptCount val="5"/>
                <c:pt idx="0">
                  <c:v>0.91714345596074054</c:v>
                </c:pt>
                <c:pt idx="1">
                  <c:v>0.90241249544479663</c:v>
                </c:pt>
                <c:pt idx="2">
                  <c:v>0.88153655226147665</c:v>
                </c:pt>
                <c:pt idx="3">
                  <c:v>0.84974169368982089</c:v>
                </c:pt>
                <c:pt idx="4">
                  <c:v>0.75169885769063105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58504"/>
        <c:axId val="417551056"/>
      </c:scatterChart>
      <c:valAx>
        <c:axId val="417558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1056"/>
        <c:crosses val="autoZero"/>
        <c:crossBetween val="midCat"/>
      </c:valAx>
      <c:valAx>
        <c:axId val="417551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585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CFPAC1!$V$18:$V$22</c:f>
              <c:numCache>
                <c:formatCode>General</c:formatCode>
                <c:ptCount val="5"/>
                <c:pt idx="0">
                  <c:v>0.87006332577583378</c:v>
                </c:pt>
                <c:pt idx="1">
                  <c:v>0.88278799521162499</c:v>
                </c:pt>
                <c:pt idx="2">
                  <c:v>0.86138396246736582</c:v>
                </c:pt>
                <c:pt idx="3">
                  <c:v>0.85103539437998066</c:v>
                </c:pt>
                <c:pt idx="4">
                  <c:v>0.88576865318894338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CFPAC1!$V$27:$V$31</c:f>
              <c:numCache>
                <c:formatCode>General</c:formatCode>
                <c:ptCount val="5"/>
                <c:pt idx="0">
                  <c:v>0.84514828164947897</c:v>
                </c:pt>
                <c:pt idx="1">
                  <c:v>0.80649277629458116</c:v>
                </c:pt>
                <c:pt idx="2">
                  <c:v>0.69533306969515174</c:v>
                </c:pt>
                <c:pt idx="3">
                  <c:v>0.58836647743430981</c:v>
                </c:pt>
                <c:pt idx="4">
                  <c:v>0.4503532913303408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51448"/>
        <c:axId val="417550272"/>
      </c:scatterChart>
      <c:valAx>
        <c:axId val="417551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0272"/>
        <c:crosses val="autoZero"/>
        <c:crossBetween val="midCat"/>
      </c:valAx>
      <c:valAx>
        <c:axId val="41755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51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CFPAC1!$W$18:$W$22</c:f>
              <c:numCache>
                <c:formatCode>General</c:formatCode>
                <c:ptCount val="5"/>
                <c:pt idx="0">
                  <c:v>0.5367740898032104</c:v>
                </c:pt>
                <c:pt idx="1">
                  <c:v>0.54462440673083523</c:v>
                </c:pt>
                <c:pt idx="2">
                  <c:v>0.5314194711197715</c:v>
                </c:pt>
                <c:pt idx="3">
                  <c:v>0.52503505857035215</c:v>
                </c:pt>
                <c:pt idx="4">
                  <c:v>0.54646328434513192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CFPAC1!$W$27:$W$31</c:f>
              <c:numCache>
                <c:formatCode>General</c:formatCode>
                <c:ptCount val="5"/>
                <c:pt idx="0">
                  <c:v>0.49630372668603467</c:v>
                </c:pt>
                <c:pt idx="1">
                  <c:v>0.36838233923675595</c:v>
                </c:pt>
                <c:pt idx="2">
                  <c:v>0.24381506308793136</c:v>
                </c:pt>
                <c:pt idx="3">
                  <c:v>0.23563763838970542</c:v>
                </c:pt>
                <c:pt idx="4">
                  <c:v>0.21754701865933809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49880"/>
        <c:axId val="417555760"/>
      </c:scatterChart>
      <c:valAx>
        <c:axId val="417549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5760"/>
        <c:crosses val="autoZero"/>
        <c:crossBetween val="midCat"/>
      </c:valAx>
      <c:valAx>
        <c:axId val="417555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498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CFPAC1!$X$18:$X$22</c:f>
              <c:numCache>
                <c:formatCode>General</c:formatCode>
                <c:ptCount val="5"/>
                <c:pt idx="0">
                  <c:v>0.44181941817746123</c:v>
                </c:pt>
                <c:pt idx="1">
                  <c:v>0.44828102376416801</c:v>
                </c:pt>
                <c:pt idx="2">
                  <c:v>0.43741202490677172</c:v>
                </c:pt>
                <c:pt idx="3">
                  <c:v>0.43215700702946797</c:v>
                </c:pt>
                <c:pt idx="4">
                  <c:v>0.44979460620617068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CFPAC1!$X$27:$X$31</c:f>
              <c:numCache>
                <c:formatCode>General</c:formatCode>
                <c:ptCount val="5"/>
                <c:pt idx="0">
                  <c:v>0.37392843363604955</c:v>
                </c:pt>
                <c:pt idx="1">
                  <c:v>0.28454763115700427</c:v>
                </c:pt>
                <c:pt idx="2">
                  <c:v>0.23244374121069519</c:v>
                </c:pt>
                <c:pt idx="3">
                  <c:v>0.21234523834809549</c:v>
                </c:pt>
                <c:pt idx="4">
                  <c:v>0.21812360510323628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53016"/>
        <c:axId val="417549096"/>
      </c:scatterChart>
      <c:valAx>
        <c:axId val="417553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49096"/>
        <c:crosses val="autoZero"/>
        <c:crossBetween val="midCat"/>
      </c:valAx>
      <c:valAx>
        <c:axId val="417549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530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CFPAC1!$Y$18:$Y$22</c:f>
              <c:numCache>
                <c:formatCode>General</c:formatCode>
                <c:ptCount val="5"/>
                <c:pt idx="0">
                  <c:v>0.37993253109261871</c:v>
                </c:pt>
                <c:pt idx="1">
                  <c:v>0.38548904143253693</c:v>
                </c:pt>
                <c:pt idx="2">
                  <c:v>0.37614249377881953</c:v>
                </c:pt>
                <c:pt idx="3">
                  <c:v>0.37162356101824301</c:v>
                </c:pt>
                <c:pt idx="4">
                  <c:v>0.38679061212985849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CFPAC1!$Y$27:$Y$31</c:f>
              <c:numCache>
                <c:formatCode>General</c:formatCode>
                <c:ptCount val="5"/>
                <c:pt idx="0">
                  <c:v>0.34155279707818648</c:v>
                </c:pt>
                <c:pt idx="1">
                  <c:v>0.24936120245570262</c:v>
                </c:pt>
                <c:pt idx="2">
                  <c:v>0.21589902380953904</c:v>
                </c:pt>
                <c:pt idx="3">
                  <c:v>0.21822010652910484</c:v>
                </c:pt>
                <c:pt idx="4">
                  <c:v>0.22628685577730309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51840"/>
        <c:axId val="417552232"/>
      </c:scatterChart>
      <c:valAx>
        <c:axId val="41755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2232"/>
        <c:crosses val="autoZero"/>
        <c:crossBetween val="midCat"/>
      </c:valAx>
      <c:valAx>
        <c:axId val="417552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51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CFPAC1!$Q$18:$Q$22</c:f>
              <c:numCache>
                <c:formatCode>General</c:formatCode>
                <c:ptCount val="5"/>
                <c:pt idx="0">
                  <c:v>0.99972201480902934</c:v>
                </c:pt>
                <c:pt idx="1">
                  <c:v>1.0143429415729344</c:v>
                </c:pt>
                <c:pt idx="2">
                  <c:v>0.98974923430335304</c:v>
                </c:pt>
                <c:pt idx="3">
                  <c:v>0.97785850056913437</c:v>
                </c:pt>
                <c:pt idx="4">
                  <c:v>1.0177677835473782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CFPAC1!$P$18:$P$22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CFPAC1!$Z$18:$Z$22</c:f>
              <c:numCache>
                <c:formatCode>General</c:formatCode>
                <c:ptCount val="5"/>
                <c:pt idx="0">
                  <c:v>0.37415909863090369</c:v>
                </c:pt>
                <c:pt idx="1">
                  <c:v>0.37963117256555257</c:v>
                </c:pt>
                <c:pt idx="2">
                  <c:v>0.37042665450186196</c:v>
                </c:pt>
                <c:pt idx="3">
                  <c:v>0.36597639117850683</c:v>
                </c:pt>
                <c:pt idx="4">
                  <c:v>0.38091296467088692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CFPAC1!$P$27:$P$31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CFPAC1!$Z$27:$Z$31</c:f>
              <c:numCache>
                <c:formatCode>General</c:formatCode>
                <c:ptCount val="5"/>
                <c:pt idx="0">
                  <c:v>0.29961950125384673</c:v>
                </c:pt>
                <c:pt idx="1">
                  <c:v>0.26519774133465096</c:v>
                </c:pt>
                <c:pt idx="2">
                  <c:v>0.24200665420788528</c:v>
                </c:pt>
                <c:pt idx="3">
                  <c:v>0.22861998735148456</c:v>
                </c:pt>
                <c:pt idx="4">
                  <c:v>0.23531768146802512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54192"/>
        <c:axId val="417546352"/>
      </c:scatterChart>
      <c:valAx>
        <c:axId val="41755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46352"/>
        <c:crosses val="autoZero"/>
        <c:crossBetween val="midCat"/>
      </c:valAx>
      <c:valAx>
        <c:axId val="417546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541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CFPAC1!$R$18:$Z$18</c:f>
              <c:numCache>
                <c:formatCode>General</c:formatCode>
                <c:ptCount val="9"/>
                <c:pt idx="0">
                  <c:v>0.99104455046802664</c:v>
                </c:pt>
                <c:pt idx="1">
                  <c:v>0.98699108232598065</c:v>
                </c:pt>
                <c:pt idx="2">
                  <c:v>0.97947867131474942</c:v>
                </c:pt>
                <c:pt idx="3">
                  <c:v>0.91539621090564827</c:v>
                </c:pt>
                <c:pt idx="4">
                  <c:v>0.87006332577583378</c:v>
                </c:pt>
                <c:pt idx="5">
                  <c:v>0.5367740898032104</c:v>
                </c:pt>
                <c:pt idx="6">
                  <c:v>0.44181941817746123</c:v>
                </c:pt>
                <c:pt idx="7">
                  <c:v>0.37993253109261871</c:v>
                </c:pt>
                <c:pt idx="8">
                  <c:v>0.37415909863090369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CFPAC1!$R$19:$Z$19</c:f>
              <c:numCache>
                <c:formatCode>General</c:formatCode>
                <c:ptCount val="9"/>
                <c:pt idx="0">
                  <c:v>1.0055385693828027</c:v>
                </c:pt>
                <c:pt idx="1">
                  <c:v>1.0014258193004106</c:v>
                </c:pt>
                <c:pt idx="2">
                  <c:v>0.99380353933602195</c:v>
                </c:pt>
                <c:pt idx="3">
                  <c:v>0.92878387343718138</c:v>
                </c:pt>
                <c:pt idx="4">
                  <c:v>0.88278799521162499</c:v>
                </c:pt>
                <c:pt idx="5">
                  <c:v>0.54462440673083523</c:v>
                </c:pt>
                <c:pt idx="6">
                  <c:v>0.44828102376416801</c:v>
                </c:pt>
                <c:pt idx="7">
                  <c:v>0.38548904143253693</c:v>
                </c:pt>
                <c:pt idx="8">
                  <c:v>0.37963117256555257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CFPAC1!$R$20:$Z$20</c:f>
              <c:numCache>
                <c:formatCode>General</c:formatCode>
                <c:ptCount val="9"/>
                <c:pt idx="0">
                  <c:v>0.98115833247266493</c:v>
                </c:pt>
                <c:pt idx="1">
                  <c:v>0.9771452999191812</c:v>
                </c:pt>
                <c:pt idx="2">
                  <c:v>0.96970782936637101</c:v>
                </c:pt>
                <c:pt idx="3">
                  <c:v>0.90626462697345522</c:v>
                </c:pt>
                <c:pt idx="4">
                  <c:v>0.86138396246736582</c:v>
                </c:pt>
                <c:pt idx="5">
                  <c:v>0.5314194711197715</c:v>
                </c:pt>
                <c:pt idx="6">
                  <c:v>0.43741202490677172</c:v>
                </c:pt>
                <c:pt idx="7">
                  <c:v>0.37614249377881953</c:v>
                </c:pt>
                <c:pt idx="8">
                  <c:v>0.37042665450186196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CFPAC1!$R$21:$Z$21</c:f>
              <c:numCache>
                <c:formatCode>General</c:formatCode>
                <c:ptCount val="9"/>
                <c:pt idx="0">
                  <c:v>0.9693708088472951</c:v>
                </c:pt>
                <c:pt idx="1">
                  <c:v>0.96540598840644187</c:v>
                </c:pt>
                <c:pt idx="2">
                  <c:v>0.95805787077145621</c:v>
                </c:pt>
                <c:pt idx="3">
                  <c:v>0.89537686773243164</c:v>
                </c:pt>
                <c:pt idx="4">
                  <c:v>0.85103539437998066</c:v>
                </c:pt>
                <c:pt idx="5">
                  <c:v>0.52503505857035215</c:v>
                </c:pt>
                <c:pt idx="6">
                  <c:v>0.43215700702946797</c:v>
                </c:pt>
                <c:pt idx="7">
                  <c:v>0.37162356101824301</c:v>
                </c:pt>
                <c:pt idx="8">
                  <c:v>0.36597639117850683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CFPAC1!$R$22:$Z$22</c:f>
              <c:numCache>
                <c:formatCode>General</c:formatCode>
                <c:ptCount val="9"/>
                <c:pt idx="0">
                  <c:v>1.0089336841494163</c:v>
                </c:pt>
                <c:pt idx="1">
                  <c:v>1.0048070477189901</c:v>
                </c:pt>
                <c:pt idx="2">
                  <c:v>0.9971590317798209</c:v>
                </c:pt>
                <c:pt idx="3">
                  <c:v>0.93191983255373179</c:v>
                </c:pt>
                <c:pt idx="4">
                  <c:v>0.88576865318894338</c:v>
                </c:pt>
                <c:pt idx="5">
                  <c:v>0.54646328434513192</c:v>
                </c:pt>
                <c:pt idx="6">
                  <c:v>0.44979460620617068</c:v>
                </c:pt>
                <c:pt idx="7">
                  <c:v>0.38679061212985849</c:v>
                </c:pt>
                <c:pt idx="8">
                  <c:v>0.38091296467088692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7554584"/>
        <c:axId val="417556152"/>
        <c:axId val="416355016"/>
      </c:surfaceChart>
      <c:catAx>
        <c:axId val="4175545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7556152"/>
        <c:crossesAt val="0"/>
        <c:auto val="1"/>
        <c:lblAlgn val="ctr"/>
        <c:lblOffset val="100"/>
        <c:noMultiLvlLbl val="0"/>
      </c:catAx>
      <c:valAx>
        <c:axId val="41755615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7554584"/>
        <c:crosses val="autoZero"/>
        <c:crossBetween val="midCat"/>
        <c:majorUnit val="0.25"/>
        <c:minorUnit val="0.1"/>
      </c:valAx>
      <c:serAx>
        <c:axId val="41635501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755615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CFPAC1!$R$27:$Z$27</c:f>
              <c:numCache>
                <c:formatCode>General</c:formatCode>
                <c:ptCount val="9"/>
                <c:pt idx="0">
                  <c:v>0.99065572908134791</c:v>
                </c:pt>
                <c:pt idx="1">
                  <c:v>0.97532275071471675</c:v>
                </c:pt>
                <c:pt idx="2">
                  <c:v>0.93198162964462516</c:v>
                </c:pt>
                <c:pt idx="3">
                  <c:v>0.91714345596074054</c:v>
                </c:pt>
                <c:pt idx="4">
                  <c:v>0.84514828164947897</c:v>
                </c:pt>
                <c:pt idx="5">
                  <c:v>0.49630372668603467</c:v>
                </c:pt>
                <c:pt idx="6">
                  <c:v>0.37392843363604955</c:v>
                </c:pt>
                <c:pt idx="7">
                  <c:v>0.34155279707818648</c:v>
                </c:pt>
                <c:pt idx="8">
                  <c:v>0.29961950125384673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CFPAC1!$R$28:$Z$28</c:f>
              <c:numCache>
                <c:formatCode>General</c:formatCode>
                <c:ptCount val="9"/>
                <c:pt idx="0">
                  <c:v>0.97894279172419196</c:v>
                </c:pt>
                <c:pt idx="1">
                  <c:v>0.95820362886684707</c:v>
                </c:pt>
                <c:pt idx="2">
                  <c:v>0.93889081833575805</c:v>
                </c:pt>
                <c:pt idx="3">
                  <c:v>0.90241249544479663</c:v>
                </c:pt>
                <c:pt idx="4">
                  <c:v>0.80649277629458116</c:v>
                </c:pt>
                <c:pt idx="5">
                  <c:v>0.36838233923675595</c:v>
                </c:pt>
                <c:pt idx="6">
                  <c:v>0.28454763115700427</c:v>
                </c:pt>
                <c:pt idx="7">
                  <c:v>0.24936120245570262</c:v>
                </c:pt>
                <c:pt idx="8">
                  <c:v>0.26519774133465096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CFPAC1!$R$29:$Z$29</c:f>
              <c:numCache>
                <c:formatCode>General</c:formatCode>
                <c:ptCount val="9"/>
                <c:pt idx="0">
                  <c:v>0.98214020795053347</c:v>
                </c:pt>
                <c:pt idx="1">
                  <c:v>0.98058427569450723</c:v>
                </c:pt>
                <c:pt idx="2">
                  <c:v>0.92620258611194062</c:v>
                </c:pt>
                <c:pt idx="3">
                  <c:v>0.88153655226147665</c:v>
                </c:pt>
                <c:pt idx="4">
                  <c:v>0.69533306969515174</c:v>
                </c:pt>
                <c:pt idx="5">
                  <c:v>0.24381506308793136</c:v>
                </c:pt>
                <c:pt idx="6">
                  <c:v>0.23244374121069519</c:v>
                </c:pt>
                <c:pt idx="7">
                  <c:v>0.21589902380953904</c:v>
                </c:pt>
                <c:pt idx="8">
                  <c:v>0.24200665420788528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CFPAC1!$R$30:$Z$30</c:f>
              <c:numCache>
                <c:formatCode>General</c:formatCode>
                <c:ptCount val="9"/>
                <c:pt idx="0">
                  <c:v>0.99436814025642717</c:v>
                </c:pt>
                <c:pt idx="1">
                  <c:v>0.95031203214800575</c:v>
                </c:pt>
                <c:pt idx="2">
                  <c:v>0.91732608366914636</c:v>
                </c:pt>
                <c:pt idx="3">
                  <c:v>0.84974169368982089</c:v>
                </c:pt>
                <c:pt idx="4">
                  <c:v>0.58836647743430981</c:v>
                </c:pt>
                <c:pt idx="5">
                  <c:v>0.23563763838970542</c:v>
                </c:pt>
                <c:pt idx="6">
                  <c:v>0.21234523834809549</c:v>
                </c:pt>
                <c:pt idx="7">
                  <c:v>0.21822010652910484</c:v>
                </c:pt>
                <c:pt idx="8">
                  <c:v>0.22861998735148456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CFPAC1!$R$31:$Z$31</c:f>
              <c:numCache>
                <c:formatCode>General</c:formatCode>
                <c:ptCount val="9"/>
                <c:pt idx="0">
                  <c:v>0.96716063471880398</c:v>
                </c:pt>
                <c:pt idx="1">
                  <c:v>0.98473725215473118</c:v>
                </c:pt>
                <c:pt idx="2">
                  <c:v>0.90168525472782246</c:v>
                </c:pt>
                <c:pt idx="3">
                  <c:v>0.75169885769063105</c:v>
                </c:pt>
                <c:pt idx="4">
                  <c:v>0.4503532913303408</c:v>
                </c:pt>
                <c:pt idx="5">
                  <c:v>0.21754701865933809</c:v>
                </c:pt>
                <c:pt idx="6">
                  <c:v>0.21812360510323628</c:v>
                </c:pt>
                <c:pt idx="7">
                  <c:v>0.22628685577730309</c:v>
                </c:pt>
                <c:pt idx="8">
                  <c:v>0.23531768146802512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7557328"/>
        <c:axId val="417546744"/>
        <c:axId val="416360952"/>
      </c:surfaceChart>
      <c:catAx>
        <c:axId val="417557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46744"/>
        <c:crossesAt val="0"/>
        <c:auto val="1"/>
        <c:lblAlgn val="ctr"/>
        <c:lblOffset val="100"/>
        <c:noMultiLvlLbl val="0"/>
      </c:catAx>
      <c:valAx>
        <c:axId val="41754674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7557328"/>
        <c:crosses val="autoZero"/>
        <c:crossBetween val="midCat"/>
        <c:majorUnit val="0.25"/>
        <c:minorUnit val="0.1"/>
      </c:valAx>
      <c:serAx>
        <c:axId val="4163609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754674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CFPAC1!$R$36:$Z$36</c:f>
              <c:numCache>
                <c:formatCode>General</c:formatCode>
                <c:ptCount val="9"/>
                <c:pt idx="0">
                  <c:v>3.8882138667872823E-4</c:v>
                </c:pt>
                <c:pt idx="1">
                  <c:v>1.1668331611263905E-2</c:v>
                </c:pt>
                <c:pt idx="2">
                  <c:v>4.7497041670124251E-2</c:v>
                </c:pt>
                <c:pt idx="3">
                  <c:v>-1.7472450550922725E-3</c:v>
                </c:pt>
                <c:pt idx="4">
                  <c:v>2.4915044126354813E-2</c:v>
                </c:pt>
                <c:pt idx="5">
                  <c:v>4.0470363117175723E-2</c:v>
                </c:pt>
                <c:pt idx="6">
                  <c:v>6.7890984541411681E-2</c:v>
                </c:pt>
                <c:pt idx="7">
                  <c:v>3.8379734014432232E-2</c:v>
                </c:pt>
                <c:pt idx="8">
                  <c:v>7.4539597377056954E-2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CFPAC1!$R$37:$Z$37</c:f>
              <c:numCache>
                <c:formatCode>General</c:formatCode>
                <c:ptCount val="9"/>
                <c:pt idx="0">
                  <c:v>2.6595777658610764E-2</c:v>
                </c:pt>
                <c:pt idx="1">
                  <c:v>4.3222190433563568E-2</c:v>
                </c:pt>
                <c:pt idx="2">
                  <c:v>5.4912721000263898E-2</c:v>
                </c:pt>
                <c:pt idx="3">
                  <c:v>2.6371377992384759E-2</c:v>
                </c:pt>
                <c:pt idx="4">
                  <c:v>7.6295218917043828E-2</c:v>
                </c:pt>
                <c:pt idx="5">
                  <c:v>0.17624206749407928</c:v>
                </c:pt>
                <c:pt idx="6">
                  <c:v>0.16373339260716374</c:v>
                </c:pt>
                <c:pt idx="7">
                  <c:v>0.13612783897683431</c:v>
                </c:pt>
                <c:pt idx="8">
                  <c:v>0.11443343123090161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CFPAC1!$R$38:$Z$38</c:f>
              <c:numCache>
                <c:formatCode>General</c:formatCode>
                <c:ptCount val="9"/>
                <c:pt idx="0">
                  <c:v>-9.8187547786854346E-4</c:v>
                </c:pt>
                <c:pt idx="1">
                  <c:v>-3.4389757753260364E-3</c:v>
                </c:pt>
                <c:pt idx="2">
                  <c:v>4.3505243254430392E-2</c:v>
                </c:pt>
                <c:pt idx="3">
                  <c:v>2.4728074711978576E-2</c:v>
                </c:pt>
                <c:pt idx="4">
                  <c:v>0.16605089277221408</c:v>
                </c:pt>
                <c:pt idx="5">
                  <c:v>0.28760440803184018</c:v>
                </c:pt>
                <c:pt idx="6">
                  <c:v>0.20496828369607653</c:v>
                </c:pt>
                <c:pt idx="7">
                  <c:v>0.16024346996928049</c:v>
                </c:pt>
                <c:pt idx="8">
                  <c:v>0.12842000029397668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CFPAC1!$R$39:$Z$39</c:f>
              <c:numCache>
                <c:formatCode>General</c:formatCode>
                <c:ptCount val="9"/>
                <c:pt idx="0">
                  <c:v>-2.4997331409132073E-2</c:v>
                </c:pt>
                <c:pt idx="1">
                  <c:v>1.5093956258436125E-2</c:v>
                </c:pt>
                <c:pt idx="2">
                  <c:v>4.0731787102309847E-2</c:v>
                </c:pt>
                <c:pt idx="3">
                  <c:v>4.5635174042610749E-2</c:v>
                </c:pt>
                <c:pt idx="4">
                  <c:v>0.26266891694567085</c:v>
                </c:pt>
                <c:pt idx="5">
                  <c:v>0.28939742018064674</c:v>
                </c:pt>
                <c:pt idx="6">
                  <c:v>0.21981176868137248</c:v>
                </c:pt>
                <c:pt idx="7">
                  <c:v>0.15340345448913817</c:v>
                </c:pt>
                <c:pt idx="8">
                  <c:v>0.13735640382702227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CFPAC1!$R$40:$Z$40</c:f>
              <c:numCache>
                <c:formatCode>General</c:formatCode>
                <c:ptCount val="9"/>
                <c:pt idx="0">
                  <c:v>4.177304943061233E-2</c:v>
                </c:pt>
                <c:pt idx="1">
                  <c:v>2.0069795564258919E-2</c:v>
                </c:pt>
                <c:pt idx="2">
                  <c:v>9.5473777051998443E-2</c:v>
                </c:pt>
                <c:pt idx="3">
                  <c:v>0.18022097486310074</c:v>
                </c:pt>
                <c:pt idx="4">
                  <c:v>0.43541536185860258</c:v>
                </c:pt>
                <c:pt idx="5">
                  <c:v>0.3289162656857938</c:v>
                </c:pt>
                <c:pt idx="6">
                  <c:v>0.2316710011029344</c:v>
                </c:pt>
                <c:pt idx="7">
                  <c:v>0.1605037563525554</c:v>
                </c:pt>
                <c:pt idx="8">
                  <c:v>0.1455952832028618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7549488"/>
        <c:axId val="417567912"/>
        <c:axId val="417684384"/>
      </c:surfaceChart>
      <c:catAx>
        <c:axId val="417549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7567912"/>
        <c:crossesAt val="0"/>
        <c:auto val="1"/>
        <c:lblAlgn val="ctr"/>
        <c:lblOffset val="100"/>
        <c:noMultiLvlLbl val="0"/>
      </c:catAx>
      <c:valAx>
        <c:axId val="417567912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549488"/>
        <c:crosses val="autoZero"/>
        <c:crossBetween val="midCat"/>
        <c:majorUnit val="0.25"/>
        <c:minorUnit val="0.1"/>
      </c:valAx>
      <c:serAx>
        <c:axId val="41768438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756791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COLO205!$R$17:$Z$17</c:f>
              <c:numCache>
                <c:formatCode>General</c:formatCode>
                <c:ptCount val="9"/>
                <c:pt idx="0">
                  <c:v>0.95628387023058492</c:v>
                </c:pt>
                <c:pt idx="1">
                  <c:v>0.95651463887333854</c:v>
                </c:pt>
                <c:pt idx="2">
                  <c:v>0.94662869656949411</c:v>
                </c:pt>
                <c:pt idx="3">
                  <c:v>0.9437212975813366</c:v>
                </c:pt>
                <c:pt idx="4">
                  <c:v>0.92147619779558354</c:v>
                </c:pt>
                <c:pt idx="5">
                  <c:v>0.5863742242873643</c:v>
                </c:pt>
                <c:pt idx="6">
                  <c:v>0.20817060556122677</c:v>
                </c:pt>
                <c:pt idx="7">
                  <c:v>8.1981069969940826E-2</c:v>
                </c:pt>
                <c:pt idx="8">
                  <c:v>5.9004987672395391E-2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COLO205!$R$18:$Z$18</c:f>
              <c:numCache>
                <c:formatCode>General</c:formatCode>
                <c:ptCount val="9"/>
                <c:pt idx="0">
                  <c:v>0.95141636366577254</c:v>
                </c:pt>
                <c:pt idx="1">
                  <c:v>0.95164595769090632</c:v>
                </c:pt>
                <c:pt idx="2">
                  <c:v>0.941810335057362</c:v>
                </c:pt>
                <c:pt idx="3">
                  <c:v>0.93891773479592355</c:v>
                </c:pt>
                <c:pt idx="4">
                  <c:v>0.91678586307205967</c:v>
                </c:pt>
                <c:pt idx="5">
                  <c:v>0.58338956620098736</c:v>
                </c:pt>
                <c:pt idx="6">
                  <c:v>0.20711101246265667</c:v>
                </c:pt>
                <c:pt idx="7">
                  <c:v>8.1563784466450309E-2</c:v>
                </c:pt>
                <c:pt idx="8">
                  <c:v>5.8704650948340008E-2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COLO205!$R$25:$Z$25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COLO205!$R$27:$Z$27</c:f>
              <c:numCache>
                <c:formatCode>General</c:formatCode>
                <c:ptCount val="9"/>
                <c:pt idx="0">
                  <c:v>0.9739197760726882</c:v>
                </c:pt>
                <c:pt idx="1">
                  <c:v>0.9132587887088679</c:v>
                </c:pt>
                <c:pt idx="2">
                  <c:v>0.931584317328916</c:v>
                </c:pt>
                <c:pt idx="3">
                  <c:v>0.92416303716774362</c:v>
                </c:pt>
                <c:pt idx="4">
                  <c:v>0.54932900009687768</c:v>
                </c:pt>
                <c:pt idx="5">
                  <c:v>5.7093021101790702E-2</c:v>
                </c:pt>
                <c:pt idx="6">
                  <c:v>3.4743850158243661E-2</c:v>
                </c:pt>
                <c:pt idx="7">
                  <c:v>3.073344244391062E-2</c:v>
                </c:pt>
                <c:pt idx="8">
                  <c:v>2.9626700545466261E-2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3600"/>
        <c:axId val="417562816"/>
      </c:scatterChart>
      <c:valAx>
        <c:axId val="4175636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2816"/>
        <c:crosses val="autoZero"/>
        <c:crossBetween val="midCat"/>
      </c:valAx>
      <c:valAx>
        <c:axId val="417562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3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COLO205!$R$17:$Z$17</c:f>
              <c:numCache>
                <c:formatCode>General</c:formatCode>
                <c:ptCount val="9"/>
                <c:pt idx="0">
                  <c:v>0.95628387023058492</c:v>
                </c:pt>
                <c:pt idx="1">
                  <c:v>0.95651463887333854</c:v>
                </c:pt>
                <c:pt idx="2">
                  <c:v>0.94662869656949411</c:v>
                </c:pt>
                <c:pt idx="3">
                  <c:v>0.9437212975813366</c:v>
                </c:pt>
                <c:pt idx="4">
                  <c:v>0.92147619779558354</c:v>
                </c:pt>
                <c:pt idx="5">
                  <c:v>0.5863742242873643</c:v>
                </c:pt>
                <c:pt idx="6">
                  <c:v>0.20817060556122677</c:v>
                </c:pt>
                <c:pt idx="7">
                  <c:v>8.1981069969940826E-2</c:v>
                </c:pt>
                <c:pt idx="8">
                  <c:v>5.9004987672395391E-2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COLO205!$R$19:$Z$19</c:f>
              <c:numCache>
                <c:formatCode>General</c:formatCode>
                <c:ptCount val="9"/>
                <c:pt idx="0">
                  <c:v>0.67427457891334464</c:v>
                </c:pt>
                <c:pt idx="1">
                  <c:v>0.67443729359908078</c:v>
                </c:pt>
                <c:pt idx="2">
                  <c:v>0.66746672785851358</c:v>
                </c:pt>
                <c:pt idx="3">
                  <c:v>0.6654167244134066</c:v>
                </c:pt>
                <c:pt idx="4">
                  <c:v>0.6497317319568181</c:v>
                </c:pt>
                <c:pt idx="5">
                  <c:v>0.41345174322731804</c:v>
                </c:pt>
                <c:pt idx="6">
                  <c:v>0.14678083754888252</c:v>
                </c:pt>
                <c:pt idx="7">
                  <c:v>5.7804751448456822E-2</c:v>
                </c:pt>
                <c:pt idx="8">
                  <c:v>4.1604344123255116E-2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COLO205!$R$25:$Z$25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COLO205!$R$28:$Z$28</c:f>
              <c:numCache>
                <c:formatCode>General</c:formatCode>
                <c:ptCount val="9"/>
                <c:pt idx="0">
                  <c:v>0.59099044015473523</c:v>
                </c:pt>
                <c:pt idx="1">
                  <c:v>0.5765327125469758</c:v>
                </c:pt>
                <c:pt idx="2">
                  <c:v>0.30888180287351225</c:v>
                </c:pt>
                <c:pt idx="3">
                  <c:v>7.8835667638267479E-2</c:v>
                </c:pt>
                <c:pt idx="4">
                  <c:v>3.0585071876758307E-2</c:v>
                </c:pt>
                <c:pt idx="5">
                  <c:v>2.9908574863392646E-2</c:v>
                </c:pt>
                <c:pt idx="6">
                  <c:v>2.7707208104506859E-2</c:v>
                </c:pt>
                <c:pt idx="7">
                  <c:v>2.6406373237656034E-2</c:v>
                </c:pt>
                <c:pt idx="8">
                  <c:v>2.8543760792190936E-2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8304"/>
        <c:axId val="417559288"/>
      </c:scatterChart>
      <c:valAx>
        <c:axId val="41756830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9288"/>
        <c:crosses val="autoZero"/>
        <c:crossBetween val="midCat"/>
      </c:valAx>
      <c:valAx>
        <c:axId val="417559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8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COLO205!$R$17:$Z$17</c:f>
              <c:numCache>
                <c:formatCode>General</c:formatCode>
                <c:ptCount val="9"/>
                <c:pt idx="0">
                  <c:v>0.95628387023058492</c:v>
                </c:pt>
                <c:pt idx="1">
                  <c:v>0.95651463887333854</c:v>
                </c:pt>
                <c:pt idx="2">
                  <c:v>0.94662869656949411</c:v>
                </c:pt>
                <c:pt idx="3">
                  <c:v>0.9437212975813366</c:v>
                </c:pt>
                <c:pt idx="4">
                  <c:v>0.92147619779558354</c:v>
                </c:pt>
                <c:pt idx="5">
                  <c:v>0.5863742242873643</c:v>
                </c:pt>
                <c:pt idx="6">
                  <c:v>0.20817060556122677</c:v>
                </c:pt>
                <c:pt idx="7">
                  <c:v>8.1981069969940826E-2</c:v>
                </c:pt>
                <c:pt idx="8">
                  <c:v>5.9004987672395391E-2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COLO205!$R$20:$Z$20</c:f>
              <c:numCache>
                <c:formatCode>General</c:formatCode>
                <c:ptCount val="9"/>
                <c:pt idx="0">
                  <c:v>3.6102168050843049E-2</c:v>
                </c:pt>
                <c:pt idx="1">
                  <c:v>3.6110880158806924E-2</c:v>
                </c:pt>
                <c:pt idx="2">
                  <c:v>3.5737660488890002E-2</c:v>
                </c:pt>
                <c:pt idx="3">
                  <c:v>3.5627898722401144E-2</c:v>
                </c:pt>
                <c:pt idx="4">
                  <c:v>3.478808916817392E-2</c:v>
                </c:pt>
                <c:pt idx="5">
                  <c:v>2.213713045353434E-2</c:v>
                </c:pt>
                <c:pt idx="6">
                  <c:v>7.8589741175964945E-3</c:v>
                </c:pt>
                <c:pt idx="7">
                  <c:v>3.0949955940688064E-3</c:v>
                </c:pt>
                <c:pt idx="8">
                  <c:v>2.2275895757533715E-3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COLO205!$R$25:$Z$25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COLO205!$R$29:$Z$29</c:f>
              <c:numCache>
                <c:formatCode>General</c:formatCode>
                <c:ptCount val="9"/>
                <c:pt idx="0">
                  <c:v>3.0996822046401241E-2</c:v>
                </c:pt>
                <c:pt idx="1">
                  <c:v>3.2540865634339416E-2</c:v>
                </c:pt>
                <c:pt idx="2">
                  <c:v>2.9835373661546025E-2</c:v>
                </c:pt>
                <c:pt idx="3">
                  <c:v>3.08577467161948E-2</c:v>
                </c:pt>
                <c:pt idx="4">
                  <c:v>3.222265377717265E-2</c:v>
                </c:pt>
                <c:pt idx="5">
                  <c:v>3.8648077985067274E-2</c:v>
                </c:pt>
                <c:pt idx="6">
                  <c:v>3.8771047045454372E-2</c:v>
                </c:pt>
                <c:pt idx="7">
                  <c:v>3.6139092301877E-2</c:v>
                </c:pt>
                <c:pt idx="8">
                  <c:v>3.3017050169279118E-2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3992"/>
        <c:axId val="417559680"/>
      </c:scatterChart>
      <c:valAx>
        <c:axId val="4175639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59680"/>
        <c:crosses val="autoZero"/>
        <c:crossBetween val="midCat"/>
      </c:valAx>
      <c:valAx>
        <c:axId val="417559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39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COLO205!$R$17:$Z$17</c:f>
              <c:numCache>
                <c:formatCode>General</c:formatCode>
                <c:ptCount val="9"/>
                <c:pt idx="0">
                  <c:v>0.95628387023058492</c:v>
                </c:pt>
                <c:pt idx="1">
                  <c:v>0.95651463887333854</c:v>
                </c:pt>
                <c:pt idx="2">
                  <c:v>0.94662869656949411</c:v>
                </c:pt>
                <c:pt idx="3">
                  <c:v>0.9437212975813366</c:v>
                </c:pt>
                <c:pt idx="4">
                  <c:v>0.92147619779558354</c:v>
                </c:pt>
                <c:pt idx="5">
                  <c:v>0.5863742242873643</c:v>
                </c:pt>
                <c:pt idx="6">
                  <c:v>0.20817060556122677</c:v>
                </c:pt>
                <c:pt idx="7">
                  <c:v>8.1981069969940826E-2</c:v>
                </c:pt>
                <c:pt idx="8">
                  <c:v>5.9004987672395391E-2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COLO205!$R$21:$Z$21</c:f>
              <c:numCache>
                <c:formatCode>General</c:formatCode>
                <c:ptCount val="9"/>
                <c:pt idx="0">
                  <c:v>3.2068890111863209E-2</c:v>
                </c:pt>
                <c:pt idx="1">
                  <c:v>3.2076628916705693E-2</c:v>
                </c:pt>
                <c:pt idx="2">
                  <c:v>3.1745104766541202E-2</c:v>
                </c:pt>
                <c:pt idx="3">
                  <c:v>3.1647605413509049E-2</c:v>
                </c:pt>
                <c:pt idx="4">
                  <c:v>3.0901618073594244E-2</c:v>
                </c:pt>
                <c:pt idx="5">
                  <c:v>1.9664004746379644E-2</c:v>
                </c:pt>
                <c:pt idx="6">
                  <c:v>6.9809817796605651E-3</c:v>
                </c:pt>
                <c:pt idx="7">
                  <c:v>2.7492275107443473E-3</c:v>
                </c:pt>
                <c:pt idx="8">
                  <c:v>1.9787267406922034E-3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COLO205!$R$25:$Z$25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COLO205!$R$30:$Z$30</c:f>
              <c:numCache>
                <c:formatCode>General</c:formatCode>
                <c:ptCount val="9"/>
                <c:pt idx="0">
                  <c:v>3.6034349722440247E-2</c:v>
                </c:pt>
                <c:pt idx="1">
                  <c:v>3.7002131687950711E-2</c:v>
                </c:pt>
                <c:pt idx="2">
                  <c:v>3.8785085768687104E-2</c:v>
                </c:pt>
                <c:pt idx="3">
                  <c:v>3.6410251971619838E-2</c:v>
                </c:pt>
                <c:pt idx="4">
                  <c:v>4.1935209027684946E-2</c:v>
                </c:pt>
                <c:pt idx="5">
                  <c:v>3.9886735654643818E-2</c:v>
                </c:pt>
                <c:pt idx="6">
                  <c:v>4.3904309790061817E-2</c:v>
                </c:pt>
                <c:pt idx="7">
                  <c:v>4.5406281059481746E-2</c:v>
                </c:pt>
                <c:pt idx="8">
                  <c:v>4.4831890789540779E-2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4384"/>
        <c:axId val="417569872"/>
      </c:scatterChart>
      <c:valAx>
        <c:axId val="4175643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9872"/>
        <c:crosses val="autoZero"/>
        <c:crossBetween val="midCat"/>
      </c:valAx>
      <c:valAx>
        <c:axId val="4175698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43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COLO205!$R$17:$Z$17</c:f>
              <c:numCache>
                <c:formatCode>General</c:formatCode>
                <c:ptCount val="9"/>
                <c:pt idx="0">
                  <c:v>0.95628387023058492</c:v>
                </c:pt>
                <c:pt idx="1">
                  <c:v>0.95651463887333854</c:v>
                </c:pt>
                <c:pt idx="2">
                  <c:v>0.94662869656949411</c:v>
                </c:pt>
                <c:pt idx="3">
                  <c:v>0.9437212975813366</c:v>
                </c:pt>
                <c:pt idx="4">
                  <c:v>0.92147619779558354</c:v>
                </c:pt>
                <c:pt idx="5">
                  <c:v>0.5863742242873643</c:v>
                </c:pt>
                <c:pt idx="6">
                  <c:v>0.20817060556122677</c:v>
                </c:pt>
                <c:pt idx="7">
                  <c:v>8.1981069969940826E-2</c:v>
                </c:pt>
                <c:pt idx="8">
                  <c:v>5.9004987672395391E-2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COLO205!$R$16:$Z$16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COLO205!$R$22:$Z$22</c:f>
              <c:numCache>
                <c:formatCode>General</c:formatCode>
                <c:ptCount val="9"/>
                <c:pt idx="0">
                  <c:v>3.4180358457726108E-2</c:v>
                </c:pt>
                <c:pt idx="1">
                  <c:v>3.4188606798177798E-2</c:v>
                </c:pt>
                <c:pt idx="2">
                  <c:v>3.3835254553978254E-2</c:v>
                </c:pt>
                <c:pt idx="3">
                  <c:v>3.3731335683558648E-2</c:v>
                </c:pt>
                <c:pt idx="4">
                  <c:v>3.2936231313115183E-2</c:v>
                </c:pt>
                <c:pt idx="5">
                  <c:v>2.0958715084967848E-2</c:v>
                </c:pt>
                <c:pt idx="6">
                  <c:v>7.4406210749209311E-3</c:v>
                </c:pt>
                <c:pt idx="7">
                  <c:v>2.9302411611782527E-3</c:v>
                </c:pt>
                <c:pt idx="8">
                  <c:v>2.1090093561338423E-3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COLO205!$R$25:$Z$25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COLO205!$R$31:$Z$31</c:f>
              <c:numCache>
                <c:formatCode>General</c:formatCode>
                <c:ptCount val="9"/>
                <c:pt idx="0">
                  <c:v>3.9384567069914417E-2</c:v>
                </c:pt>
                <c:pt idx="1">
                  <c:v>3.6712143257307824E-2</c:v>
                </c:pt>
                <c:pt idx="2">
                  <c:v>4.3159192018658143E-2</c:v>
                </c:pt>
                <c:pt idx="3">
                  <c:v>4.4800403433295694E-2</c:v>
                </c:pt>
                <c:pt idx="4">
                  <c:v>4.4580962684958737E-2</c:v>
                </c:pt>
                <c:pt idx="5">
                  <c:v>4.6882061661276758E-2</c:v>
                </c:pt>
                <c:pt idx="6">
                  <c:v>5.1346119530540017E-2</c:v>
                </c:pt>
                <c:pt idx="7">
                  <c:v>4.6750528146537462E-2</c:v>
                </c:pt>
                <c:pt idx="8">
                  <c:v>4.4069790871286672E-2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7128"/>
        <c:axId val="417560072"/>
      </c:scatterChart>
      <c:valAx>
        <c:axId val="4175671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0072"/>
        <c:crosses val="autoZero"/>
        <c:crossBetween val="midCat"/>
      </c:valAx>
      <c:valAx>
        <c:axId val="417560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71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COLO205!$R$18:$R$22</c:f>
              <c:numCache>
                <c:formatCode>General</c:formatCode>
                <c:ptCount val="5"/>
                <c:pt idx="0">
                  <c:v>0.95141636366577254</c:v>
                </c:pt>
                <c:pt idx="1">
                  <c:v>0.67427457891334464</c:v>
                </c:pt>
                <c:pt idx="2">
                  <c:v>3.6102168050843049E-2</c:v>
                </c:pt>
                <c:pt idx="3">
                  <c:v>3.2068890111863209E-2</c:v>
                </c:pt>
                <c:pt idx="4">
                  <c:v>3.4180358457726108E-2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COLO205!$R$27:$R$31</c:f>
              <c:numCache>
                <c:formatCode>General</c:formatCode>
                <c:ptCount val="5"/>
                <c:pt idx="0">
                  <c:v>0.9739197760726882</c:v>
                </c:pt>
                <c:pt idx="1">
                  <c:v>0.59099044015473523</c:v>
                </c:pt>
                <c:pt idx="2">
                  <c:v>3.0996822046401241E-2</c:v>
                </c:pt>
                <c:pt idx="3">
                  <c:v>3.6034349722440247E-2</c:v>
                </c:pt>
                <c:pt idx="4">
                  <c:v>3.9384567069914417E-2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6344"/>
        <c:axId val="417560464"/>
      </c:scatterChart>
      <c:valAx>
        <c:axId val="417566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0464"/>
        <c:crosses val="autoZero"/>
        <c:crossBetween val="midCat"/>
      </c:valAx>
      <c:valAx>
        <c:axId val="417560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6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COLO205!$S$18:$S$22</c:f>
              <c:numCache>
                <c:formatCode>General</c:formatCode>
                <c:ptCount val="5"/>
                <c:pt idx="0">
                  <c:v>0.95164595769090632</c:v>
                </c:pt>
                <c:pt idx="1">
                  <c:v>0.67443729359908078</c:v>
                </c:pt>
                <c:pt idx="2">
                  <c:v>3.6110880158806924E-2</c:v>
                </c:pt>
                <c:pt idx="3">
                  <c:v>3.2076628916705693E-2</c:v>
                </c:pt>
                <c:pt idx="4">
                  <c:v>3.4188606798177798E-2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COLO205!$S$27:$S$31</c:f>
              <c:numCache>
                <c:formatCode>General</c:formatCode>
                <c:ptCount val="5"/>
                <c:pt idx="0">
                  <c:v>0.9132587887088679</c:v>
                </c:pt>
                <c:pt idx="1">
                  <c:v>0.5765327125469758</c:v>
                </c:pt>
                <c:pt idx="2">
                  <c:v>3.2540865634339416E-2</c:v>
                </c:pt>
                <c:pt idx="3">
                  <c:v>3.7002131687950711E-2</c:v>
                </c:pt>
                <c:pt idx="4">
                  <c:v>3.6712143257307824E-2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5952"/>
        <c:axId val="417564776"/>
      </c:scatterChart>
      <c:valAx>
        <c:axId val="417565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4776"/>
        <c:crosses val="autoZero"/>
        <c:crossBetween val="midCat"/>
      </c:valAx>
      <c:valAx>
        <c:axId val="417564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59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COLO205!$T$18:$T$22</c:f>
              <c:numCache>
                <c:formatCode>General</c:formatCode>
                <c:ptCount val="5"/>
                <c:pt idx="0">
                  <c:v>0.941810335057362</c:v>
                </c:pt>
                <c:pt idx="1">
                  <c:v>0.66746672785851358</c:v>
                </c:pt>
                <c:pt idx="2">
                  <c:v>3.5737660488890002E-2</c:v>
                </c:pt>
                <c:pt idx="3">
                  <c:v>3.1745104766541202E-2</c:v>
                </c:pt>
                <c:pt idx="4">
                  <c:v>3.3835254553978254E-2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COLO205!$T$27:$T$31</c:f>
              <c:numCache>
                <c:formatCode>General</c:formatCode>
                <c:ptCount val="5"/>
                <c:pt idx="0">
                  <c:v>0.931584317328916</c:v>
                </c:pt>
                <c:pt idx="1">
                  <c:v>0.30888180287351225</c:v>
                </c:pt>
                <c:pt idx="2">
                  <c:v>2.9835373661546025E-2</c:v>
                </c:pt>
                <c:pt idx="3">
                  <c:v>3.8785085768687104E-2</c:v>
                </c:pt>
                <c:pt idx="4">
                  <c:v>4.3159192018658143E-2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1248"/>
        <c:axId val="417561640"/>
      </c:scatterChart>
      <c:valAx>
        <c:axId val="4175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1640"/>
        <c:crosses val="autoZero"/>
        <c:crossBetween val="midCat"/>
      </c:valAx>
      <c:valAx>
        <c:axId val="417561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1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COLO205!$U$18:$U$22</c:f>
              <c:numCache>
                <c:formatCode>General</c:formatCode>
                <c:ptCount val="5"/>
                <c:pt idx="0">
                  <c:v>0.93891773479592355</c:v>
                </c:pt>
                <c:pt idx="1">
                  <c:v>0.6654167244134066</c:v>
                </c:pt>
                <c:pt idx="2">
                  <c:v>3.5627898722401144E-2</c:v>
                </c:pt>
                <c:pt idx="3">
                  <c:v>3.1647605413509049E-2</c:v>
                </c:pt>
                <c:pt idx="4">
                  <c:v>3.3731335683558648E-2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COLO205!$U$27:$U$31</c:f>
              <c:numCache>
                <c:formatCode>General</c:formatCode>
                <c:ptCount val="5"/>
                <c:pt idx="0">
                  <c:v>0.92416303716774362</c:v>
                </c:pt>
                <c:pt idx="1">
                  <c:v>7.8835667638267479E-2</c:v>
                </c:pt>
                <c:pt idx="2">
                  <c:v>3.08577467161948E-2</c:v>
                </c:pt>
                <c:pt idx="3">
                  <c:v>3.6410251971619838E-2</c:v>
                </c:pt>
                <c:pt idx="4">
                  <c:v>4.4800403433295694E-2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70656"/>
        <c:axId val="417571048"/>
      </c:scatterChart>
      <c:valAx>
        <c:axId val="41757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71048"/>
        <c:crosses val="autoZero"/>
        <c:crossBetween val="midCat"/>
      </c:valAx>
      <c:valAx>
        <c:axId val="417571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706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COLO205!$V$18:$V$22</c:f>
              <c:numCache>
                <c:formatCode>General</c:formatCode>
                <c:ptCount val="5"/>
                <c:pt idx="0">
                  <c:v>0.91678586307205967</c:v>
                </c:pt>
                <c:pt idx="1">
                  <c:v>0.6497317319568181</c:v>
                </c:pt>
                <c:pt idx="2">
                  <c:v>3.478808916817392E-2</c:v>
                </c:pt>
                <c:pt idx="3">
                  <c:v>3.0901618073594244E-2</c:v>
                </c:pt>
                <c:pt idx="4">
                  <c:v>3.2936231313115183E-2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COLO205!$V$27:$V$31</c:f>
              <c:numCache>
                <c:formatCode>General</c:formatCode>
                <c:ptCount val="5"/>
                <c:pt idx="0">
                  <c:v>0.54932900009687768</c:v>
                </c:pt>
                <c:pt idx="1">
                  <c:v>3.0585071876758307E-2</c:v>
                </c:pt>
                <c:pt idx="2">
                  <c:v>3.222265377717265E-2</c:v>
                </c:pt>
                <c:pt idx="3">
                  <c:v>4.1935209027684946E-2</c:v>
                </c:pt>
                <c:pt idx="4">
                  <c:v>4.4580962684958737E-2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67520"/>
        <c:axId val="417565560"/>
      </c:scatterChart>
      <c:valAx>
        <c:axId val="41756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65560"/>
        <c:crosses val="autoZero"/>
        <c:crossBetween val="midCat"/>
      </c:valAx>
      <c:valAx>
        <c:axId val="417565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67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COLO205!$W$18:$W$22</c:f>
              <c:numCache>
                <c:formatCode>General</c:formatCode>
                <c:ptCount val="5"/>
                <c:pt idx="0">
                  <c:v>0.58338956620098736</c:v>
                </c:pt>
                <c:pt idx="1">
                  <c:v>0.41345174322731804</c:v>
                </c:pt>
                <c:pt idx="2">
                  <c:v>2.213713045353434E-2</c:v>
                </c:pt>
                <c:pt idx="3">
                  <c:v>1.9664004746379644E-2</c:v>
                </c:pt>
                <c:pt idx="4">
                  <c:v>2.0958715084967848E-2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COLO205!$W$27:$W$31</c:f>
              <c:numCache>
                <c:formatCode>General</c:formatCode>
                <c:ptCount val="5"/>
                <c:pt idx="0">
                  <c:v>5.7093021101790702E-2</c:v>
                </c:pt>
                <c:pt idx="1">
                  <c:v>2.9908574863392646E-2</c:v>
                </c:pt>
                <c:pt idx="2">
                  <c:v>3.8648077985067274E-2</c:v>
                </c:pt>
                <c:pt idx="3">
                  <c:v>3.9886735654643818E-2</c:v>
                </c:pt>
                <c:pt idx="4">
                  <c:v>4.6882061661276758E-2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76536"/>
        <c:axId val="417575752"/>
      </c:scatterChart>
      <c:valAx>
        <c:axId val="417576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75752"/>
        <c:crosses val="autoZero"/>
        <c:crossBetween val="midCat"/>
      </c:valAx>
      <c:valAx>
        <c:axId val="417575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765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COLO205!$X$18:$X$22</c:f>
              <c:numCache>
                <c:formatCode>General</c:formatCode>
                <c:ptCount val="5"/>
                <c:pt idx="0">
                  <c:v>0.20711101246265667</c:v>
                </c:pt>
                <c:pt idx="1">
                  <c:v>0.14678083754888252</c:v>
                </c:pt>
                <c:pt idx="2">
                  <c:v>7.8589741175964945E-3</c:v>
                </c:pt>
                <c:pt idx="3">
                  <c:v>6.9809817796605651E-3</c:v>
                </c:pt>
                <c:pt idx="4">
                  <c:v>7.4406210749209311E-3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COLO205!$X$27:$X$31</c:f>
              <c:numCache>
                <c:formatCode>General</c:formatCode>
                <c:ptCount val="5"/>
                <c:pt idx="0">
                  <c:v>3.4743850158243661E-2</c:v>
                </c:pt>
                <c:pt idx="1">
                  <c:v>2.7707208104506859E-2</c:v>
                </c:pt>
                <c:pt idx="2">
                  <c:v>3.8771047045454372E-2</c:v>
                </c:pt>
                <c:pt idx="3">
                  <c:v>4.3904309790061817E-2</c:v>
                </c:pt>
                <c:pt idx="4">
                  <c:v>5.1346119530540017E-2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71832"/>
        <c:axId val="417576928"/>
      </c:scatterChart>
      <c:valAx>
        <c:axId val="417571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76928"/>
        <c:crosses val="autoZero"/>
        <c:crossBetween val="midCat"/>
      </c:valAx>
      <c:valAx>
        <c:axId val="417576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718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COLO205!$Y$18:$Y$22</c:f>
              <c:numCache>
                <c:formatCode>General</c:formatCode>
                <c:ptCount val="5"/>
                <c:pt idx="0">
                  <c:v>8.1563784466450309E-2</c:v>
                </c:pt>
                <c:pt idx="1">
                  <c:v>5.7804751448456822E-2</c:v>
                </c:pt>
                <c:pt idx="2">
                  <c:v>3.0949955940688064E-3</c:v>
                </c:pt>
                <c:pt idx="3">
                  <c:v>2.7492275107443473E-3</c:v>
                </c:pt>
                <c:pt idx="4">
                  <c:v>2.9302411611782527E-3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COLO205!$Y$27:$Y$31</c:f>
              <c:numCache>
                <c:formatCode>General</c:formatCode>
                <c:ptCount val="5"/>
                <c:pt idx="0">
                  <c:v>3.073344244391062E-2</c:v>
                </c:pt>
                <c:pt idx="1">
                  <c:v>2.6406373237656034E-2</c:v>
                </c:pt>
                <c:pt idx="2">
                  <c:v>3.6139092301877E-2</c:v>
                </c:pt>
                <c:pt idx="3">
                  <c:v>4.5406281059481746E-2</c:v>
                </c:pt>
                <c:pt idx="4">
                  <c:v>4.6750528146537462E-2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73008"/>
        <c:axId val="417573400"/>
      </c:scatterChart>
      <c:valAx>
        <c:axId val="417573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73400"/>
        <c:crosses val="autoZero"/>
        <c:crossBetween val="midCat"/>
      </c:valAx>
      <c:valAx>
        <c:axId val="417573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730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COLO205!$Q$18:$Q$22</c:f>
              <c:numCache>
                <c:formatCode>General</c:formatCode>
                <c:ptCount val="5"/>
                <c:pt idx="0">
                  <c:v>0.99490997734423914</c:v>
                </c:pt>
                <c:pt idx="1">
                  <c:v>0.70509876816259542</c:v>
                </c:pt>
                <c:pt idx="2">
                  <c:v>3.7752564039522991E-2</c:v>
                </c:pt>
                <c:pt idx="3">
                  <c:v>3.3534906433306845E-2</c:v>
                </c:pt>
                <c:pt idx="4">
                  <c:v>3.574289969931662E-2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COLO205!$P$18:$P$22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COLO205!$Z$18:$Z$22</c:f>
              <c:numCache>
                <c:formatCode>General</c:formatCode>
                <c:ptCount val="5"/>
                <c:pt idx="0">
                  <c:v>5.8704650948340008E-2</c:v>
                </c:pt>
                <c:pt idx="1">
                  <c:v>4.1604344123255116E-2</c:v>
                </c:pt>
                <c:pt idx="2">
                  <c:v>2.2275895757533715E-3</c:v>
                </c:pt>
                <c:pt idx="3">
                  <c:v>1.9787267406922034E-3</c:v>
                </c:pt>
                <c:pt idx="4">
                  <c:v>2.1090093561338423E-3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COLO205!$P$27:$P$31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COLO205!$Z$27:$Z$31</c:f>
              <c:numCache>
                <c:formatCode>General</c:formatCode>
                <c:ptCount val="5"/>
                <c:pt idx="0">
                  <c:v>2.9626700545466261E-2</c:v>
                </c:pt>
                <c:pt idx="1">
                  <c:v>2.8543760792190936E-2</c:v>
                </c:pt>
                <c:pt idx="2">
                  <c:v>3.3017050169279118E-2</c:v>
                </c:pt>
                <c:pt idx="3">
                  <c:v>4.4831890789540779E-2</c:v>
                </c:pt>
                <c:pt idx="4">
                  <c:v>4.4069790871286672E-2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575360"/>
        <c:axId val="417577712"/>
      </c:scatterChart>
      <c:valAx>
        <c:axId val="417575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7577712"/>
        <c:crosses val="autoZero"/>
        <c:crossBetween val="midCat"/>
      </c:valAx>
      <c:valAx>
        <c:axId val="417577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753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COLO205!$R$18:$Z$18</c:f>
              <c:numCache>
                <c:formatCode>General</c:formatCode>
                <c:ptCount val="9"/>
                <c:pt idx="0">
                  <c:v>0.95141636366577254</c:v>
                </c:pt>
                <c:pt idx="1">
                  <c:v>0.95164595769090632</c:v>
                </c:pt>
                <c:pt idx="2">
                  <c:v>0.941810335057362</c:v>
                </c:pt>
                <c:pt idx="3">
                  <c:v>0.93891773479592355</c:v>
                </c:pt>
                <c:pt idx="4">
                  <c:v>0.91678586307205967</c:v>
                </c:pt>
                <c:pt idx="5">
                  <c:v>0.58338956620098736</c:v>
                </c:pt>
                <c:pt idx="6">
                  <c:v>0.20711101246265667</c:v>
                </c:pt>
                <c:pt idx="7">
                  <c:v>8.1563784466450309E-2</c:v>
                </c:pt>
                <c:pt idx="8">
                  <c:v>5.8704650948340008E-2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COLO205!$R$19:$Z$19</c:f>
              <c:numCache>
                <c:formatCode>General</c:formatCode>
                <c:ptCount val="9"/>
                <c:pt idx="0">
                  <c:v>0.67427457891334464</c:v>
                </c:pt>
                <c:pt idx="1">
                  <c:v>0.67443729359908078</c:v>
                </c:pt>
                <c:pt idx="2">
                  <c:v>0.66746672785851358</c:v>
                </c:pt>
                <c:pt idx="3">
                  <c:v>0.6654167244134066</c:v>
                </c:pt>
                <c:pt idx="4">
                  <c:v>0.6497317319568181</c:v>
                </c:pt>
                <c:pt idx="5">
                  <c:v>0.41345174322731804</c:v>
                </c:pt>
                <c:pt idx="6">
                  <c:v>0.14678083754888252</c:v>
                </c:pt>
                <c:pt idx="7">
                  <c:v>5.7804751448456822E-2</c:v>
                </c:pt>
                <c:pt idx="8">
                  <c:v>4.1604344123255116E-2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COLO205!$R$20:$Z$20</c:f>
              <c:numCache>
                <c:formatCode>General</c:formatCode>
                <c:ptCount val="9"/>
                <c:pt idx="0">
                  <c:v>3.6102168050843049E-2</c:v>
                </c:pt>
                <c:pt idx="1">
                  <c:v>3.6110880158806924E-2</c:v>
                </c:pt>
                <c:pt idx="2">
                  <c:v>3.5737660488890002E-2</c:v>
                </c:pt>
                <c:pt idx="3">
                  <c:v>3.5627898722401144E-2</c:v>
                </c:pt>
                <c:pt idx="4">
                  <c:v>3.478808916817392E-2</c:v>
                </c:pt>
                <c:pt idx="5">
                  <c:v>2.213713045353434E-2</c:v>
                </c:pt>
                <c:pt idx="6">
                  <c:v>7.8589741175964945E-3</c:v>
                </c:pt>
                <c:pt idx="7">
                  <c:v>3.0949955940688064E-3</c:v>
                </c:pt>
                <c:pt idx="8">
                  <c:v>2.2275895757533715E-3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COLO205!$R$21:$Z$21</c:f>
              <c:numCache>
                <c:formatCode>General</c:formatCode>
                <c:ptCount val="9"/>
                <c:pt idx="0">
                  <c:v>3.2068890111863209E-2</c:v>
                </c:pt>
                <c:pt idx="1">
                  <c:v>3.2076628916705693E-2</c:v>
                </c:pt>
                <c:pt idx="2">
                  <c:v>3.1745104766541202E-2</c:v>
                </c:pt>
                <c:pt idx="3">
                  <c:v>3.1647605413509049E-2</c:v>
                </c:pt>
                <c:pt idx="4">
                  <c:v>3.0901618073594244E-2</c:v>
                </c:pt>
                <c:pt idx="5">
                  <c:v>1.9664004746379644E-2</c:v>
                </c:pt>
                <c:pt idx="6">
                  <c:v>6.9809817796605651E-3</c:v>
                </c:pt>
                <c:pt idx="7">
                  <c:v>2.7492275107443473E-3</c:v>
                </c:pt>
                <c:pt idx="8">
                  <c:v>1.9787267406922034E-3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COLO205!$R$22:$Z$22</c:f>
              <c:numCache>
                <c:formatCode>General</c:formatCode>
                <c:ptCount val="9"/>
                <c:pt idx="0">
                  <c:v>3.4180358457726108E-2</c:v>
                </c:pt>
                <c:pt idx="1">
                  <c:v>3.4188606798177798E-2</c:v>
                </c:pt>
                <c:pt idx="2">
                  <c:v>3.3835254553978254E-2</c:v>
                </c:pt>
                <c:pt idx="3">
                  <c:v>3.3731335683558648E-2</c:v>
                </c:pt>
                <c:pt idx="4">
                  <c:v>3.2936231313115183E-2</c:v>
                </c:pt>
                <c:pt idx="5">
                  <c:v>2.0958715084967848E-2</c:v>
                </c:pt>
                <c:pt idx="6">
                  <c:v>7.4406210749209311E-3</c:v>
                </c:pt>
                <c:pt idx="7">
                  <c:v>2.9302411611782527E-3</c:v>
                </c:pt>
                <c:pt idx="8">
                  <c:v>2.1090093561338423E-3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7576144"/>
        <c:axId val="417573792"/>
        <c:axId val="417665728"/>
      </c:surfaceChart>
      <c:catAx>
        <c:axId val="417576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7573792"/>
        <c:crossesAt val="0"/>
        <c:auto val="1"/>
        <c:lblAlgn val="ctr"/>
        <c:lblOffset val="100"/>
        <c:noMultiLvlLbl val="0"/>
      </c:catAx>
      <c:valAx>
        <c:axId val="41757379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7576144"/>
        <c:crosses val="autoZero"/>
        <c:crossBetween val="midCat"/>
        <c:majorUnit val="0.25"/>
        <c:minorUnit val="0.1"/>
      </c:valAx>
      <c:serAx>
        <c:axId val="41766572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757379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COLO205!$R$27:$Z$27</c:f>
              <c:numCache>
                <c:formatCode>General</c:formatCode>
                <c:ptCount val="9"/>
                <c:pt idx="0">
                  <c:v>0.9739197760726882</c:v>
                </c:pt>
                <c:pt idx="1">
                  <c:v>0.9132587887088679</c:v>
                </c:pt>
                <c:pt idx="2">
                  <c:v>0.931584317328916</c:v>
                </c:pt>
                <c:pt idx="3">
                  <c:v>0.92416303716774362</c:v>
                </c:pt>
                <c:pt idx="4">
                  <c:v>0.54932900009687768</c:v>
                </c:pt>
                <c:pt idx="5">
                  <c:v>5.7093021101790702E-2</c:v>
                </c:pt>
                <c:pt idx="6">
                  <c:v>3.4743850158243661E-2</c:v>
                </c:pt>
                <c:pt idx="7">
                  <c:v>3.073344244391062E-2</c:v>
                </c:pt>
                <c:pt idx="8">
                  <c:v>2.9626700545466261E-2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COLO205!$R$28:$Z$28</c:f>
              <c:numCache>
                <c:formatCode>General</c:formatCode>
                <c:ptCount val="9"/>
                <c:pt idx="0">
                  <c:v>0.59099044015473523</c:v>
                </c:pt>
                <c:pt idx="1">
                  <c:v>0.5765327125469758</c:v>
                </c:pt>
                <c:pt idx="2">
                  <c:v>0.30888180287351225</c:v>
                </c:pt>
                <c:pt idx="3">
                  <c:v>7.8835667638267479E-2</c:v>
                </c:pt>
                <c:pt idx="4">
                  <c:v>3.0585071876758307E-2</c:v>
                </c:pt>
                <c:pt idx="5">
                  <c:v>2.9908574863392646E-2</c:v>
                </c:pt>
                <c:pt idx="6">
                  <c:v>2.7707208104506859E-2</c:v>
                </c:pt>
                <c:pt idx="7">
                  <c:v>2.6406373237656034E-2</c:v>
                </c:pt>
                <c:pt idx="8">
                  <c:v>2.8543760792190936E-2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COLO205!$R$29:$Z$29</c:f>
              <c:numCache>
                <c:formatCode>General</c:formatCode>
                <c:ptCount val="9"/>
                <c:pt idx="0">
                  <c:v>3.0996822046401241E-2</c:v>
                </c:pt>
                <c:pt idx="1">
                  <c:v>3.2540865634339416E-2</c:v>
                </c:pt>
                <c:pt idx="2">
                  <c:v>2.9835373661546025E-2</c:v>
                </c:pt>
                <c:pt idx="3">
                  <c:v>3.08577467161948E-2</c:v>
                </c:pt>
                <c:pt idx="4">
                  <c:v>3.222265377717265E-2</c:v>
                </c:pt>
                <c:pt idx="5">
                  <c:v>3.8648077985067274E-2</c:v>
                </c:pt>
                <c:pt idx="6">
                  <c:v>3.8771047045454372E-2</c:v>
                </c:pt>
                <c:pt idx="7">
                  <c:v>3.6139092301877E-2</c:v>
                </c:pt>
                <c:pt idx="8">
                  <c:v>3.3017050169279118E-2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COLO205!$R$30:$Z$30</c:f>
              <c:numCache>
                <c:formatCode>General</c:formatCode>
                <c:ptCount val="9"/>
                <c:pt idx="0">
                  <c:v>3.6034349722440247E-2</c:v>
                </c:pt>
                <c:pt idx="1">
                  <c:v>3.7002131687950711E-2</c:v>
                </c:pt>
                <c:pt idx="2">
                  <c:v>3.8785085768687104E-2</c:v>
                </c:pt>
                <c:pt idx="3">
                  <c:v>3.6410251971619838E-2</c:v>
                </c:pt>
                <c:pt idx="4">
                  <c:v>4.1935209027684946E-2</c:v>
                </c:pt>
                <c:pt idx="5">
                  <c:v>3.9886735654643818E-2</c:v>
                </c:pt>
                <c:pt idx="6">
                  <c:v>4.3904309790061817E-2</c:v>
                </c:pt>
                <c:pt idx="7">
                  <c:v>4.5406281059481746E-2</c:v>
                </c:pt>
                <c:pt idx="8">
                  <c:v>4.4831890789540779E-2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COLO205!$R$31:$Z$31</c:f>
              <c:numCache>
                <c:formatCode>General</c:formatCode>
                <c:ptCount val="9"/>
                <c:pt idx="0">
                  <c:v>3.9384567069914417E-2</c:v>
                </c:pt>
                <c:pt idx="1">
                  <c:v>3.6712143257307824E-2</c:v>
                </c:pt>
                <c:pt idx="2">
                  <c:v>4.3159192018658143E-2</c:v>
                </c:pt>
                <c:pt idx="3">
                  <c:v>4.4800403433295694E-2</c:v>
                </c:pt>
                <c:pt idx="4">
                  <c:v>4.4580962684958737E-2</c:v>
                </c:pt>
                <c:pt idx="5">
                  <c:v>4.6882061661276758E-2</c:v>
                </c:pt>
                <c:pt idx="6">
                  <c:v>5.1346119530540017E-2</c:v>
                </c:pt>
                <c:pt idx="7">
                  <c:v>4.6750528146537462E-2</c:v>
                </c:pt>
                <c:pt idx="8">
                  <c:v>4.4069790871286672E-2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7574184"/>
        <c:axId val="417574576"/>
        <c:axId val="417662760"/>
      </c:surfaceChart>
      <c:catAx>
        <c:axId val="4175741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7574576"/>
        <c:crossesAt val="0"/>
        <c:auto val="1"/>
        <c:lblAlgn val="ctr"/>
        <c:lblOffset val="100"/>
        <c:noMultiLvlLbl val="0"/>
      </c:catAx>
      <c:valAx>
        <c:axId val="41757457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7574184"/>
        <c:crosses val="autoZero"/>
        <c:crossBetween val="midCat"/>
        <c:majorUnit val="0.25"/>
        <c:minorUnit val="0.1"/>
      </c:valAx>
      <c:serAx>
        <c:axId val="41766276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75745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COLO205!$R$36:$Z$36</c:f>
              <c:numCache>
                <c:formatCode>General</c:formatCode>
                <c:ptCount val="9"/>
                <c:pt idx="0">
                  <c:v>-2.2503412406915668E-2</c:v>
                </c:pt>
                <c:pt idx="1">
                  <c:v>3.8387168982038422E-2</c:v>
                </c:pt>
                <c:pt idx="2">
                  <c:v>1.0226017728446002E-2</c:v>
                </c:pt>
                <c:pt idx="3">
                  <c:v>1.4754697628179936E-2</c:v>
                </c:pt>
                <c:pt idx="4">
                  <c:v>0.36745686297518199</c:v>
                </c:pt>
                <c:pt idx="5">
                  <c:v>0.52629654509919666</c:v>
                </c:pt>
                <c:pt idx="6">
                  <c:v>0.17236716230441301</c:v>
                </c:pt>
                <c:pt idx="7">
                  <c:v>5.0830342022539693E-2</c:v>
                </c:pt>
                <c:pt idx="8">
                  <c:v>2.9077950402873746E-2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COLO205!$R$37:$Z$37</c:f>
              <c:numCache>
                <c:formatCode>General</c:formatCode>
                <c:ptCount val="9"/>
                <c:pt idx="0">
                  <c:v>8.3284138758609405E-2</c:v>
                </c:pt>
                <c:pt idx="1">
                  <c:v>9.7904581052104978E-2</c:v>
                </c:pt>
                <c:pt idx="2">
                  <c:v>0.35858492498500133</c:v>
                </c:pt>
                <c:pt idx="3">
                  <c:v>0.58658105677513916</c:v>
                </c:pt>
                <c:pt idx="4">
                  <c:v>0.61914666008005981</c:v>
                </c:pt>
                <c:pt idx="5">
                  <c:v>0.38354316836392538</c:v>
                </c:pt>
                <c:pt idx="6">
                  <c:v>0.11907362944437566</c:v>
                </c:pt>
                <c:pt idx="7">
                  <c:v>3.1398378210800784E-2</c:v>
                </c:pt>
                <c:pt idx="8">
                  <c:v>1.306058333106418E-2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COLO205!$R$38:$Z$38</c:f>
              <c:numCache>
                <c:formatCode>General</c:formatCode>
                <c:ptCount val="9"/>
                <c:pt idx="0">
                  <c:v>5.1053460044418082E-3</c:v>
                </c:pt>
                <c:pt idx="1">
                  <c:v>3.5700145244675074E-3</c:v>
                </c:pt>
                <c:pt idx="2">
                  <c:v>5.9022868273439777E-3</c:v>
                </c:pt>
                <c:pt idx="3">
                  <c:v>4.7701520062063442E-3</c:v>
                </c:pt>
                <c:pt idx="4">
                  <c:v>2.5654353910012709E-3</c:v>
                </c:pt>
                <c:pt idx="5">
                  <c:v>-1.6510947531532934E-2</c:v>
                </c:pt>
                <c:pt idx="6">
                  <c:v>-3.091207292785788E-2</c:v>
                </c:pt>
                <c:pt idx="7">
                  <c:v>-3.3044096707808196E-2</c:v>
                </c:pt>
                <c:pt idx="8">
                  <c:v>-3.0789460593525747E-2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COLO205!$R$39:$Z$39</c:f>
              <c:numCache>
                <c:formatCode>General</c:formatCode>
                <c:ptCount val="9"/>
                <c:pt idx="0">
                  <c:v>-3.9654596105770379E-3</c:v>
                </c:pt>
                <c:pt idx="1">
                  <c:v>-4.9255027712450175E-3</c:v>
                </c:pt>
                <c:pt idx="2">
                  <c:v>-7.0399810021459022E-3</c:v>
                </c:pt>
                <c:pt idx="3">
                  <c:v>-4.7626465581107891E-3</c:v>
                </c:pt>
                <c:pt idx="4">
                  <c:v>-1.1033590954090702E-2</c:v>
                </c:pt>
                <c:pt idx="5">
                  <c:v>-2.0222730908264173E-2</c:v>
                </c:pt>
                <c:pt idx="6">
                  <c:v>-3.6923328010401255E-2</c:v>
                </c:pt>
                <c:pt idx="7">
                  <c:v>-4.2657053548737396E-2</c:v>
                </c:pt>
                <c:pt idx="8">
                  <c:v>-4.2853164048848577E-2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COLO205!$R$40:$Z$40</c:f>
              <c:numCache>
                <c:formatCode>General</c:formatCode>
                <c:ptCount val="9"/>
                <c:pt idx="0">
                  <c:v>-5.2042086121883088E-3</c:v>
                </c:pt>
                <c:pt idx="1">
                  <c:v>-2.5235364591300255E-3</c:v>
                </c:pt>
                <c:pt idx="2">
                  <c:v>-9.3239374646798892E-3</c:v>
                </c:pt>
                <c:pt idx="3">
                  <c:v>-1.1069067749737045E-2</c:v>
                </c:pt>
                <c:pt idx="4">
                  <c:v>-1.1644731371843554E-2</c:v>
                </c:pt>
                <c:pt idx="5">
                  <c:v>-2.592334657630891E-2</c:v>
                </c:pt>
                <c:pt idx="6">
                  <c:v>-4.3905498455619085E-2</c:v>
                </c:pt>
                <c:pt idx="7">
                  <c:v>-4.3820286985359211E-2</c:v>
                </c:pt>
                <c:pt idx="8">
                  <c:v>-4.1960781515152833E-2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7574968"/>
        <c:axId val="419106216"/>
        <c:axId val="417666576"/>
      </c:surfaceChart>
      <c:catAx>
        <c:axId val="4175749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9106216"/>
        <c:crossesAt val="0"/>
        <c:auto val="1"/>
        <c:lblAlgn val="ctr"/>
        <c:lblOffset val="100"/>
        <c:noMultiLvlLbl val="0"/>
      </c:catAx>
      <c:valAx>
        <c:axId val="419106216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7574968"/>
        <c:crosses val="autoZero"/>
        <c:crossBetween val="midCat"/>
        <c:majorUnit val="0.25"/>
        <c:minorUnit val="0.1"/>
      </c:valAx>
      <c:serAx>
        <c:axId val="417666576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910621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NCIH1299!$R$17:$Z$17</c:f>
              <c:numCache>
                <c:formatCode>General</c:formatCode>
                <c:ptCount val="9"/>
                <c:pt idx="0">
                  <c:v>1.0291369618680524</c:v>
                </c:pt>
                <c:pt idx="1">
                  <c:v>1.0098516900068606</c:v>
                </c:pt>
                <c:pt idx="2">
                  <c:v>0.97992933721094955</c:v>
                </c:pt>
                <c:pt idx="3">
                  <c:v>0.96502395943419861</c:v>
                </c:pt>
                <c:pt idx="4">
                  <c:v>0.91025495807443679</c:v>
                </c:pt>
                <c:pt idx="5">
                  <c:v>0.72365093177154727</c:v>
                </c:pt>
                <c:pt idx="6">
                  <c:v>0.60093962210720342</c:v>
                </c:pt>
                <c:pt idx="7">
                  <c:v>0.45478397493822148</c:v>
                </c:pt>
                <c:pt idx="8">
                  <c:v>0.43514054754815951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NCIH1299!$R$18:$Z$18</c:f>
              <c:numCache>
                <c:formatCode>General</c:formatCode>
                <c:ptCount val="9"/>
                <c:pt idx="0">
                  <c:v>1.0126703102920824</c:v>
                </c:pt>
                <c:pt idx="1">
                  <c:v>0.9936936114042193</c:v>
                </c:pt>
                <c:pt idx="2">
                  <c:v>0.96425002963304063</c:v>
                </c:pt>
                <c:pt idx="3">
                  <c:v>0.94958314456576587</c:v>
                </c:pt>
                <c:pt idx="4">
                  <c:v>0.89569047171811766</c:v>
                </c:pt>
                <c:pt idx="5">
                  <c:v>0.71207219327742255</c:v>
                </c:pt>
                <c:pt idx="6">
                  <c:v>0.59132431943896335</c:v>
                </c:pt>
                <c:pt idx="7">
                  <c:v>0.44750722797924625</c:v>
                </c:pt>
                <c:pt idx="8">
                  <c:v>0.42817810421112673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NCIH1299!$R$25:$Z$25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NCIH1299!$R$27:$Z$27</c:f>
              <c:numCache>
                <c:formatCode>General</c:formatCode>
                <c:ptCount val="9"/>
                <c:pt idx="0">
                  <c:v>1.0081764913575795</c:v>
                </c:pt>
                <c:pt idx="1">
                  <c:v>0.99036978379200458</c:v>
                </c:pt>
                <c:pt idx="2">
                  <c:v>0.964802106693182</c:v>
                </c:pt>
                <c:pt idx="3">
                  <c:v>0.95815472628166154</c:v>
                </c:pt>
                <c:pt idx="4">
                  <c:v>0.88501065797047695</c:v>
                </c:pt>
                <c:pt idx="5">
                  <c:v>0.69719832116886538</c:v>
                </c:pt>
                <c:pt idx="6">
                  <c:v>0.58569029567649966</c:v>
                </c:pt>
                <c:pt idx="7">
                  <c:v>0.46603142961382688</c:v>
                </c:pt>
                <c:pt idx="8">
                  <c:v>0.44412817740540128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5040"/>
        <c:axId val="419109352"/>
      </c:scatterChart>
      <c:valAx>
        <c:axId val="4191050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9352"/>
        <c:crosses val="autoZero"/>
        <c:crossBetween val="midCat"/>
      </c:valAx>
      <c:valAx>
        <c:axId val="419109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5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NCIH1299!$R$17:$Z$17</c:f>
              <c:numCache>
                <c:formatCode>General</c:formatCode>
                <c:ptCount val="9"/>
                <c:pt idx="0">
                  <c:v>1.0291369618680524</c:v>
                </c:pt>
                <c:pt idx="1">
                  <c:v>1.0098516900068606</c:v>
                </c:pt>
                <c:pt idx="2">
                  <c:v>0.97992933721094955</c:v>
                </c:pt>
                <c:pt idx="3">
                  <c:v>0.96502395943419861</c:v>
                </c:pt>
                <c:pt idx="4">
                  <c:v>0.91025495807443679</c:v>
                </c:pt>
                <c:pt idx="5">
                  <c:v>0.72365093177154727</c:v>
                </c:pt>
                <c:pt idx="6">
                  <c:v>0.60093962210720342</c:v>
                </c:pt>
                <c:pt idx="7">
                  <c:v>0.45478397493822148</c:v>
                </c:pt>
                <c:pt idx="8">
                  <c:v>0.43514054754815951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NCIH1299!$R$19:$Z$19</c:f>
              <c:numCache>
                <c:formatCode>General</c:formatCode>
                <c:ptCount val="9"/>
                <c:pt idx="0">
                  <c:v>1.0229190913156874</c:v>
                </c:pt>
                <c:pt idx="1">
                  <c:v>1.0037503377882482</c:v>
                </c:pt>
                <c:pt idx="2">
                  <c:v>0.97400877076060799</c:v>
                </c:pt>
                <c:pt idx="3">
                  <c:v>0.95919344874220991</c:v>
                </c:pt>
                <c:pt idx="4">
                  <c:v>0.9047553523769778</c:v>
                </c:pt>
                <c:pt idx="5">
                  <c:v>0.71927875587506962</c:v>
                </c:pt>
                <c:pt idx="6">
                  <c:v>0.59730884708065379</c:v>
                </c:pt>
                <c:pt idx="7">
                  <c:v>0.45203624748285642</c:v>
                </c:pt>
                <c:pt idx="8">
                  <c:v>0.43251150234135977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NCIH1299!$R$25:$Z$25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NCIH1299!$R$28:$Z$28</c:f>
              <c:numCache>
                <c:formatCode>General</c:formatCode>
                <c:ptCount val="9"/>
                <c:pt idx="0">
                  <c:v>0.96424173495713539</c:v>
                </c:pt>
                <c:pt idx="1">
                  <c:v>0.96782185004329124</c:v>
                </c:pt>
                <c:pt idx="2">
                  <c:v>0.9517122548417748</c:v>
                </c:pt>
                <c:pt idx="3">
                  <c:v>0.94895421084134701</c:v>
                </c:pt>
                <c:pt idx="4">
                  <c:v>0.87477227438034511</c:v>
                </c:pt>
                <c:pt idx="5">
                  <c:v>0.67236221867367973</c:v>
                </c:pt>
                <c:pt idx="6">
                  <c:v>0.55871235297988109</c:v>
                </c:pt>
                <c:pt idx="7">
                  <c:v>0.48982382545165065</c:v>
                </c:pt>
                <c:pt idx="8">
                  <c:v>0.45279362243595811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8568"/>
        <c:axId val="419108176"/>
      </c:scatterChart>
      <c:valAx>
        <c:axId val="4191085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8176"/>
        <c:crosses val="autoZero"/>
        <c:crossBetween val="midCat"/>
      </c:valAx>
      <c:valAx>
        <c:axId val="419108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85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NCIH1299!$R$17:$Z$17</c:f>
              <c:numCache>
                <c:formatCode>General</c:formatCode>
                <c:ptCount val="9"/>
                <c:pt idx="0">
                  <c:v>1.0291369618680524</c:v>
                </c:pt>
                <c:pt idx="1">
                  <c:v>1.0098516900068606</c:v>
                </c:pt>
                <c:pt idx="2">
                  <c:v>0.97992933721094955</c:v>
                </c:pt>
                <c:pt idx="3">
                  <c:v>0.96502395943419861</c:v>
                </c:pt>
                <c:pt idx="4">
                  <c:v>0.91025495807443679</c:v>
                </c:pt>
                <c:pt idx="5">
                  <c:v>0.72365093177154727</c:v>
                </c:pt>
                <c:pt idx="6">
                  <c:v>0.60093962210720342</c:v>
                </c:pt>
                <c:pt idx="7">
                  <c:v>0.45478397493822148</c:v>
                </c:pt>
                <c:pt idx="8">
                  <c:v>0.43514054754815951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NCIH1299!$R$20:$Z$20</c:f>
              <c:numCache>
                <c:formatCode>General</c:formatCode>
                <c:ptCount val="9"/>
                <c:pt idx="0">
                  <c:v>1.0019516272291131</c:v>
                </c:pt>
                <c:pt idx="1">
                  <c:v>0.98317578860040156</c:v>
                </c:pt>
                <c:pt idx="2">
                  <c:v>0.95404385457680319</c:v>
                </c:pt>
                <c:pt idx="3">
                  <c:v>0.93953221222866345</c:v>
                </c:pt>
                <c:pt idx="4">
                  <c:v>0.88620997032364224</c:v>
                </c:pt>
                <c:pt idx="5">
                  <c:v>0.70453521299852739</c:v>
                </c:pt>
                <c:pt idx="6">
                  <c:v>0.58506540387377393</c:v>
                </c:pt>
                <c:pt idx="7">
                  <c:v>0.44277055495116668</c:v>
                </c:pt>
                <c:pt idx="8">
                  <c:v>0.42364602170915394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NCIH1299!$R$25:$Z$25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NCIH1299!$R$29:$Z$29</c:f>
              <c:numCache>
                <c:formatCode>General</c:formatCode>
                <c:ptCount val="9"/>
                <c:pt idx="0">
                  <c:v>0.99494597417543795</c:v>
                </c:pt>
                <c:pt idx="1">
                  <c:v>1.0263765688509887</c:v>
                </c:pt>
                <c:pt idx="2">
                  <c:v>0.98374548269959916</c:v>
                </c:pt>
                <c:pt idx="3">
                  <c:v>0.9458812071980639</c:v>
                </c:pt>
                <c:pt idx="4">
                  <c:v>0.84639758062383053</c:v>
                </c:pt>
                <c:pt idx="5">
                  <c:v>0.64801899345685987</c:v>
                </c:pt>
                <c:pt idx="6">
                  <c:v>0.57440902432988095</c:v>
                </c:pt>
                <c:pt idx="7">
                  <c:v>0.5075398641875003</c:v>
                </c:pt>
                <c:pt idx="8">
                  <c:v>0.4819308371858857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0136"/>
        <c:axId val="419105432"/>
      </c:scatterChart>
      <c:valAx>
        <c:axId val="41911013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5432"/>
        <c:crosses val="autoZero"/>
        <c:crossBetween val="midCat"/>
      </c:valAx>
      <c:valAx>
        <c:axId val="419105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10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NCIH1299!$R$17:$Z$17</c:f>
              <c:numCache>
                <c:formatCode>General</c:formatCode>
                <c:ptCount val="9"/>
                <c:pt idx="0">
                  <c:v>1.0291369618680524</c:v>
                </c:pt>
                <c:pt idx="1">
                  <c:v>1.0098516900068606</c:v>
                </c:pt>
                <c:pt idx="2">
                  <c:v>0.97992933721094955</c:v>
                </c:pt>
                <c:pt idx="3">
                  <c:v>0.96502395943419861</c:v>
                </c:pt>
                <c:pt idx="4">
                  <c:v>0.91025495807443679</c:v>
                </c:pt>
                <c:pt idx="5">
                  <c:v>0.72365093177154727</c:v>
                </c:pt>
                <c:pt idx="6">
                  <c:v>0.60093962210720342</c:v>
                </c:pt>
                <c:pt idx="7">
                  <c:v>0.45478397493822148</c:v>
                </c:pt>
                <c:pt idx="8">
                  <c:v>0.43514054754815951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NCIH1299!$R$21:$Z$21</c:f>
              <c:numCache>
                <c:formatCode>General</c:formatCode>
                <c:ptCount val="9"/>
                <c:pt idx="0">
                  <c:v>0.98576090407534045</c:v>
                </c:pt>
                <c:pt idx="1">
                  <c:v>0.96728846772370114</c:v>
                </c:pt>
                <c:pt idx="2">
                  <c:v>0.93862728205350809</c:v>
                </c:pt>
                <c:pt idx="3">
                  <c:v>0.92435013603970251</c:v>
                </c:pt>
                <c:pt idx="4">
                  <c:v>0.87188953818331694</c:v>
                </c:pt>
                <c:pt idx="5">
                  <c:v>0.69315049713426047</c:v>
                </c:pt>
                <c:pt idx="6">
                  <c:v>0.57561122292976286</c:v>
                </c:pt>
                <c:pt idx="7">
                  <c:v>0.43561574300113093</c:v>
                </c:pt>
                <c:pt idx="8">
                  <c:v>0.41680024665745918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NCIH1299!$R$25:$Z$25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NCIH1299!$R$30:$Z$30</c:f>
              <c:numCache>
                <c:formatCode>General</c:formatCode>
                <c:ptCount val="9"/>
                <c:pt idx="0">
                  <c:v>1.0010081599558782</c:v>
                </c:pt>
                <c:pt idx="1">
                  <c:v>0.9382113517616637</c:v>
                </c:pt>
                <c:pt idx="2">
                  <c:v>0.95207870415112783</c:v>
                </c:pt>
                <c:pt idx="3">
                  <c:v>0.92153799944319248</c:v>
                </c:pt>
                <c:pt idx="4">
                  <c:v>0.78658182350013839</c:v>
                </c:pt>
                <c:pt idx="5">
                  <c:v>0.65368159177089258</c:v>
                </c:pt>
                <c:pt idx="6">
                  <c:v>0.58738470865276793</c:v>
                </c:pt>
                <c:pt idx="7">
                  <c:v>0.50618158117344114</c:v>
                </c:pt>
                <c:pt idx="8">
                  <c:v>0.49159451733409548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0528"/>
        <c:axId val="419107392"/>
      </c:scatterChart>
      <c:valAx>
        <c:axId val="4191105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7392"/>
        <c:crosses val="autoZero"/>
        <c:crossBetween val="midCat"/>
      </c:valAx>
      <c:valAx>
        <c:axId val="419107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10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NCIH1299!$R$17:$Z$17</c:f>
              <c:numCache>
                <c:formatCode>General</c:formatCode>
                <c:ptCount val="9"/>
                <c:pt idx="0">
                  <c:v>1.0291369618680524</c:v>
                </c:pt>
                <c:pt idx="1">
                  <c:v>1.0098516900068606</c:v>
                </c:pt>
                <c:pt idx="2">
                  <c:v>0.97992933721094955</c:v>
                </c:pt>
                <c:pt idx="3">
                  <c:v>0.96502395943419861</c:v>
                </c:pt>
                <c:pt idx="4">
                  <c:v>0.91025495807443679</c:v>
                </c:pt>
                <c:pt idx="5">
                  <c:v>0.72365093177154727</c:v>
                </c:pt>
                <c:pt idx="6">
                  <c:v>0.60093962210720342</c:v>
                </c:pt>
                <c:pt idx="7">
                  <c:v>0.45478397493822148</c:v>
                </c:pt>
                <c:pt idx="8">
                  <c:v>0.43514054754815951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NCIH1299!$R$16:$Z$16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NCIH1299!$R$22:$Z$22</c:f>
              <c:numCache>
                <c:formatCode>General</c:formatCode>
                <c:ptCount val="9"/>
                <c:pt idx="0">
                  <c:v>1.0240331756865417</c:v>
                </c:pt>
                <c:pt idx="1">
                  <c:v>1.0048435450351003</c:v>
                </c:pt>
                <c:pt idx="2">
                  <c:v>0.97506958579260006</c:v>
                </c:pt>
                <c:pt idx="3">
                  <c:v>0.96023812807114384</c:v>
                </c:pt>
                <c:pt idx="4">
                  <c:v>0.90574074194110588</c:v>
                </c:pt>
                <c:pt idx="5">
                  <c:v>0.72006213867338775</c:v>
                </c:pt>
                <c:pt idx="6">
                  <c:v>0.59795938968637408</c:v>
                </c:pt>
                <c:pt idx="7">
                  <c:v>0.45252857040717737</c:v>
                </c:pt>
                <c:pt idx="8">
                  <c:v>0.43298256042314159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NCIH1299!$R$25:$Z$25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NCIH1299!$R$31:$Z$31</c:f>
              <c:numCache>
                <c:formatCode>General</c:formatCode>
                <c:ptCount val="9"/>
                <c:pt idx="0">
                  <c:v>0.95720259748914271</c:v>
                </c:pt>
                <c:pt idx="1">
                  <c:v>0.95803901432044902</c:v>
                </c:pt>
                <c:pt idx="2">
                  <c:v>0.93117075527357152</c:v>
                </c:pt>
                <c:pt idx="3">
                  <c:v>0.88716977491091742</c:v>
                </c:pt>
                <c:pt idx="4">
                  <c:v>0.75926535924305261</c:v>
                </c:pt>
                <c:pt idx="5">
                  <c:v>0.64992597419789233</c:v>
                </c:pt>
                <c:pt idx="6">
                  <c:v>0.58984385236160042</c:v>
                </c:pt>
                <c:pt idx="7">
                  <c:v>0.51035453537494135</c:v>
                </c:pt>
                <c:pt idx="8">
                  <c:v>0.48683563768610821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8960"/>
        <c:axId val="419110920"/>
      </c:scatterChart>
      <c:valAx>
        <c:axId val="4191089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10920"/>
        <c:crosses val="autoZero"/>
        <c:crossBetween val="midCat"/>
      </c:valAx>
      <c:valAx>
        <c:axId val="419110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89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NCIH1299!$R$18:$R$22</c:f>
              <c:numCache>
                <c:formatCode>General</c:formatCode>
                <c:ptCount val="5"/>
                <c:pt idx="0">
                  <c:v>1.0126703102920824</c:v>
                </c:pt>
                <c:pt idx="1">
                  <c:v>1.0229190913156874</c:v>
                </c:pt>
                <c:pt idx="2">
                  <c:v>1.0019516272291131</c:v>
                </c:pt>
                <c:pt idx="3">
                  <c:v>0.98576090407534045</c:v>
                </c:pt>
                <c:pt idx="4">
                  <c:v>1.0240331756865417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NCIH1299!$R$27:$R$31</c:f>
              <c:numCache>
                <c:formatCode>General</c:formatCode>
                <c:ptCount val="5"/>
                <c:pt idx="0">
                  <c:v>1.0081764913575795</c:v>
                </c:pt>
                <c:pt idx="1">
                  <c:v>0.96424173495713539</c:v>
                </c:pt>
                <c:pt idx="2">
                  <c:v>0.99494597417543795</c:v>
                </c:pt>
                <c:pt idx="3">
                  <c:v>1.0010081599558782</c:v>
                </c:pt>
                <c:pt idx="4">
                  <c:v>0.95720259748914271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11312"/>
        <c:axId val="419111704"/>
      </c:scatterChart>
      <c:valAx>
        <c:axId val="41911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11704"/>
        <c:crosses val="autoZero"/>
        <c:crossBetween val="midCat"/>
      </c:valAx>
      <c:valAx>
        <c:axId val="419111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113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NCIH1299!$S$18:$S$22</c:f>
              <c:numCache>
                <c:formatCode>General</c:formatCode>
                <c:ptCount val="5"/>
                <c:pt idx="0">
                  <c:v>0.9936936114042193</c:v>
                </c:pt>
                <c:pt idx="1">
                  <c:v>1.0037503377882482</c:v>
                </c:pt>
                <c:pt idx="2">
                  <c:v>0.98317578860040156</c:v>
                </c:pt>
                <c:pt idx="3">
                  <c:v>0.96728846772370114</c:v>
                </c:pt>
                <c:pt idx="4">
                  <c:v>1.0048435450351003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NCIH1299!$S$27:$S$31</c:f>
              <c:numCache>
                <c:formatCode>General</c:formatCode>
                <c:ptCount val="5"/>
                <c:pt idx="0">
                  <c:v>0.99036978379200458</c:v>
                </c:pt>
                <c:pt idx="1">
                  <c:v>0.96782185004329124</c:v>
                </c:pt>
                <c:pt idx="2">
                  <c:v>1.0263765688509887</c:v>
                </c:pt>
                <c:pt idx="3">
                  <c:v>0.9382113517616637</c:v>
                </c:pt>
                <c:pt idx="4">
                  <c:v>0.95803901432044902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84264"/>
        <c:axId val="419081912"/>
      </c:scatterChart>
      <c:valAx>
        <c:axId val="419084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81912"/>
        <c:crosses val="autoZero"/>
        <c:crossBetween val="midCat"/>
      </c:valAx>
      <c:valAx>
        <c:axId val="419081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42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NCIH1299!$T$18:$T$22</c:f>
              <c:numCache>
                <c:formatCode>General</c:formatCode>
                <c:ptCount val="5"/>
                <c:pt idx="0">
                  <c:v>0.96425002963304063</c:v>
                </c:pt>
                <c:pt idx="1">
                  <c:v>0.97400877076060799</c:v>
                </c:pt>
                <c:pt idx="2">
                  <c:v>0.95404385457680319</c:v>
                </c:pt>
                <c:pt idx="3">
                  <c:v>0.93862728205350809</c:v>
                </c:pt>
                <c:pt idx="4">
                  <c:v>0.97506958579260006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NCIH1299!$T$27:$T$31</c:f>
              <c:numCache>
                <c:formatCode>General</c:formatCode>
                <c:ptCount val="5"/>
                <c:pt idx="0">
                  <c:v>0.964802106693182</c:v>
                </c:pt>
                <c:pt idx="1">
                  <c:v>0.9517122548417748</c:v>
                </c:pt>
                <c:pt idx="2">
                  <c:v>0.98374548269959916</c:v>
                </c:pt>
                <c:pt idx="3">
                  <c:v>0.95207870415112783</c:v>
                </c:pt>
                <c:pt idx="4">
                  <c:v>0.93117075527357152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82696"/>
        <c:axId val="419083088"/>
      </c:scatterChart>
      <c:valAx>
        <c:axId val="419082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83088"/>
        <c:crosses val="autoZero"/>
        <c:crossBetween val="midCat"/>
      </c:valAx>
      <c:valAx>
        <c:axId val="419083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26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NCIH1299!$U$18:$U$22</c:f>
              <c:numCache>
                <c:formatCode>General</c:formatCode>
                <c:ptCount val="5"/>
                <c:pt idx="0">
                  <c:v>0.94958314456576587</c:v>
                </c:pt>
                <c:pt idx="1">
                  <c:v>0.95919344874220991</c:v>
                </c:pt>
                <c:pt idx="2">
                  <c:v>0.93953221222866345</c:v>
                </c:pt>
                <c:pt idx="3">
                  <c:v>0.92435013603970251</c:v>
                </c:pt>
                <c:pt idx="4">
                  <c:v>0.96023812807114384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NCIH1299!$U$27:$U$31</c:f>
              <c:numCache>
                <c:formatCode>General</c:formatCode>
                <c:ptCount val="5"/>
                <c:pt idx="0">
                  <c:v>0.95815472628166154</c:v>
                </c:pt>
                <c:pt idx="1">
                  <c:v>0.94895421084134701</c:v>
                </c:pt>
                <c:pt idx="2">
                  <c:v>0.9458812071980639</c:v>
                </c:pt>
                <c:pt idx="3">
                  <c:v>0.92153799944319248</c:v>
                </c:pt>
                <c:pt idx="4">
                  <c:v>0.88716977491091742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1320"/>
        <c:axId val="419085440"/>
      </c:scatterChart>
      <c:valAx>
        <c:axId val="419091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85440"/>
        <c:crosses val="autoZero"/>
        <c:crossBetween val="midCat"/>
      </c:valAx>
      <c:valAx>
        <c:axId val="419085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13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NCIH1299!$V$18:$V$22</c:f>
              <c:numCache>
                <c:formatCode>General</c:formatCode>
                <c:ptCount val="5"/>
                <c:pt idx="0">
                  <c:v>0.89569047171811766</c:v>
                </c:pt>
                <c:pt idx="1">
                  <c:v>0.9047553523769778</c:v>
                </c:pt>
                <c:pt idx="2">
                  <c:v>0.88620997032364224</c:v>
                </c:pt>
                <c:pt idx="3">
                  <c:v>0.87188953818331694</c:v>
                </c:pt>
                <c:pt idx="4">
                  <c:v>0.90574074194110588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NCIH1299!$V$27:$V$31</c:f>
              <c:numCache>
                <c:formatCode>General</c:formatCode>
                <c:ptCount val="5"/>
                <c:pt idx="0">
                  <c:v>0.88501065797047695</c:v>
                </c:pt>
                <c:pt idx="1">
                  <c:v>0.87477227438034511</c:v>
                </c:pt>
                <c:pt idx="2">
                  <c:v>0.84639758062383053</c:v>
                </c:pt>
                <c:pt idx="3">
                  <c:v>0.78658182350013839</c:v>
                </c:pt>
                <c:pt idx="4">
                  <c:v>0.75926535924305261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85048"/>
        <c:axId val="419084656"/>
      </c:scatterChart>
      <c:valAx>
        <c:axId val="419085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84656"/>
        <c:crosses val="autoZero"/>
        <c:crossBetween val="midCat"/>
      </c:valAx>
      <c:valAx>
        <c:axId val="419084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50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NCIH1299!$W$18:$W$22</c:f>
              <c:numCache>
                <c:formatCode>General</c:formatCode>
                <c:ptCount val="5"/>
                <c:pt idx="0">
                  <c:v>0.71207219327742255</c:v>
                </c:pt>
                <c:pt idx="1">
                  <c:v>0.71927875587506962</c:v>
                </c:pt>
                <c:pt idx="2">
                  <c:v>0.70453521299852739</c:v>
                </c:pt>
                <c:pt idx="3">
                  <c:v>0.69315049713426047</c:v>
                </c:pt>
                <c:pt idx="4">
                  <c:v>0.72006213867338775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NCIH1299!$W$27:$W$31</c:f>
              <c:numCache>
                <c:formatCode>General</c:formatCode>
                <c:ptCount val="5"/>
                <c:pt idx="0">
                  <c:v>0.69719832116886538</c:v>
                </c:pt>
                <c:pt idx="1">
                  <c:v>0.67236221867367973</c:v>
                </c:pt>
                <c:pt idx="2">
                  <c:v>0.64801899345685987</c:v>
                </c:pt>
                <c:pt idx="3">
                  <c:v>0.65368159177089258</c:v>
                </c:pt>
                <c:pt idx="4">
                  <c:v>0.64992597419789233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89752"/>
        <c:axId val="419091712"/>
      </c:scatterChart>
      <c:valAx>
        <c:axId val="419089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1712"/>
        <c:crosses val="autoZero"/>
        <c:crossBetween val="midCat"/>
      </c:valAx>
      <c:valAx>
        <c:axId val="419091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9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NCIH1299!$X$18:$X$22</c:f>
              <c:numCache>
                <c:formatCode>General</c:formatCode>
                <c:ptCount val="5"/>
                <c:pt idx="0">
                  <c:v>0.59132431943896335</c:v>
                </c:pt>
                <c:pt idx="1">
                  <c:v>0.59730884708065379</c:v>
                </c:pt>
                <c:pt idx="2">
                  <c:v>0.58506540387377393</c:v>
                </c:pt>
                <c:pt idx="3">
                  <c:v>0.57561122292976286</c:v>
                </c:pt>
                <c:pt idx="4">
                  <c:v>0.59795938968637408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NCIH1299!$X$27:$X$31</c:f>
              <c:numCache>
                <c:formatCode>General</c:formatCode>
                <c:ptCount val="5"/>
                <c:pt idx="0">
                  <c:v>0.58569029567649966</c:v>
                </c:pt>
                <c:pt idx="1">
                  <c:v>0.55871235297988109</c:v>
                </c:pt>
                <c:pt idx="2">
                  <c:v>0.57440902432988095</c:v>
                </c:pt>
                <c:pt idx="3">
                  <c:v>0.58738470865276793</c:v>
                </c:pt>
                <c:pt idx="4">
                  <c:v>0.58984385236160042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81520"/>
        <c:axId val="419090536"/>
      </c:scatterChart>
      <c:valAx>
        <c:axId val="419081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0536"/>
        <c:crosses val="autoZero"/>
        <c:crossBetween val="midCat"/>
      </c:valAx>
      <c:valAx>
        <c:axId val="419090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1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NCIH1299!$Y$18:$Y$22</c:f>
              <c:numCache>
                <c:formatCode>General</c:formatCode>
                <c:ptCount val="5"/>
                <c:pt idx="0">
                  <c:v>0.44750722797924625</c:v>
                </c:pt>
                <c:pt idx="1">
                  <c:v>0.45203624748285642</c:v>
                </c:pt>
                <c:pt idx="2">
                  <c:v>0.44277055495116668</c:v>
                </c:pt>
                <c:pt idx="3">
                  <c:v>0.43561574300113093</c:v>
                </c:pt>
                <c:pt idx="4">
                  <c:v>0.45252857040717737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NCIH1299!$Y$27:$Y$31</c:f>
              <c:numCache>
                <c:formatCode>General</c:formatCode>
                <c:ptCount val="5"/>
                <c:pt idx="0">
                  <c:v>0.46603142961382688</c:v>
                </c:pt>
                <c:pt idx="1">
                  <c:v>0.48982382545165065</c:v>
                </c:pt>
                <c:pt idx="2">
                  <c:v>0.5075398641875003</c:v>
                </c:pt>
                <c:pt idx="3">
                  <c:v>0.50618158117344114</c:v>
                </c:pt>
                <c:pt idx="4">
                  <c:v>0.51035453537494135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87792"/>
        <c:axId val="419088184"/>
      </c:scatterChart>
      <c:valAx>
        <c:axId val="41908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88184"/>
        <c:crosses val="autoZero"/>
        <c:crossBetween val="midCat"/>
      </c:valAx>
      <c:valAx>
        <c:axId val="419088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77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NCIH1299!$Q$18:$Q$22</c:f>
              <c:numCache>
                <c:formatCode>General</c:formatCode>
                <c:ptCount val="5"/>
                <c:pt idx="0">
                  <c:v>0.98399955284272334</c:v>
                </c:pt>
                <c:pt idx="1">
                  <c:v>0.9939581700174499</c:v>
                </c:pt>
                <c:pt idx="2">
                  <c:v>0.97358433751170159</c:v>
                </c:pt>
                <c:pt idx="3">
                  <c:v>0.95785200668142634</c:v>
                </c:pt>
                <c:pt idx="4">
                  <c:v>0.99504071239240455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NCIH1299!$P$18:$P$22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NCIH1299!$Z$18:$Z$22</c:f>
              <c:numCache>
                <c:formatCode>General</c:formatCode>
                <c:ptCount val="5"/>
                <c:pt idx="0">
                  <c:v>0.42817810421112673</c:v>
                </c:pt>
                <c:pt idx="1">
                  <c:v>0.43251150234135977</c:v>
                </c:pt>
                <c:pt idx="2">
                  <c:v>0.42364602170915394</c:v>
                </c:pt>
                <c:pt idx="3">
                  <c:v>0.41680024665745918</c:v>
                </c:pt>
                <c:pt idx="4">
                  <c:v>0.43298256042314159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NCIH1299!$P$27:$P$31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NCIH1299!$Z$27:$Z$31</c:f>
              <c:numCache>
                <c:formatCode>General</c:formatCode>
                <c:ptCount val="5"/>
                <c:pt idx="0">
                  <c:v>0.44412817740540128</c:v>
                </c:pt>
                <c:pt idx="1">
                  <c:v>0.45279362243595811</c:v>
                </c:pt>
                <c:pt idx="2">
                  <c:v>0.4819308371858857</c:v>
                </c:pt>
                <c:pt idx="3">
                  <c:v>0.49159451733409548</c:v>
                </c:pt>
                <c:pt idx="4">
                  <c:v>0.48683563768610821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2104"/>
        <c:axId val="419089360"/>
      </c:scatterChart>
      <c:valAx>
        <c:axId val="419092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89360"/>
        <c:crosses val="autoZero"/>
        <c:crossBetween val="midCat"/>
      </c:valAx>
      <c:valAx>
        <c:axId val="419089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21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NCIH1299!$R$18:$Z$18</c:f>
              <c:numCache>
                <c:formatCode>General</c:formatCode>
                <c:ptCount val="9"/>
                <c:pt idx="0">
                  <c:v>1.0126703102920824</c:v>
                </c:pt>
                <c:pt idx="1">
                  <c:v>0.9936936114042193</c:v>
                </c:pt>
                <c:pt idx="2">
                  <c:v>0.96425002963304063</c:v>
                </c:pt>
                <c:pt idx="3">
                  <c:v>0.94958314456576587</c:v>
                </c:pt>
                <c:pt idx="4">
                  <c:v>0.89569047171811766</c:v>
                </c:pt>
                <c:pt idx="5">
                  <c:v>0.71207219327742255</c:v>
                </c:pt>
                <c:pt idx="6">
                  <c:v>0.59132431943896335</c:v>
                </c:pt>
                <c:pt idx="7">
                  <c:v>0.44750722797924625</c:v>
                </c:pt>
                <c:pt idx="8">
                  <c:v>0.42817810421112673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NCIH1299!$R$19:$Z$19</c:f>
              <c:numCache>
                <c:formatCode>General</c:formatCode>
                <c:ptCount val="9"/>
                <c:pt idx="0">
                  <c:v>1.0229190913156874</c:v>
                </c:pt>
                <c:pt idx="1">
                  <c:v>1.0037503377882482</c:v>
                </c:pt>
                <c:pt idx="2">
                  <c:v>0.97400877076060799</c:v>
                </c:pt>
                <c:pt idx="3">
                  <c:v>0.95919344874220991</c:v>
                </c:pt>
                <c:pt idx="4">
                  <c:v>0.9047553523769778</c:v>
                </c:pt>
                <c:pt idx="5">
                  <c:v>0.71927875587506962</c:v>
                </c:pt>
                <c:pt idx="6">
                  <c:v>0.59730884708065379</c:v>
                </c:pt>
                <c:pt idx="7">
                  <c:v>0.45203624748285642</c:v>
                </c:pt>
                <c:pt idx="8">
                  <c:v>0.43251150234135977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NCIH1299!$R$20:$Z$20</c:f>
              <c:numCache>
                <c:formatCode>General</c:formatCode>
                <c:ptCount val="9"/>
                <c:pt idx="0">
                  <c:v>1.0019516272291131</c:v>
                </c:pt>
                <c:pt idx="1">
                  <c:v>0.98317578860040156</c:v>
                </c:pt>
                <c:pt idx="2">
                  <c:v>0.95404385457680319</c:v>
                </c:pt>
                <c:pt idx="3">
                  <c:v>0.93953221222866345</c:v>
                </c:pt>
                <c:pt idx="4">
                  <c:v>0.88620997032364224</c:v>
                </c:pt>
                <c:pt idx="5">
                  <c:v>0.70453521299852739</c:v>
                </c:pt>
                <c:pt idx="6">
                  <c:v>0.58506540387377393</c:v>
                </c:pt>
                <c:pt idx="7">
                  <c:v>0.44277055495116668</c:v>
                </c:pt>
                <c:pt idx="8">
                  <c:v>0.42364602170915394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NCIH1299!$R$21:$Z$21</c:f>
              <c:numCache>
                <c:formatCode>General</c:formatCode>
                <c:ptCount val="9"/>
                <c:pt idx="0">
                  <c:v>0.98576090407534045</c:v>
                </c:pt>
                <c:pt idx="1">
                  <c:v>0.96728846772370114</c:v>
                </c:pt>
                <c:pt idx="2">
                  <c:v>0.93862728205350809</c:v>
                </c:pt>
                <c:pt idx="3">
                  <c:v>0.92435013603970251</c:v>
                </c:pt>
                <c:pt idx="4">
                  <c:v>0.87188953818331694</c:v>
                </c:pt>
                <c:pt idx="5">
                  <c:v>0.69315049713426047</c:v>
                </c:pt>
                <c:pt idx="6">
                  <c:v>0.57561122292976286</c:v>
                </c:pt>
                <c:pt idx="7">
                  <c:v>0.43561574300113093</c:v>
                </c:pt>
                <c:pt idx="8">
                  <c:v>0.41680024665745918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NCIH1299!$R$22:$Z$22</c:f>
              <c:numCache>
                <c:formatCode>General</c:formatCode>
                <c:ptCount val="9"/>
                <c:pt idx="0">
                  <c:v>1.0240331756865417</c:v>
                </c:pt>
                <c:pt idx="1">
                  <c:v>1.0048435450351003</c:v>
                </c:pt>
                <c:pt idx="2">
                  <c:v>0.97506958579260006</c:v>
                </c:pt>
                <c:pt idx="3">
                  <c:v>0.96023812807114384</c:v>
                </c:pt>
                <c:pt idx="4">
                  <c:v>0.90574074194110588</c:v>
                </c:pt>
                <c:pt idx="5">
                  <c:v>0.72006213867338775</c:v>
                </c:pt>
                <c:pt idx="6">
                  <c:v>0.59795938968637408</c:v>
                </c:pt>
                <c:pt idx="7">
                  <c:v>0.45252857040717737</c:v>
                </c:pt>
                <c:pt idx="8">
                  <c:v>0.43298256042314159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9088968"/>
        <c:axId val="419086616"/>
        <c:axId val="420245744"/>
      </c:surfaceChart>
      <c:catAx>
        <c:axId val="4190889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9086616"/>
        <c:crossesAt val="0"/>
        <c:auto val="1"/>
        <c:lblAlgn val="ctr"/>
        <c:lblOffset val="100"/>
        <c:noMultiLvlLbl val="0"/>
      </c:catAx>
      <c:valAx>
        <c:axId val="41908661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9088968"/>
        <c:crosses val="autoZero"/>
        <c:crossBetween val="midCat"/>
        <c:majorUnit val="0.25"/>
        <c:minorUnit val="0.1"/>
      </c:valAx>
      <c:serAx>
        <c:axId val="42024574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908661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NCIH1299!$R$27:$Z$27</c:f>
              <c:numCache>
                <c:formatCode>General</c:formatCode>
                <c:ptCount val="9"/>
                <c:pt idx="0">
                  <c:v>1.0081764913575795</c:v>
                </c:pt>
                <c:pt idx="1">
                  <c:v>0.99036978379200458</c:v>
                </c:pt>
                <c:pt idx="2">
                  <c:v>0.964802106693182</c:v>
                </c:pt>
                <c:pt idx="3">
                  <c:v>0.95815472628166154</c:v>
                </c:pt>
                <c:pt idx="4">
                  <c:v>0.88501065797047695</c:v>
                </c:pt>
                <c:pt idx="5">
                  <c:v>0.69719832116886538</c:v>
                </c:pt>
                <c:pt idx="6">
                  <c:v>0.58569029567649966</c:v>
                </c:pt>
                <c:pt idx="7">
                  <c:v>0.46603142961382688</c:v>
                </c:pt>
                <c:pt idx="8">
                  <c:v>0.44412817740540128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NCIH1299!$R$28:$Z$28</c:f>
              <c:numCache>
                <c:formatCode>General</c:formatCode>
                <c:ptCount val="9"/>
                <c:pt idx="0">
                  <c:v>0.96424173495713539</c:v>
                </c:pt>
                <c:pt idx="1">
                  <c:v>0.96782185004329124</c:v>
                </c:pt>
                <c:pt idx="2">
                  <c:v>0.9517122548417748</c:v>
                </c:pt>
                <c:pt idx="3">
                  <c:v>0.94895421084134701</c:v>
                </c:pt>
                <c:pt idx="4">
                  <c:v>0.87477227438034511</c:v>
                </c:pt>
                <c:pt idx="5">
                  <c:v>0.67236221867367973</c:v>
                </c:pt>
                <c:pt idx="6">
                  <c:v>0.55871235297988109</c:v>
                </c:pt>
                <c:pt idx="7">
                  <c:v>0.48982382545165065</c:v>
                </c:pt>
                <c:pt idx="8">
                  <c:v>0.45279362243595811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NCIH1299!$R$29:$Z$29</c:f>
              <c:numCache>
                <c:formatCode>General</c:formatCode>
                <c:ptCount val="9"/>
                <c:pt idx="0">
                  <c:v>0.99494597417543795</c:v>
                </c:pt>
                <c:pt idx="1">
                  <c:v>1.0263765688509887</c:v>
                </c:pt>
                <c:pt idx="2">
                  <c:v>0.98374548269959916</c:v>
                </c:pt>
                <c:pt idx="3">
                  <c:v>0.9458812071980639</c:v>
                </c:pt>
                <c:pt idx="4">
                  <c:v>0.84639758062383053</c:v>
                </c:pt>
                <c:pt idx="5">
                  <c:v>0.64801899345685987</c:v>
                </c:pt>
                <c:pt idx="6">
                  <c:v>0.57440902432988095</c:v>
                </c:pt>
                <c:pt idx="7">
                  <c:v>0.5075398641875003</c:v>
                </c:pt>
                <c:pt idx="8">
                  <c:v>0.4819308371858857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NCIH1299!$R$30:$Z$30</c:f>
              <c:numCache>
                <c:formatCode>General</c:formatCode>
                <c:ptCount val="9"/>
                <c:pt idx="0">
                  <c:v>1.0010081599558782</c:v>
                </c:pt>
                <c:pt idx="1">
                  <c:v>0.9382113517616637</c:v>
                </c:pt>
                <c:pt idx="2">
                  <c:v>0.95207870415112783</c:v>
                </c:pt>
                <c:pt idx="3">
                  <c:v>0.92153799944319248</c:v>
                </c:pt>
                <c:pt idx="4">
                  <c:v>0.78658182350013839</c:v>
                </c:pt>
                <c:pt idx="5">
                  <c:v>0.65368159177089258</c:v>
                </c:pt>
                <c:pt idx="6">
                  <c:v>0.58738470865276793</c:v>
                </c:pt>
                <c:pt idx="7">
                  <c:v>0.50618158117344114</c:v>
                </c:pt>
                <c:pt idx="8">
                  <c:v>0.49159451733409548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NCIH1299!$R$31:$Z$31</c:f>
              <c:numCache>
                <c:formatCode>General</c:formatCode>
                <c:ptCount val="9"/>
                <c:pt idx="0">
                  <c:v>0.95720259748914271</c:v>
                </c:pt>
                <c:pt idx="1">
                  <c:v>0.95803901432044902</c:v>
                </c:pt>
                <c:pt idx="2">
                  <c:v>0.93117075527357152</c:v>
                </c:pt>
                <c:pt idx="3">
                  <c:v>0.88716977491091742</c:v>
                </c:pt>
                <c:pt idx="4">
                  <c:v>0.75926535924305261</c:v>
                </c:pt>
                <c:pt idx="5">
                  <c:v>0.64992597419789233</c:v>
                </c:pt>
                <c:pt idx="6">
                  <c:v>0.58984385236160042</c:v>
                </c:pt>
                <c:pt idx="7">
                  <c:v>0.51035453537494135</c:v>
                </c:pt>
                <c:pt idx="8">
                  <c:v>0.48683563768610821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9080344"/>
        <c:axId val="419087008"/>
        <c:axId val="420245320"/>
      </c:surfaceChart>
      <c:catAx>
        <c:axId val="4190803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87008"/>
        <c:crossesAt val="0"/>
        <c:auto val="1"/>
        <c:lblAlgn val="ctr"/>
        <c:lblOffset val="100"/>
        <c:noMultiLvlLbl val="0"/>
      </c:catAx>
      <c:valAx>
        <c:axId val="41908700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19080344"/>
        <c:crosses val="autoZero"/>
        <c:crossBetween val="midCat"/>
        <c:majorUnit val="0.25"/>
        <c:minorUnit val="0.1"/>
      </c:valAx>
      <c:serAx>
        <c:axId val="42024532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908700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NCIH1299!$R$36:$Z$36</c:f>
              <c:numCache>
                <c:formatCode>General</c:formatCode>
                <c:ptCount val="9"/>
                <c:pt idx="0">
                  <c:v>4.4938189345029578E-3</c:v>
                </c:pt>
                <c:pt idx="1">
                  <c:v>3.3238276122147248E-3</c:v>
                </c:pt>
                <c:pt idx="2">
                  <c:v>-5.5207706014137603E-4</c:v>
                </c:pt>
                <c:pt idx="3">
                  <c:v>-8.5715817158956709E-3</c:v>
                </c:pt>
                <c:pt idx="4">
                  <c:v>1.067981374764071E-2</c:v>
                </c:pt>
                <c:pt idx="5">
                  <c:v>1.4873872108557173E-2</c:v>
                </c:pt>
                <c:pt idx="6">
                  <c:v>5.6340237624636913E-3</c:v>
                </c:pt>
                <c:pt idx="7">
                  <c:v>-1.8524201634580628E-2</c:v>
                </c:pt>
                <c:pt idx="8">
                  <c:v>-1.595007319427455E-2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NCIH1299!$R$37:$Z$37</c:f>
              <c:numCache>
                <c:formatCode>General</c:formatCode>
                <c:ptCount val="9"/>
                <c:pt idx="0">
                  <c:v>5.867735635855198E-2</c:v>
                </c:pt>
                <c:pt idx="1">
                  <c:v>3.5928487744956938E-2</c:v>
                </c:pt>
                <c:pt idx="2">
                  <c:v>2.2296515918833193E-2</c:v>
                </c:pt>
                <c:pt idx="3">
                  <c:v>1.0239237900862896E-2</c:v>
                </c:pt>
                <c:pt idx="4">
                  <c:v>2.998307799663269E-2</c:v>
                </c:pt>
                <c:pt idx="5">
                  <c:v>4.6916537201389885E-2</c:v>
                </c:pt>
                <c:pt idx="6">
                  <c:v>3.8596494100772705E-2</c:v>
                </c:pt>
                <c:pt idx="7">
                  <c:v>-3.7787577968794228E-2</c:v>
                </c:pt>
                <c:pt idx="8">
                  <c:v>-2.0282120094598344E-2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NCIH1299!$R$38:$Z$38</c:f>
              <c:numCache>
                <c:formatCode>General</c:formatCode>
                <c:ptCount val="9"/>
                <c:pt idx="0">
                  <c:v>7.005653053675176E-3</c:v>
                </c:pt>
                <c:pt idx="1">
                  <c:v>-4.3200780250587156E-2</c:v>
                </c:pt>
                <c:pt idx="2">
                  <c:v>-2.9701628122795976E-2</c:v>
                </c:pt>
                <c:pt idx="3">
                  <c:v>-6.3489949694004455E-3</c:v>
                </c:pt>
                <c:pt idx="4">
                  <c:v>3.9812389699811712E-2</c:v>
                </c:pt>
                <c:pt idx="5">
                  <c:v>5.6516219541667523E-2</c:v>
                </c:pt>
                <c:pt idx="6">
                  <c:v>1.065637954389298E-2</c:v>
                </c:pt>
                <c:pt idx="7">
                  <c:v>-6.4769309236333616E-2</c:v>
                </c:pt>
                <c:pt idx="8">
                  <c:v>-5.8284815476731755E-2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NCIH1299!$R$39:$Z$39</c:f>
              <c:numCache>
                <c:formatCode>General</c:formatCode>
                <c:ptCount val="9"/>
                <c:pt idx="0">
                  <c:v>-1.5247255880537769E-2</c:v>
                </c:pt>
                <c:pt idx="1">
                  <c:v>2.9077115962037436E-2</c:v>
                </c:pt>
                <c:pt idx="2">
                  <c:v>-1.3451422097619736E-2</c:v>
                </c:pt>
                <c:pt idx="3">
                  <c:v>2.8121365965100287E-3</c:v>
                </c:pt>
                <c:pt idx="4">
                  <c:v>8.5307714683178548E-2</c:v>
                </c:pt>
                <c:pt idx="5">
                  <c:v>3.946890536336789E-2</c:v>
                </c:pt>
                <c:pt idx="6">
                  <c:v>-1.1773485723005073E-2</c:v>
                </c:pt>
                <c:pt idx="7">
                  <c:v>-7.0565838172310213E-2</c:v>
                </c:pt>
                <c:pt idx="8">
                  <c:v>-7.4794270676636299E-2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NCIH1299!$R$40:$Z$40</c:f>
              <c:numCache>
                <c:formatCode>General</c:formatCode>
                <c:ptCount val="9"/>
                <c:pt idx="0">
                  <c:v>6.6830578197399015E-2</c:v>
                </c:pt>
                <c:pt idx="1">
                  <c:v>4.6804530714651293E-2</c:v>
                </c:pt>
                <c:pt idx="2">
                  <c:v>4.3898830519028542E-2</c:v>
                </c:pt>
                <c:pt idx="3">
                  <c:v>7.3068353160226418E-2</c:v>
                </c:pt>
                <c:pt idx="4">
                  <c:v>0.14647538269805327</c:v>
                </c:pt>
                <c:pt idx="5">
                  <c:v>7.0136164475495422E-2</c:v>
                </c:pt>
                <c:pt idx="6">
                  <c:v>8.1155373247736584E-3</c:v>
                </c:pt>
                <c:pt idx="7">
                  <c:v>-5.7825964967763988E-2</c:v>
                </c:pt>
                <c:pt idx="8">
                  <c:v>-5.385307726296662E-2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19081128"/>
        <c:axId val="419097984"/>
        <c:axId val="420224544"/>
      </c:surfaceChart>
      <c:catAx>
        <c:axId val="4190811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19097984"/>
        <c:crossesAt val="0"/>
        <c:auto val="1"/>
        <c:lblAlgn val="ctr"/>
        <c:lblOffset val="100"/>
        <c:noMultiLvlLbl val="0"/>
      </c:catAx>
      <c:valAx>
        <c:axId val="41909798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19081128"/>
        <c:crosses val="autoZero"/>
        <c:crossBetween val="midCat"/>
        <c:majorUnit val="0.25"/>
        <c:minorUnit val="0.1"/>
      </c:valAx>
      <c:serAx>
        <c:axId val="42022454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1909798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'HCC38'!$R$17:$Z$17</c:f>
              <c:numCache>
                <c:formatCode>General</c:formatCode>
                <c:ptCount val="9"/>
                <c:pt idx="0">
                  <c:v>0.96635523481692653</c:v>
                </c:pt>
                <c:pt idx="1">
                  <c:v>0.98535749010772111</c:v>
                </c:pt>
                <c:pt idx="2">
                  <c:v>0.97209723270137982</c:v>
                </c:pt>
                <c:pt idx="3">
                  <c:v>0.93339034520431297</c:v>
                </c:pt>
                <c:pt idx="4">
                  <c:v>0.79735043150570351</c:v>
                </c:pt>
                <c:pt idx="5">
                  <c:v>0.47177706640681305</c:v>
                </c:pt>
                <c:pt idx="6">
                  <c:v>0.36961799784059585</c:v>
                </c:pt>
                <c:pt idx="7">
                  <c:v>0.28199859804130556</c:v>
                </c:pt>
                <c:pt idx="8">
                  <c:v>0.28099646521372518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'HCC38'!$R$18:$Z$18</c:f>
              <c:numCache>
                <c:formatCode>General</c:formatCode>
                <c:ptCount val="9"/>
                <c:pt idx="0">
                  <c:v>0.93895044978117459</c:v>
                </c:pt>
                <c:pt idx="1">
                  <c:v>0.95741382174762168</c:v>
                </c:pt>
                <c:pt idx="2">
                  <c:v>0.9445296108412079</c:v>
                </c:pt>
                <c:pt idx="3">
                  <c:v>0.90692040863940526</c:v>
                </c:pt>
                <c:pt idx="4">
                  <c:v>0.77473843915930973</c:v>
                </c:pt>
                <c:pt idx="5">
                  <c:v>0.4583979811347953</c:v>
                </c:pt>
                <c:pt idx="6">
                  <c:v>0.35913603281239836</c:v>
                </c:pt>
                <c:pt idx="7">
                  <c:v>0.27400142404020494</c:v>
                </c:pt>
                <c:pt idx="8">
                  <c:v>0.27302771061133801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'HCC38'!$R$25:$Z$25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'HCC38'!$R$27:$Z$27</c:f>
              <c:numCache>
                <c:formatCode>General</c:formatCode>
                <c:ptCount val="9"/>
                <c:pt idx="0">
                  <c:v>0.97349373328325051</c:v>
                </c:pt>
                <c:pt idx="1">
                  <c:v>0.97958246799467086</c:v>
                </c:pt>
                <c:pt idx="2">
                  <c:v>0.96368668806746793</c:v>
                </c:pt>
                <c:pt idx="3">
                  <c:v>0.90372903719441178</c:v>
                </c:pt>
                <c:pt idx="4">
                  <c:v>0.77676246492900791</c:v>
                </c:pt>
                <c:pt idx="5">
                  <c:v>0.42566068836205523</c:v>
                </c:pt>
                <c:pt idx="6">
                  <c:v>0.30478754159247884</c:v>
                </c:pt>
                <c:pt idx="7">
                  <c:v>0.29335805849254909</c:v>
                </c:pt>
                <c:pt idx="8">
                  <c:v>0.25862516508641326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1120"/>
        <c:axId val="419099160"/>
      </c:scatterChart>
      <c:valAx>
        <c:axId val="4191011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9160"/>
        <c:crosses val="autoZero"/>
        <c:crossBetween val="midCat"/>
      </c:valAx>
      <c:valAx>
        <c:axId val="419099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11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'HCC38'!$R$17:$Z$17</c:f>
              <c:numCache>
                <c:formatCode>General</c:formatCode>
                <c:ptCount val="9"/>
                <c:pt idx="0">
                  <c:v>0.96635523481692653</c:v>
                </c:pt>
                <c:pt idx="1">
                  <c:v>0.98535749010772111</c:v>
                </c:pt>
                <c:pt idx="2">
                  <c:v>0.97209723270137982</c:v>
                </c:pt>
                <c:pt idx="3">
                  <c:v>0.93339034520431297</c:v>
                </c:pt>
                <c:pt idx="4">
                  <c:v>0.79735043150570351</c:v>
                </c:pt>
                <c:pt idx="5">
                  <c:v>0.47177706640681305</c:v>
                </c:pt>
                <c:pt idx="6">
                  <c:v>0.36961799784059585</c:v>
                </c:pt>
                <c:pt idx="7">
                  <c:v>0.28199859804130556</c:v>
                </c:pt>
                <c:pt idx="8">
                  <c:v>0.28099646521372518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'HCC38'!$R$19:$Z$19</c:f>
              <c:numCache>
                <c:formatCode>General</c:formatCode>
                <c:ptCount val="9"/>
                <c:pt idx="0">
                  <c:v>0.88614557890337187</c:v>
                </c:pt>
                <c:pt idx="1">
                  <c:v>0.90357060430649994</c:v>
                </c:pt>
                <c:pt idx="2">
                  <c:v>0.89141097806100633</c:v>
                </c:pt>
                <c:pt idx="3">
                  <c:v>0.85591684920151501</c:v>
                </c:pt>
                <c:pt idx="4">
                  <c:v>0.73116855402488978</c:v>
                </c:pt>
                <c:pt idx="5">
                  <c:v>0.43261850980048844</c:v>
                </c:pt>
                <c:pt idx="6">
                  <c:v>0.33893887347918261</c:v>
                </c:pt>
                <c:pt idx="7">
                  <c:v>0.25859208074615886</c:v>
                </c:pt>
                <c:pt idx="8">
                  <c:v>0.25767312719508451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'HCC38'!$R$25:$Z$25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'HCC38'!$R$28:$Z$28</c:f>
              <c:numCache>
                <c:formatCode>General</c:formatCode>
                <c:ptCount val="9"/>
                <c:pt idx="0">
                  <c:v>0.97054661431428169</c:v>
                </c:pt>
                <c:pt idx="1">
                  <c:v>0.96424464478721861</c:v>
                </c:pt>
                <c:pt idx="2">
                  <c:v>0.95636718439825241</c:v>
                </c:pt>
                <c:pt idx="3">
                  <c:v>0.85801373615640764</c:v>
                </c:pt>
                <c:pt idx="4">
                  <c:v>0.68264450217834727</c:v>
                </c:pt>
                <c:pt idx="5">
                  <c:v>0.32911982462482797</c:v>
                </c:pt>
                <c:pt idx="6">
                  <c:v>0.25618923688213613</c:v>
                </c:pt>
                <c:pt idx="7">
                  <c:v>0.2271925665010445</c:v>
                </c:pt>
                <c:pt idx="8">
                  <c:v>0.22782889071503878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2496"/>
        <c:axId val="419092888"/>
      </c:scatterChart>
      <c:valAx>
        <c:axId val="4190924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2888"/>
        <c:crosses val="autoZero"/>
        <c:crossBetween val="midCat"/>
      </c:valAx>
      <c:valAx>
        <c:axId val="419092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2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'HCC38'!$R$17:$Z$17</c:f>
              <c:numCache>
                <c:formatCode>General</c:formatCode>
                <c:ptCount val="9"/>
                <c:pt idx="0">
                  <c:v>0.96635523481692653</c:v>
                </c:pt>
                <c:pt idx="1">
                  <c:v>0.98535749010772111</c:v>
                </c:pt>
                <c:pt idx="2">
                  <c:v>0.97209723270137982</c:v>
                </c:pt>
                <c:pt idx="3">
                  <c:v>0.93339034520431297</c:v>
                </c:pt>
                <c:pt idx="4">
                  <c:v>0.79735043150570351</c:v>
                </c:pt>
                <c:pt idx="5">
                  <c:v>0.47177706640681305</c:v>
                </c:pt>
                <c:pt idx="6">
                  <c:v>0.36961799784059585</c:v>
                </c:pt>
                <c:pt idx="7">
                  <c:v>0.28199859804130556</c:v>
                </c:pt>
                <c:pt idx="8">
                  <c:v>0.28099646521372518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'HCC38'!$R$20:$Z$20</c:f>
              <c:numCache>
                <c:formatCode>General</c:formatCode>
                <c:ptCount val="9"/>
                <c:pt idx="0">
                  <c:v>0.89535674288568312</c:v>
                </c:pt>
                <c:pt idx="1">
                  <c:v>0.91296289514900819</c:v>
                </c:pt>
                <c:pt idx="2">
                  <c:v>0.90067687397024698</c:v>
                </c:pt>
                <c:pt idx="3">
                  <c:v>0.86481379643108314</c:v>
                </c:pt>
                <c:pt idx="4">
                  <c:v>0.7387687876774317</c:v>
                </c:pt>
                <c:pt idx="5">
                  <c:v>0.43711542332172598</c:v>
                </c:pt>
                <c:pt idx="6">
                  <c:v>0.34246202093703054</c:v>
                </c:pt>
                <c:pt idx="7">
                  <c:v>0.26128005224541034</c:v>
                </c:pt>
                <c:pt idx="8">
                  <c:v>0.26035154650330483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'HCC38'!$R$25:$Z$25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'HCC38'!$R$29:$Z$29</c:f>
              <c:numCache>
                <c:formatCode>General</c:formatCode>
                <c:ptCount val="9"/>
                <c:pt idx="0">
                  <c:v>0.96173308028531679</c:v>
                </c:pt>
                <c:pt idx="1">
                  <c:v>0.95882057338577142</c:v>
                </c:pt>
                <c:pt idx="2">
                  <c:v>0.92604705360462403</c:v>
                </c:pt>
                <c:pt idx="3">
                  <c:v>0.78646700764638655</c:v>
                </c:pt>
                <c:pt idx="4">
                  <c:v>0.46478749167994066</c:v>
                </c:pt>
                <c:pt idx="5">
                  <c:v>0.28899152893067842</c:v>
                </c:pt>
                <c:pt idx="6">
                  <c:v>0.26354371370536556</c:v>
                </c:pt>
                <c:pt idx="7">
                  <c:v>0.22767648582558089</c:v>
                </c:pt>
                <c:pt idx="8">
                  <c:v>0.23523359291033719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6416"/>
        <c:axId val="419098376"/>
      </c:scatterChart>
      <c:valAx>
        <c:axId val="41909641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8376"/>
        <c:crosses val="autoZero"/>
        <c:crossBetween val="midCat"/>
      </c:valAx>
      <c:valAx>
        <c:axId val="419098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6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'HCC38'!$R$17:$Z$17</c:f>
              <c:numCache>
                <c:formatCode>General</c:formatCode>
                <c:ptCount val="9"/>
                <c:pt idx="0">
                  <c:v>0.96635523481692653</c:v>
                </c:pt>
                <c:pt idx="1">
                  <c:v>0.98535749010772111</c:v>
                </c:pt>
                <c:pt idx="2">
                  <c:v>0.97209723270137982</c:v>
                </c:pt>
                <c:pt idx="3">
                  <c:v>0.93339034520431297</c:v>
                </c:pt>
                <c:pt idx="4">
                  <c:v>0.79735043150570351</c:v>
                </c:pt>
                <c:pt idx="5">
                  <c:v>0.47177706640681305</c:v>
                </c:pt>
                <c:pt idx="6">
                  <c:v>0.36961799784059585</c:v>
                </c:pt>
                <c:pt idx="7">
                  <c:v>0.28199859804130556</c:v>
                </c:pt>
                <c:pt idx="8">
                  <c:v>0.28099646521372518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'HCC38'!$R$21:$Z$21</c:f>
              <c:numCache>
                <c:formatCode>General</c:formatCode>
                <c:ptCount val="9"/>
                <c:pt idx="0">
                  <c:v>0.84982175419987938</c:v>
                </c:pt>
                <c:pt idx="1">
                  <c:v>0.86653251370441742</c:v>
                </c:pt>
                <c:pt idx="2">
                  <c:v>0.85487132038317071</c:v>
                </c:pt>
                <c:pt idx="3">
                  <c:v>0.82083212460170807</c:v>
                </c:pt>
                <c:pt idx="4">
                  <c:v>0.70119736304070246</c:v>
                </c:pt>
                <c:pt idx="5">
                  <c:v>0.41488512683543888</c:v>
                </c:pt>
                <c:pt idx="6">
                  <c:v>0.32504549465005961</c:v>
                </c:pt>
                <c:pt idx="7">
                  <c:v>0.2479921819999969</c:v>
                </c:pt>
                <c:pt idx="8">
                  <c:v>0.24711089709896669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'HCC38'!$R$25:$Z$25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'HCC38'!$R$30:$Z$30</c:f>
              <c:numCache>
                <c:formatCode>General</c:formatCode>
                <c:ptCount val="9"/>
                <c:pt idx="0">
                  <c:v>0.92909536628674549</c:v>
                </c:pt>
                <c:pt idx="1">
                  <c:v>0.86989367933946349</c:v>
                </c:pt>
                <c:pt idx="2">
                  <c:v>0.77138789625610205</c:v>
                </c:pt>
                <c:pt idx="3">
                  <c:v>0.58058366368382608</c:v>
                </c:pt>
                <c:pt idx="4">
                  <c:v>0.34393956819547494</c:v>
                </c:pt>
                <c:pt idx="5">
                  <c:v>0.24129256580543001</c:v>
                </c:pt>
                <c:pt idx="6">
                  <c:v>0.24792505949530877</c:v>
                </c:pt>
                <c:pt idx="7">
                  <c:v>0.23877164770166051</c:v>
                </c:pt>
                <c:pt idx="8">
                  <c:v>0.25139401423076907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5240"/>
        <c:axId val="419096024"/>
      </c:scatterChart>
      <c:valAx>
        <c:axId val="4190952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6024"/>
        <c:crosses val="autoZero"/>
        <c:crossBetween val="midCat"/>
      </c:valAx>
      <c:valAx>
        <c:axId val="419096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5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'HCC38'!$R$17:$Z$17</c:f>
              <c:numCache>
                <c:formatCode>General</c:formatCode>
                <c:ptCount val="9"/>
                <c:pt idx="0">
                  <c:v>0.96635523481692653</c:v>
                </c:pt>
                <c:pt idx="1">
                  <c:v>0.98535749010772111</c:v>
                </c:pt>
                <c:pt idx="2">
                  <c:v>0.97209723270137982</c:v>
                </c:pt>
                <c:pt idx="3">
                  <c:v>0.93339034520431297</c:v>
                </c:pt>
                <c:pt idx="4">
                  <c:v>0.79735043150570351</c:v>
                </c:pt>
                <c:pt idx="5">
                  <c:v>0.47177706640681305</c:v>
                </c:pt>
                <c:pt idx="6">
                  <c:v>0.36961799784059585</c:v>
                </c:pt>
                <c:pt idx="7">
                  <c:v>0.28199859804130556</c:v>
                </c:pt>
                <c:pt idx="8">
                  <c:v>0.28099646521372518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'HCC38'!$R$16:$Z$16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'HCC38'!$R$22:$Z$22</c:f>
              <c:numCache>
                <c:formatCode>General</c:formatCode>
                <c:ptCount val="9"/>
                <c:pt idx="0">
                  <c:v>0.76058626658624695</c:v>
                </c:pt>
                <c:pt idx="1">
                  <c:v>0.77554231368737558</c:v>
                </c:pt>
                <c:pt idx="2">
                  <c:v>0.76510560334392463</c:v>
                </c:pt>
                <c:pt idx="3">
                  <c:v>0.73464069148555899</c:v>
                </c:pt>
                <c:pt idx="4">
                  <c:v>0.62756817163074308</c:v>
                </c:pt>
                <c:pt idx="5">
                  <c:v>0.37132013639616562</c:v>
                </c:pt>
                <c:pt idx="6">
                  <c:v>0.29091410995866435</c:v>
                </c:pt>
                <c:pt idx="7">
                  <c:v>0.2219517762610618</c:v>
                </c:pt>
                <c:pt idx="8">
                  <c:v>0.2211630306336867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'HCC38'!$R$25:$Z$25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'HCC38'!$R$31:$Z$31</c:f>
              <c:numCache>
                <c:formatCode>General</c:formatCode>
                <c:ptCount val="9"/>
                <c:pt idx="0">
                  <c:v>0.79912526075191381</c:v>
                </c:pt>
                <c:pt idx="1">
                  <c:v>0.68185014326897198</c:v>
                </c:pt>
                <c:pt idx="2">
                  <c:v>0.58707484467511761</c:v>
                </c:pt>
                <c:pt idx="3">
                  <c:v>0.43922731690441097</c:v>
                </c:pt>
                <c:pt idx="4">
                  <c:v>0.28530917378379533</c:v>
                </c:pt>
                <c:pt idx="5">
                  <c:v>0.2453348202272887</c:v>
                </c:pt>
                <c:pt idx="6">
                  <c:v>0.23202277267339352</c:v>
                </c:pt>
                <c:pt idx="7">
                  <c:v>0.24251091784073167</c:v>
                </c:pt>
                <c:pt idx="8">
                  <c:v>0.22688061786927119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9552"/>
        <c:axId val="419103864"/>
      </c:scatterChart>
      <c:valAx>
        <c:axId val="41909955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3864"/>
        <c:crosses val="autoZero"/>
        <c:crossBetween val="midCat"/>
      </c:valAx>
      <c:valAx>
        <c:axId val="419103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9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'HCC38'!$R$18:$R$22</c:f>
              <c:numCache>
                <c:formatCode>General</c:formatCode>
                <c:ptCount val="5"/>
                <c:pt idx="0">
                  <c:v>0.93895044978117459</c:v>
                </c:pt>
                <c:pt idx="1">
                  <c:v>0.88614557890337187</c:v>
                </c:pt>
                <c:pt idx="2">
                  <c:v>0.89535674288568312</c:v>
                </c:pt>
                <c:pt idx="3">
                  <c:v>0.84982175419987938</c:v>
                </c:pt>
                <c:pt idx="4">
                  <c:v>0.76058626658624695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'HCC38'!$R$27:$R$31</c:f>
              <c:numCache>
                <c:formatCode>General</c:formatCode>
                <c:ptCount val="5"/>
                <c:pt idx="0">
                  <c:v>0.97349373328325051</c:v>
                </c:pt>
                <c:pt idx="1">
                  <c:v>0.97054661431428169</c:v>
                </c:pt>
                <c:pt idx="2">
                  <c:v>0.96173308028531679</c:v>
                </c:pt>
                <c:pt idx="3">
                  <c:v>0.92909536628674549</c:v>
                </c:pt>
                <c:pt idx="4">
                  <c:v>0.79912526075191381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9944"/>
        <c:axId val="419094456"/>
      </c:scatterChart>
      <c:valAx>
        <c:axId val="419099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4456"/>
        <c:crosses val="autoZero"/>
        <c:crossBetween val="midCat"/>
      </c:valAx>
      <c:valAx>
        <c:axId val="419094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99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'HCC38'!$S$18:$S$22</c:f>
              <c:numCache>
                <c:formatCode>General</c:formatCode>
                <c:ptCount val="5"/>
                <c:pt idx="0">
                  <c:v>0.95741382174762168</c:v>
                </c:pt>
                <c:pt idx="1">
                  <c:v>0.90357060430649994</c:v>
                </c:pt>
                <c:pt idx="2">
                  <c:v>0.91296289514900819</c:v>
                </c:pt>
                <c:pt idx="3">
                  <c:v>0.86653251370441742</c:v>
                </c:pt>
                <c:pt idx="4">
                  <c:v>0.77554231368737558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'HCC38'!$S$27:$S$31</c:f>
              <c:numCache>
                <c:formatCode>General</c:formatCode>
                <c:ptCount val="5"/>
                <c:pt idx="0">
                  <c:v>0.97958246799467086</c:v>
                </c:pt>
                <c:pt idx="1">
                  <c:v>0.96424464478721861</c:v>
                </c:pt>
                <c:pt idx="2">
                  <c:v>0.95882057338577142</c:v>
                </c:pt>
                <c:pt idx="3">
                  <c:v>0.86989367933946349</c:v>
                </c:pt>
                <c:pt idx="4">
                  <c:v>0.68185014326897198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2296"/>
        <c:axId val="419103080"/>
      </c:scatterChart>
      <c:valAx>
        <c:axId val="419102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3080"/>
        <c:crosses val="autoZero"/>
        <c:crossBetween val="midCat"/>
      </c:valAx>
      <c:valAx>
        <c:axId val="419103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2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'HCC38'!$T$18:$T$22</c:f>
              <c:numCache>
                <c:formatCode>General</c:formatCode>
                <c:ptCount val="5"/>
                <c:pt idx="0">
                  <c:v>0.9445296108412079</c:v>
                </c:pt>
                <c:pt idx="1">
                  <c:v>0.89141097806100633</c:v>
                </c:pt>
                <c:pt idx="2">
                  <c:v>0.90067687397024698</c:v>
                </c:pt>
                <c:pt idx="3">
                  <c:v>0.85487132038317071</c:v>
                </c:pt>
                <c:pt idx="4">
                  <c:v>0.76510560334392463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'HCC38'!$T$27:$T$31</c:f>
              <c:numCache>
                <c:formatCode>General</c:formatCode>
                <c:ptCount val="5"/>
                <c:pt idx="0">
                  <c:v>0.96368668806746793</c:v>
                </c:pt>
                <c:pt idx="1">
                  <c:v>0.95636718439825241</c:v>
                </c:pt>
                <c:pt idx="2">
                  <c:v>0.92604705360462403</c:v>
                </c:pt>
                <c:pt idx="3">
                  <c:v>0.77138789625610205</c:v>
                </c:pt>
                <c:pt idx="4">
                  <c:v>0.58707484467511761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100728"/>
        <c:axId val="419102688"/>
      </c:scatterChart>
      <c:valAx>
        <c:axId val="419100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102688"/>
        <c:crosses val="autoZero"/>
        <c:crossBetween val="midCat"/>
      </c:valAx>
      <c:valAx>
        <c:axId val="419102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1007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'HCC38'!$U$18:$U$22</c:f>
              <c:numCache>
                <c:formatCode>General</c:formatCode>
                <c:ptCount val="5"/>
                <c:pt idx="0">
                  <c:v>0.90692040863940526</c:v>
                </c:pt>
                <c:pt idx="1">
                  <c:v>0.85591684920151501</c:v>
                </c:pt>
                <c:pt idx="2">
                  <c:v>0.86481379643108314</c:v>
                </c:pt>
                <c:pt idx="3">
                  <c:v>0.82083212460170807</c:v>
                </c:pt>
                <c:pt idx="4">
                  <c:v>0.73464069148555899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'HCC38'!$U$27:$U$31</c:f>
              <c:numCache>
                <c:formatCode>General</c:formatCode>
                <c:ptCount val="5"/>
                <c:pt idx="0">
                  <c:v>0.90372903719441178</c:v>
                </c:pt>
                <c:pt idx="1">
                  <c:v>0.85801373615640764</c:v>
                </c:pt>
                <c:pt idx="2">
                  <c:v>0.78646700764638655</c:v>
                </c:pt>
                <c:pt idx="3">
                  <c:v>0.58058366368382608</c:v>
                </c:pt>
                <c:pt idx="4">
                  <c:v>0.43922731690441097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3280"/>
        <c:axId val="419093672"/>
      </c:scatterChart>
      <c:valAx>
        <c:axId val="41909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3672"/>
        <c:crosses val="autoZero"/>
        <c:crossBetween val="midCat"/>
      </c:valAx>
      <c:valAx>
        <c:axId val="419093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3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'HCC38'!$V$18:$V$22</c:f>
              <c:numCache>
                <c:formatCode>General</c:formatCode>
                <c:ptCount val="5"/>
                <c:pt idx="0">
                  <c:v>0.77473843915930973</c:v>
                </c:pt>
                <c:pt idx="1">
                  <c:v>0.73116855402488978</c:v>
                </c:pt>
                <c:pt idx="2">
                  <c:v>0.7387687876774317</c:v>
                </c:pt>
                <c:pt idx="3">
                  <c:v>0.70119736304070246</c:v>
                </c:pt>
                <c:pt idx="4">
                  <c:v>0.62756817163074308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'HCC38'!$V$27:$V$31</c:f>
              <c:numCache>
                <c:formatCode>General</c:formatCode>
                <c:ptCount val="5"/>
                <c:pt idx="0">
                  <c:v>0.77676246492900791</c:v>
                </c:pt>
                <c:pt idx="1">
                  <c:v>0.68264450217834727</c:v>
                </c:pt>
                <c:pt idx="2">
                  <c:v>0.46478749167994066</c:v>
                </c:pt>
                <c:pt idx="3">
                  <c:v>0.34393956819547494</c:v>
                </c:pt>
                <c:pt idx="4">
                  <c:v>0.28530917378379533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095632"/>
        <c:axId val="419096808"/>
      </c:scatterChart>
      <c:valAx>
        <c:axId val="41909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19096808"/>
        <c:crosses val="autoZero"/>
        <c:crossBetween val="midCat"/>
      </c:valAx>
      <c:valAx>
        <c:axId val="419096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90956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'HCC38'!$W$18:$W$22</c:f>
              <c:numCache>
                <c:formatCode>General</c:formatCode>
                <c:ptCount val="5"/>
                <c:pt idx="0">
                  <c:v>0.4583979811347953</c:v>
                </c:pt>
                <c:pt idx="1">
                  <c:v>0.43261850980048844</c:v>
                </c:pt>
                <c:pt idx="2">
                  <c:v>0.43711542332172598</c:v>
                </c:pt>
                <c:pt idx="3">
                  <c:v>0.41488512683543888</c:v>
                </c:pt>
                <c:pt idx="4">
                  <c:v>0.37132013639616562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'HCC38'!$W$27:$W$31</c:f>
              <c:numCache>
                <c:formatCode>General</c:formatCode>
                <c:ptCount val="5"/>
                <c:pt idx="0">
                  <c:v>0.42566068836205523</c:v>
                </c:pt>
                <c:pt idx="1">
                  <c:v>0.32911982462482797</c:v>
                </c:pt>
                <c:pt idx="2">
                  <c:v>0.28899152893067842</c:v>
                </c:pt>
                <c:pt idx="3">
                  <c:v>0.24129256580543001</c:v>
                </c:pt>
                <c:pt idx="4">
                  <c:v>0.2453348202272887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20608"/>
        <c:axId val="422525312"/>
      </c:scatterChart>
      <c:valAx>
        <c:axId val="42252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25312"/>
        <c:crosses val="autoZero"/>
        <c:crossBetween val="midCat"/>
      </c:valAx>
      <c:valAx>
        <c:axId val="422525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206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'HCC38'!$X$18:$X$22</c:f>
              <c:numCache>
                <c:formatCode>General</c:formatCode>
                <c:ptCount val="5"/>
                <c:pt idx="0">
                  <c:v>0.35913603281239836</c:v>
                </c:pt>
                <c:pt idx="1">
                  <c:v>0.33893887347918261</c:v>
                </c:pt>
                <c:pt idx="2">
                  <c:v>0.34246202093703054</c:v>
                </c:pt>
                <c:pt idx="3">
                  <c:v>0.32504549465005961</c:v>
                </c:pt>
                <c:pt idx="4">
                  <c:v>0.29091410995866435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'HCC38'!$X$27:$X$31</c:f>
              <c:numCache>
                <c:formatCode>General</c:formatCode>
                <c:ptCount val="5"/>
                <c:pt idx="0">
                  <c:v>0.30478754159247884</c:v>
                </c:pt>
                <c:pt idx="1">
                  <c:v>0.25618923688213613</c:v>
                </c:pt>
                <c:pt idx="2">
                  <c:v>0.26354371370536556</c:v>
                </c:pt>
                <c:pt idx="3">
                  <c:v>0.24792505949530877</c:v>
                </c:pt>
                <c:pt idx="4">
                  <c:v>0.23202277267339352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20216"/>
        <c:axId val="422523744"/>
      </c:scatterChart>
      <c:valAx>
        <c:axId val="422520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23744"/>
        <c:crosses val="autoZero"/>
        <c:crossBetween val="midCat"/>
      </c:valAx>
      <c:valAx>
        <c:axId val="422523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202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'HCC38'!$Y$18:$Y$22</c:f>
              <c:numCache>
                <c:formatCode>General</c:formatCode>
                <c:ptCount val="5"/>
                <c:pt idx="0">
                  <c:v>0.27400142404020494</c:v>
                </c:pt>
                <c:pt idx="1">
                  <c:v>0.25859208074615886</c:v>
                </c:pt>
                <c:pt idx="2">
                  <c:v>0.26128005224541034</c:v>
                </c:pt>
                <c:pt idx="3">
                  <c:v>0.2479921819999969</c:v>
                </c:pt>
                <c:pt idx="4">
                  <c:v>0.2219517762610618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'HCC38'!$Y$27:$Y$31</c:f>
              <c:numCache>
                <c:formatCode>General</c:formatCode>
                <c:ptCount val="5"/>
                <c:pt idx="0">
                  <c:v>0.29335805849254909</c:v>
                </c:pt>
                <c:pt idx="1">
                  <c:v>0.2271925665010445</c:v>
                </c:pt>
                <c:pt idx="2">
                  <c:v>0.22767648582558089</c:v>
                </c:pt>
                <c:pt idx="3">
                  <c:v>0.23877164770166051</c:v>
                </c:pt>
                <c:pt idx="4">
                  <c:v>0.24251091784073167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9432"/>
        <c:axId val="422523352"/>
      </c:scatterChart>
      <c:valAx>
        <c:axId val="422519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23352"/>
        <c:crosses val="autoZero"/>
        <c:crossBetween val="midCat"/>
      </c:valAx>
      <c:valAx>
        <c:axId val="422523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94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'HCC38'!$Q$18:$Q$22</c:f>
              <c:numCache>
                <c:formatCode>General</c:formatCode>
                <c:ptCount val="5"/>
                <c:pt idx="0">
                  <c:v>0.97164108596054355</c:v>
                </c:pt>
                <c:pt idx="1">
                  <c:v>0.91699775297564334</c:v>
                </c:pt>
                <c:pt idx="2">
                  <c:v>0.92652961419027868</c:v>
                </c:pt>
                <c:pt idx="3">
                  <c:v>0.87940927267898117</c:v>
                </c:pt>
                <c:pt idx="4">
                  <c:v>0.78706694927806542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'HCC38'!$P$18:$P$22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'HCC38'!$Z$18:$Z$22</c:f>
              <c:numCache>
                <c:formatCode>General</c:formatCode>
                <c:ptCount val="5"/>
                <c:pt idx="0">
                  <c:v>0.27302771061133801</c:v>
                </c:pt>
                <c:pt idx="1">
                  <c:v>0.25767312719508451</c:v>
                </c:pt>
                <c:pt idx="2">
                  <c:v>0.26035154650330483</c:v>
                </c:pt>
                <c:pt idx="3">
                  <c:v>0.24711089709896669</c:v>
                </c:pt>
                <c:pt idx="4">
                  <c:v>0.2211630306336867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'HCC38'!$P$27:$P$31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'HCC38'!$Z$27:$Z$31</c:f>
              <c:numCache>
                <c:formatCode>General</c:formatCode>
                <c:ptCount val="5"/>
                <c:pt idx="0">
                  <c:v>0.25862516508641326</c:v>
                </c:pt>
                <c:pt idx="1">
                  <c:v>0.22782889071503878</c:v>
                </c:pt>
                <c:pt idx="2">
                  <c:v>0.23523359291033719</c:v>
                </c:pt>
                <c:pt idx="3">
                  <c:v>0.25139401423076907</c:v>
                </c:pt>
                <c:pt idx="4">
                  <c:v>0.22688061786927119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25704"/>
        <c:axId val="422524528"/>
      </c:scatterChart>
      <c:valAx>
        <c:axId val="422525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24528"/>
        <c:crosses val="autoZero"/>
        <c:crossBetween val="midCat"/>
      </c:valAx>
      <c:valAx>
        <c:axId val="422524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257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'HCC38'!$R$18:$Z$18</c:f>
              <c:numCache>
                <c:formatCode>General</c:formatCode>
                <c:ptCount val="9"/>
                <c:pt idx="0">
                  <c:v>0.93895044978117459</c:v>
                </c:pt>
                <c:pt idx="1">
                  <c:v>0.95741382174762168</c:v>
                </c:pt>
                <c:pt idx="2">
                  <c:v>0.9445296108412079</c:v>
                </c:pt>
                <c:pt idx="3">
                  <c:v>0.90692040863940526</c:v>
                </c:pt>
                <c:pt idx="4">
                  <c:v>0.77473843915930973</c:v>
                </c:pt>
                <c:pt idx="5">
                  <c:v>0.4583979811347953</c:v>
                </c:pt>
                <c:pt idx="6">
                  <c:v>0.35913603281239836</c:v>
                </c:pt>
                <c:pt idx="7">
                  <c:v>0.27400142404020494</c:v>
                </c:pt>
                <c:pt idx="8">
                  <c:v>0.27302771061133801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'HCC38'!$R$19:$Z$19</c:f>
              <c:numCache>
                <c:formatCode>General</c:formatCode>
                <c:ptCount val="9"/>
                <c:pt idx="0">
                  <c:v>0.88614557890337187</c:v>
                </c:pt>
                <c:pt idx="1">
                  <c:v>0.90357060430649994</c:v>
                </c:pt>
                <c:pt idx="2">
                  <c:v>0.89141097806100633</c:v>
                </c:pt>
                <c:pt idx="3">
                  <c:v>0.85591684920151501</c:v>
                </c:pt>
                <c:pt idx="4">
                  <c:v>0.73116855402488978</c:v>
                </c:pt>
                <c:pt idx="5">
                  <c:v>0.43261850980048844</c:v>
                </c:pt>
                <c:pt idx="6">
                  <c:v>0.33893887347918261</c:v>
                </c:pt>
                <c:pt idx="7">
                  <c:v>0.25859208074615886</c:v>
                </c:pt>
                <c:pt idx="8">
                  <c:v>0.25767312719508451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'HCC38'!$R$20:$Z$20</c:f>
              <c:numCache>
                <c:formatCode>General</c:formatCode>
                <c:ptCount val="9"/>
                <c:pt idx="0">
                  <c:v>0.89535674288568312</c:v>
                </c:pt>
                <c:pt idx="1">
                  <c:v>0.91296289514900819</c:v>
                </c:pt>
                <c:pt idx="2">
                  <c:v>0.90067687397024698</c:v>
                </c:pt>
                <c:pt idx="3">
                  <c:v>0.86481379643108314</c:v>
                </c:pt>
                <c:pt idx="4">
                  <c:v>0.7387687876774317</c:v>
                </c:pt>
                <c:pt idx="5">
                  <c:v>0.43711542332172598</c:v>
                </c:pt>
                <c:pt idx="6">
                  <c:v>0.34246202093703054</c:v>
                </c:pt>
                <c:pt idx="7">
                  <c:v>0.26128005224541034</c:v>
                </c:pt>
                <c:pt idx="8">
                  <c:v>0.26035154650330483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'HCC38'!$R$21:$Z$21</c:f>
              <c:numCache>
                <c:formatCode>General</c:formatCode>
                <c:ptCount val="9"/>
                <c:pt idx="0">
                  <c:v>0.84982175419987938</c:v>
                </c:pt>
                <c:pt idx="1">
                  <c:v>0.86653251370441742</c:v>
                </c:pt>
                <c:pt idx="2">
                  <c:v>0.85487132038317071</c:v>
                </c:pt>
                <c:pt idx="3">
                  <c:v>0.82083212460170807</c:v>
                </c:pt>
                <c:pt idx="4">
                  <c:v>0.70119736304070246</c:v>
                </c:pt>
                <c:pt idx="5">
                  <c:v>0.41488512683543888</c:v>
                </c:pt>
                <c:pt idx="6">
                  <c:v>0.32504549465005961</c:v>
                </c:pt>
                <c:pt idx="7">
                  <c:v>0.2479921819999969</c:v>
                </c:pt>
                <c:pt idx="8">
                  <c:v>0.24711089709896669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'HCC38'!$R$22:$Z$22</c:f>
              <c:numCache>
                <c:formatCode>General</c:formatCode>
                <c:ptCount val="9"/>
                <c:pt idx="0">
                  <c:v>0.76058626658624695</c:v>
                </c:pt>
                <c:pt idx="1">
                  <c:v>0.77554231368737558</c:v>
                </c:pt>
                <c:pt idx="2">
                  <c:v>0.76510560334392463</c:v>
                </c:pt>
                <c:pt idx="3">
                  <c:v>0.73464069148555899</c:v>
                </c:pt>
                <c:pt idx="4">
                  <c:v>0.62756817163074308</c:v>
                </c:pt>
                <c:pt idx="5">
                  <c:v>0.37132013639616562</c:v>
                </c:pt>
                <c:pt idx="6">
                  <c:v>0.29091410995866435</c:v>
                </c:pt>
                <c:pt idx="7">
                  <c:v>0.2219517762610618</c:v>
                </c:pt>
                <c:pt idx="8">
                  <c:v>0.2211630306336867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2524136"/>
        <c:axId val="422524920"/>
        <c:axId val="422443504"/>
      </c:surfaceChart>
      <c:catAx>
        <c:axId val="422524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2524920"/>
        <c:crossesAt val="0"/>
        <c:auto val="1"/>
        <c:lblAlgn val="ctr"/>
        <c:lblOffset val="100"/>
        <c:noMultiLvlLbl val="0"/>
      </c:catAx>
      <c:valAx>
        <c:axId val="42252492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2524136"/>
        <c:crosses val="autoZero"/>
        <c:crossBetween val="midCat"/>
        <c:majorUnit val="0.25"/>
        <c:minorUnit val="0.1"/>
      </c:valAx>
      <c:serAx>
        <c:axId val="42244350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252492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'HCC38'!$R$27:$Z$27</c:f>
              <c:numCache>
                <c:formatCode>General</c:formatCode>
                <c:ptCount val="9"/>
                <c:pt idx="0">
                  <c:v>0.97349373328325051</c:v>
                </c:pt>
                <c:pt idx="1">
                  <c:v>0.97958246799467086</c:v>
                </c:pt>
                <c:pt idx="2">
                  <c:v>0.96368668806746793</c:v>
                </c:pt>
                <c:pt idx="3">
                  <c:v>0.90372903719441178</c:v>
                </c:pt>
                <c:pt idx="4">
                  <c:v>0.77676246492900791</c:v>
                </c:pt>
                <c:pt idx="5">
                  <c:v>0.42566068836205523</c:v>
                </c:pt>
                <c:pt idx="6">
                  <c:v>0.30478754159247884</c:v>
                </c:pt>
                <c:pt idx="7">
                  <c:v>0.29335805849254909</c:v>
                </c:pt>
                <c:pt idx="8">
                  <c:v>0.25862516508641326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'HCC38'!$R$28:$Z$28</c:f>
              <c:numCache>
                <c:formatCode>General</c:formatCode>
                <c:ptCount val="9"/>
                <c:pt idx="0">
                  <c:v>0.97054661431428169</c:v>
                </c:pt>
                <c:pt idx="1">
                  <c:v>0.96424464478721861</c:v>
                </c:pt>
                <c:pt idx="2">
                  <c:v>0.95636718439825241</c:v>
                </c:pt>
                <c:pt idx="3">
                  <c:v>0.85801373615640764</c:v>
                </c:pt>
                <c:pt idx="4">
                  <c:v>0.68264450217834727</c:v>
                </c:pt>
                <c:pt idx="5">
                  <c:v>0.32911982462482797</c:v>
                </c:pt>
                <c:pt idx="6">
                  <c:v>0.25618923688213613</c:v>
                </c:pt>
                <c:pt idx="7">
                  <c:v>0.2271925665010445</c:v>
                </c:pt>
                <c:pt idx="8">
                  <c:v>0.22782889071503878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'HCC38'!$R$29:$Z$29</c:f>
              <c:numCache>
                <c:formatCode>General</c:formatCode>
                <c:ptCount val="9"/>
                <c:pt idx="0">
                  <c:v>0.96173308028531679</c:v>
                </c:pt>
                <c:pt idx="1">
                  <c:v>0.95882057338577142</c:v>
                </c:pt>
                <c:pt idx="2">
                  <c:v>0.92604705360462403</c:v>
                </c:pt>
                <c:pt idx="3">
                  <c:v>0.78646700764638655</c:v>
                </c:pt>
                <c:pt idx="4">
                  <c:v>0.46478749167994066</c:v>
                </c:pt>
                <c:pt idx="5">
                  <c:v>0.28899152893067842</c:v>
                </c:pt>
                <c:pt idx="6">
                  <c:v>0.26354371370536556</c:v>
                </c:pt>
                <c:pt idx="7">
                  <c:v>0.22767648582558089</c:v>
                </c:pt>
                <c:pt idx="8">
                  <c:v>0.23523359291033719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'HCC38'!$R$30:$Z$30</c:f>
              <c:numCache>
                <c:formatCode>General</c:formatCode>
                <c:ptCount val="9"/>
                <c:pt idx="0">
                  <c:v>0.92909536628674549</c:v>
                </c:pt>
                <c:pt idx="1">
                  <c:v>0.86989367933946349</c:v>
                </c:pt>
                <c:pt idx="2">
                  <c:v>0.77138789625610205</c:v>
                </c:pt>
                <c:pt idx="3">
                  <c:v>0.58058366368382608</c:v>
                </c:pt>
                <c:pt idx="4">
                  <c:v>0.34393956819547494</c:v>
                </c:pt>
                <c:pt idx="5">
                  <c:v>0.24129256580543001</c:v>
                </c:pt>
                <c:pt idx="6">
                  <c:v>0.24792505949530877</c:v>
                </c:pt>
                <c:pt idx="7">
                  <c:v>0.23877164770166051</c:v>
                </c:pt>
                <c:pt idx="8">
                  <c:v>0.25139401423076907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'HCC38'!$R$31:$Z$31</c:f>
              <c:numCache>
                <c:formatCode>General</c:formatCode>
                <c:ptCount val="9"/>
                <c:pt idx="0">
                  <c:v>0.79912526075191381</c:v>
                </c:pt>
                <c:pt idx="1">
                  <c:v>0.68185014326897198</c:v>
                </c:pt>
                <c:pt idx="2">
                  <c:v>0.58707484467511761</c:v>
                </c:pt>
                <c:pt idx="3">
                  <c:v>0.43922731690441097</c:v>
                </c:pt>
                <c:pt idx="4">
                  <c:v>0.28530917378379533</c:v>
                </c:pt>
                <c:pt idx="5">
                  <c:v>0.2453348202272887</c:v>
                </c:pt>
                <c:pt idx="6">
                  <c:v>0.23202277267339352</c:v>
                </c:pt>
                <c:pt idx="7">
                  <c:v>0.24251091784073167</c:v>
                </c:pt>
                <c:pt idx="8">
                  <c:v>0.22688061786927119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2526488"/>
        <c:axId val="422519824"/>
        <c:axId val="422444352"/>
      </c:surfaceChart>
      <c:catAx>
        <c:axId val="422526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9824"/>
        <c:crossesAt val="0"/>
        <c:auto val="1"/>
        <c:lblAlgn val="ctr"/>
        <c:lblOffset val="100"/>
        <c:noMultiLvlLbl val="0"/>
      </c:catAx>
      <c:valAx>
        <c:axId val="42251982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2526488"/>
        <c:crosses val="autoZero"/>
        <c:crossBetween val="midCat"/>
        <c:majorUnit val="0.25"/>
        <c:minorUnit val="0.1"/>
      </c:valAx>
      <c:serAx>
        <c:axId val="4224443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251982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'HCC38'!$R$36:$Z$36</c:f>
              <c:numCache>
                <c:formatCode>General</c:formatCode>
                <c:ptCount val="9"/>
                <c:pt idx="0">
                  <c:v>-3.4543283502075917E-2</c:v>
                </c:pt>
                <c:pt idx="1">
                  <c:v>-2.2168646247049173E-2</c:v>
                </c:pt>
                <c:pt idx="2">
                  <c:v>-1.9157077226260033E-2</c:v>
                </c:pt>
                <c:pt idx="3">
                  <c:v>3.1913714449934849E-3</c:v>
                </c:pt>
                <c:pt idx="4">
                  <c:v>-2.0240257696981789E-3</c:v>
                </c:pt>
                <c:pt idx="5">
                  <c:v>3.2737292772740068E-2</c:v>
                </c:pt>
                <c:pt idx="6">
                  <c:v>5.4348491219919526E-2</c:v>
                </c:pt>
                <c:pt idx="7">
                  <c:v>-1.9356634452344146E-2</c:v>
                </c:pt>
                <c:pt idx="8">
                  <c:v>1.4402545524924759E-2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'HCC38'!$R$37:$Z$37</c:f>
              <c:numCache>
                <c:formatCode>General</c:formatCode>
                <c:ptCount val="9"/>
                <c:pt idx="0">
                  <c:v>-8.4401035410909819E-2</c:v>
                </c:pt>
                <c:pt idx="1">
                  <c:v>-6.0674040480718672E-2</c:v>
                </c:pt>
                <c:pt idx="2">
                  <c:v>-6.4956206337246081E-2</c:v>
                </c:pt>
                <c:pt idx="3">
                  <c:v>-2.0968869548926294E-3</c:v>
                </c:pt>
                <c:pt idx="4">
                  <c:v>4.8524051846542515E-2</c:v>
                </c:pt>
                <c:pt idx="5">
                  <c:v>0.10349868517566047</c:v>
                </c:pt>
                <c:pt idx="6">
                  <c:v>8.2749636597046483E-2</c:v>
                </c:pt>
                <c:pt idx="7">
                  <c:v>3.1399514245114363E-2</c:v>
                </c:pt>
                <c:pt idx="8">
                  <c:v>2.9844236480045722E-2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'HCC38'!$R$38:$Z$38</c:f>
              <c:numCache>
                <c:formatCode>General</c:formatCode>
                <c:ptCount val="9"/>
                <c:pt idx="0">
                  <c:v>-6.6376337399633667E-2</c:v>
                </c:pt>
                <c:pt idx="1">
                  <c:v>-4.5857678236763233E-2</c:v>
                </c:pt>
                <c:pt idx="2">
                  <c:v>-2.5370179634377044E-2</c:v>
                </c:pt>
                <c:pt idx="3">
                  <c:v>7.8346788784696586E-2</c:v>
                </c:pt>
                <c:pt idx="4">
                  <c:v>0.27398129599749105</c:v>
                </c:pt>
                <c:pt idx="5">
                  <c:v>0.14812389439104756</c:v>
                </c:pt>
                <c:pt idx="6">
                  <c:v>7.8918307231664986E-2</c:v>
                </c:pt>
                <c:pt idx="7">
                  <c:v>3.360356641982945E-2</c:v>
                </c:pt>
                <c:pt idx="8">
                  <c:v>2.5117953592967646E-2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'HCC38'!$R$39:$Z$39</c:f>
              <c:numCache>
                <c:formatCode>General</c:formatCode>
                <c:ptCount val="9"/>
                <c:pt idx="0">
                  <c:v>-7.9273612086866119E-2</c:v>
                </c:pt>
                <c:pt idx="1">
                  <c:v>-3.3611656350460706E-3</c:v>
                </c:pt>
                <c:pt idx="2">
                  <c:v>8.3483424127068662E-2</c:v>
                </c:pt>
                <c:pt idx="3">
                  <c:v>0.24024846091788199</c:v>
                </c:pt>
                <c:pt idx="4">
                  <c:v>0.35725779484522752</c:v>
                </c:pt>
                <c:pt idx="5">
                  <c:v>0.17359256103000886</c:v>
                </c:pt>
                <c:pt idx="6">
                  <c:v>7.7120435154750838E-2</c:v>
                </c:pt>
                <c:pt idx="7">
                  <c:v>9.2205342983363858E-3</c:v>
                </c:pt>
                <c:pt idx="8">
                  <c:v>-4.2831171318023775E-3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'HCC38'!$R$40:$Z$40</c:f>
              <c:numCache>
                <c:formatCode>General</c:formatCode>
                <c:ptCount val="9"/>
                <c:pt idx="0">
                  <c:v>-3.8538994165666862E-2</c:v>
                </c:pt>
                <c:pt idx="1">
                  <c:v>9.3692170418403609E-2</c:v>
                </c:pt>
                <c:pt idx="2">
                  <c:v>0.17803075866880702</c:v>
                </c:pt>
                <c:pt idx="3">
                  <c:v>0.29541337458114802</c:v>
                </c:pt>
                <c:pt idx="4">
                  <c:v>0.34225899784694774</c:v>
                </c:pt>
                <c:pt idx="5">
                  <c:v>0.12598531616887693</c:v>
                </c:pt>
                <c:pt idx="6">
                  <c:v>5.8891337285270823E-2</c:v>
                </c:pt>
                <c:pt idx="7">
                  <c:v>-2.0559141579669871E-2</c:v>
                </c:pt>
                <c:pt idx="8">
                  <c:v>-5.7175872355844926E-3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2521784"/>
        <c:axId val="422500224"/>
        <c:axId val="422438416"/>
      </c:surfaceChart>
      <c:catAx>
        <c:axId val="422521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2500224"/>
        <c:crossesAt val="0"/>
        <c:auto val="1"/>
        <c:lblAlgn val="ctr"/>
        <c:lblOffset val="100"/>
        <c:noMultiLvlLbl val="0"/>
      </c:catAx>
      <c:valAx>
        <c:axId val="42250022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2521784"/>
        <c:crosses val="autoZero"/>
        <c:crossBetween val="midCat"/>
        <c:majorUnit val="0.25"/>
        <c:minorUnit val="0.1"/>
      </c:valAx>
      <c:serAx>
        <c:axId val="422438416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250022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'Hct15'!$R$17:$Z$17</c:f>
              <c:numCache>
                <c:formatCode>General</c:formatCode>
                <c:ptCount val="9"/>
                <c:pt idx="0">
                  <c:v>0.99733773111291024</c:v>
                </c:pt>
                <c:pt idx="1">
                  <c:v>0.98033492698638092</c:v>
                </c:pt>
                <c:pt idx="2">
                  <c:v>0.94475430280584438</c:v>
                </c:pt>
                <c:pt idx="3">
                  <c:v>0.92064244806859785</c:v>
                </c:pt>
                <c:pt idx="4">
                  <c:v>0.76000449883090793</c:v>
                </c:pt>
                <c:pt idx="5">
                  <c:v>0.3350547873925615</c:v>
                </c:pt>
                <c:pt idx="6">
                  <c:v>0.19636728539371254</c:v>
                </c:pt>
                <c:pt idx="7">
                  <c:v>0.15421139002396075</c:v>
                </c:pt>
                <c:pt idx="8">
                  <c:v>0.14137681114100112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'Hct15'!$R$18:$Z$18</c:f>
              <c:numCache>
                <c:formatCode>General</c:formatCode>
                <c:ptCount val="9"/>
                <c:pt idx="0">
                  <c:v>0.99230862236828954</c:v>
                </c:pt>
                <c:pt idx="1">
                  <c:v>0.97539155544817313</c:v>
                </c:pt>
                <c:pt idx="2">
                  <c:v>0.93999034775076284</c:v>
                </c:pt>
                <c:pt idx="3">
                  <c:v>0.91600007784453719</c:v>
                </c:pt>
                <c:pt idx="4">
                  <c:v>0.75617215081900979</c:v>
                </c:pt>
                <c:pt idx="5">
                  <c:v>0.33336526246170117</c:v>
                </c:pt>
                <c:pt idx="6">
                  <c:v>0.19537709681333171</c:v>
                </c:pt>
                <c:pt idx="7">
                  <c:v>0.15343377395079344</c:v>
                </c:pt>
                <c:pt idx="8">
                  <c:v>0.14066391385955324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'Hct15'!$R$25:$Z$25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'Hct15'!$R$27:$Z$27</c:f>
              <c:numCache>
                <c:formatCode>General</c:formatCode>
                <c:ptCount val="9"/>
                <c:pt idx="0">
                  <c:v>0.95841936932182881</c:v>
                </c:pt>
                <c:pt idx="1">
                  <c:v>0.93834005900640916</c:v>
                </c:pt>
                <c:pt idx="2">
                  <c:v>0.90751188280907213</c:v>
                </c:pt>
                <c:pt idx="3">
                  <c:v>0.88338129813170496</c:v>
                </c:pt>
                <c:pt idx="4">
                  <c:v>0.63815433808688005</c:v>
                </c:pt>
                <c:pt idx="5">
                  <c:v>0.2268399559844668</c:v>
                </c:pt>
                <c:pt idx="6">
                  <c:v>0.16719809003354269</c:v>
                </c:pt>
                <c:pt idx="7">
                  <c:v>0.14331010958598375</c:v>
                </c:pt>
                <c:pt idx="8">
                  <c:v>0.13453619582930335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9440"/>
        <c:axId val="422500616"/>
      </c:scatterChart>
      <c:valAx>
        <c:axId val="4224994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0616"/>
        <c:crosses val="autoZero"/>
        <c:crossBetween val="midCat"/>
      </c:valAx>
      <c:valAx>
        <c:axId val="422500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994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'Hct15'!$R$17:$Z$17</c:f>
              <c:numCache>
                <c:formatCode>General</c:formatCode>
                <c:ptCount val="9"/>
                <c:pt idx="0">
                  <c:v>0.99733773111291024</c:v>
                </c:pt>
                <c:pt idx="1">
                  <c:v>0.98033492698638092</c:v>
                </c:pt>
                <c:pt idx="2">
                  <c:v>0.94475430280584438</c:v>
                </c:pt>
                <c:pt idx="3">
                  <c:v>0.92064244806859785</c:v>
                </c:pt>
                <c:pt idx="4">
                  <c:v>0.76000449883090793</c:v>
                </c:pt>
                <c:pt idx="5">
                  <c:v>0.3350547873925615</c:v>
                </c:pt>
                <c:pt idx="6">
                  <c:v>0.19636728539371254</c:v>
                </c:pt>
                <c:pt idx="7">
                  <c:v>0.15421139002396075</c:v>
                </c:pt>
                <c:pt idx="8">
                  <c:v>0.14137681114100112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'Hct15'!$R$19:$Z$19</c:f>
              <c:numCache>
                <c:formatCode>General</c:formatCode>
                <c:ptCount val="9"/>
                <c:pt idx="0">
                  <c:v>0.92495507359844953</c:v>
                </c:pt>
                <c:pt idx="1">
                  <c:v>0.90918626284195214</c:v>
                </c:pt>
                <c:pt idx="2">
                  <c:v>0.87618793355898916</c:v>
                </c:pt>
                <c:pt idx="3">
                  <c:v>0.85382601775319877</c:v>
                </c:pt>
                <c:pt idx="4">
                  <c:v>0.70484650807993021</c:v>
                </c:pt>
                <c:pt idx="5">
                  <c:v>0.31073789335772567</c:v>
                </c:pt>
                <c:pt idx="6">
                  <c:v>0.18211575803012148</c:v>
                </c:pt>
                <c:pt idx="7">
                  <c:v>0.14301936361132564</c:v>
                </c:pt>
                <c:pt idx="8">
                  <c:v>0.13111626550829292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'Hct15'!$R$25:$Z$25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'Hct15'!$R$28:$Z$28</c:f>
              <c:numCache>
                <c:formatCode>General</c:formatCode>
                <c:ptCount val="9"/>
                <c:pt idx="0">
                  <c:v>0.92400662560993096</c:v>
                </c:pt>
                <c:pt idx="1">
                  <c:v>0.93353785236342457</c:v>
                </c:pt>
                <c:pt idx="2">
                  <c:v>0.85474258516056911</c:v>
                </c:pt>
                <c:pt idx="3">
                  <c:v>0.79749166559882145</c:v>
                </c:pt>
                <c:pt idx="4">
                  <c:v>0.52416253715757377</c:v>
                </c:pt>
                <c:pt idx="5">
                  <c:v>0.1900978642702793</c:v>
                </c:pt>
                <c:pt idx="6">
                  <c:v>0.14179855734814498</c:v>
                </c:pt>
                <c:pt idx="7">
                  <c:v>0.12479747998933159</c:v>
                </c:pt>
                <c:pt idx="8">
                  <c:v>0.13249674100286848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02968"/>
        <c:axId val="422504144"/>
      </c:scatterChart>
      <c:valAx>
        <c:axId val="4225029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4144"/>
        <c:crosses val="autoZero"/>
        <c:crossBetween val="midCat"/>
      </c:valAx>
      <c:valAx>
        <c:axId val="422504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02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'Hct15'!$R$17:$Z$17</c:f>
              <c:numCache>
                <c:formatCode>General</c:formatCode>
                <c:ptCount val="9"/>
                <c:pt idx="0">
                  <c:v>0.99733773111291024</c:v>
                </c:pt>
                <c:pt idx="1">
                  <c:v>0.98033492698638092</c:v>
                </c:pt>
                <c:pt idx="2">
                  <c:v>0.94475430280584438</c:v>
                </c:pt>
                <c:pt idx="3">
                  <c:v>0.92064244806859785</c:v>
                </c:pt>
                <c:pt idx="4">
                  <c:v>0.76000449883090793</c:v>
                </c:pt>
                <c:pt idx="5">
                  <c:v>0.3350547873925615</c:v>
                </c:pt>
                <c:pt idx="6">
                  <c:v>0.19636728539371254</c:v>
                </c:pt>
                <c:pt idx="7">
                  <c:v>0.15421139002396075</c:v>
                </c:pt>
                <c:pt idx="8">
                  <c:v>0.14137681114100112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'Hct15'!$R$20:$Z$20</c:f>
              <c:numCache>
                <c:formatCode>General</c:formatCode>
                <c:ptCount val="9"/>
                <c:pt idx="0">
                  <c:v>0.80346874351782016</c:v>
                </c:pt>
                <c:pt idx="1">
                  <c:v>0.78977105491981858</c:v>
                </c:pt>
                <c:pt idx="2">
                  <c:v>0.7611068236247539</c:v>
                </c:pt>
                <c:pt idx="3">
                  <c:v>0.74168198785923889</c:v>
                </c:pt>
                <c:pt idx="4">
                  <c:v>0.6122698868137264</c:v>
                </c:pt>
                <c:pt idx="5">
                  <c:v>0.26992466106293789</c:v>
                </c:pt>
                <c:pt idx="6">
                  <c:v>0.15819613671612856</c:v>
                </c:pt>
                <c:pt idx="7">
                  <c:v>0.12423477816328687</c:v>
                </c:pt>
                <c:pt idx="8">
                  <c:v>0.11389506810622851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'Hct15'!$R$25:$Z$25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'Hct15'!$R$29:$Z$29</c:f>
              <c:numCache>
                <c:formatCode>General</c:formatCode>
                <c:ptCount val="9"/>
                <c:pt idx="0">
                  <c:v>0.79906781990076281</c:v>
                </c:pt>
                <c:pt idx="1">
                  <c:v>0.78670684477866548</c:v>
                </c:pt>
                <c:pt idx="2">
                  <c:v>0.76126246017545895</c:v>
                </c:pt>
                <c:pt idx="3">
                  <c:v>0.65388304084061544</c:v>
                </c:pt>
                <c:pt idx="4">
                  <c:v>0.35374624940970795</c:v>
                </c:pt>
                <c:pt idx="5">
                  <c:v>0.14696576225215843</c:v>
                </c:pt>
                <c:pt idx="6">
                  <c:v>0.10497481589258902</c:v>
                </c:pt>
                <c:pt idx="7">
                  <c:v>0.11772050739776835</c:v>
                </c:pt>
                <c:pt idx="8">
                  <c:v>0.11299967423168324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5128"/>
        <c:axId val="422501792"/>
      </c:scatterChart>
      <c:valAx>
        <c:axId val="4224951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1792"/>
        <c:crosses val="autoZero"/>
        <c:crossBetween val="midCat"/>
      </c:valAx>
      <c:valAx>
        <c:axId val="422501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951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'Hct15'!$R$17:$Z$17</c:f>
              <c:numCache>
                <c:formatCode>General</c:formatCode>
                <c:ptCount val="9"/>
                <c:pt idx="0">
                  <c:v>0.99733773111291024</c:v>
                </c:pt>
                <c:pt idx="1">
                  <c:v>0.98033492698638092</c:v>
                </c:pt>
                <c:pt idx="2">
                  <c:v>0.94475430280584438</c:v>
                </c:pt>
                <c:pt idx="3">
                  <c:v>0.92064244806859785</c:v>
                </c:pt>
                <c:pt idx="4">
                  <c:v>0.76000449883090793</c:v>
                </c:pt>
                <c:pt idx="5">
                  <c:v>0.3350547873925615</c:v>
                </c:pt>
                <c:pt idx="6">
                  <c:v>0.19636728539371254</c:v>
                </c:pt>
                <c:pt idx="7">
                  <c:v>0.15421139002396075</c:v>
                </c:pt>
                <c:pt idx="8">
                  <c:v>0.14137681114100112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'Hct15'!$R$21:$Z$21</c:f>
              <c:numCache>
                <c:formatCode>General</c:formatCode>
                <c:ptCount val="9"/>
                <c:pt idx="0">
                  <c:v>0.73056577120809041</c:v>
                </c:pt>
                <c:pt idx="1">
                  <c:v>0.71811094640612805</c:v>
                </c:pt>
                <c:pt idx="2">
                  <c:v>0.69204757255230553</c:v>
                </c:pt>
                <c:pt idx="3">
                  <c:v>0.67438525496233792</c:v>
                </c:pt>
                <c:pt idx="4">
                  <c:v>0.55671539889546373</c:v>
                </c:pt>
                <c:pt idx="5">
                  <c:v>0.24543296770218911</c:v>
                </c:pt>
                <c:pt idx="6">
                  <c:v>0.14384216381106266</c:v>
                </c:pt>
                <c:pt idx="7">
                  <c:v>0.11296229909622452</c:v>
                </c:pt>
                <c:pt idx="8">
                  <c:v>0.10356076566652321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'Hct15'!$R$25:$Z$25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'Hct15'!$R$30:$Z$30</c:f>
              <c:numCache>
                <c:formatCode>General</c:formatCode>
                <c:ptCount val="9"/>
                <c:pt idx="0">
                  <c:v>0.72344109965440817</c:v>
                </c:pt>
                <c:pt idx="1">
                  <c:v>0.74221873330629518</c:v>
                </c:pt>
                <c:pt idx="2">
                  <c:v>0.70284299688462804</c:v>
                </c:pt>
                <c:pt idx="3">
                  <c:v>0.59494454329136304</c:v>
                </c:pt>
                <c:pt idx="4">
                  <c:v>0.33160948031573195</c:v>
                </c:pt>
                <c:pt idx="5">
                  <c:v>0.12895152485234795</c:v>
                </c:pt>
                <c:pt idx="6">
                  <c:v>9.46021735888979E-2</c:v>
                </c:pt>
                <c:pt idx="7">
                  <c:v>0.10147217530962256</c:v>
                </c:pt>
                <c:pt idx="8">
                  <c:v>0.11565027211861849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7872"/>
        <c:axId val="422502184"/>
      </c:scatterChart>
      <c:valAx>
        <c:axId val="4224978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2184"/>
        <c:crosses val="autoZero"/>
        <c:crossBetween val="midCat"/>
      </c:valAx>
      <c:valAx>
        <c:axId val="422502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97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'Hct15'!$R$17:$Z$17</c:f>
              <c:numCache>
                <c:formatCode>General</c:formatCode>
                <c:ptCount val="9"/>
                <c:pt idx="0">
                  <c:v>0.99733773111291024</c:v>
                </c:pt>
                <c:pt idx="1">
                  <c:v>0.98033492698638092</c:v>
                </c:pt>
                <c:pt idx="2">
                  <c:v>0.94475430280584438</c:v>
                </c:pt>
                <c:pt idx="3">
                  <c:v>0.92064244806859785</c:v>
                </c:pt>
                <c:pt idx="4">
                  <c:v>0.76000449883090793</c:v>
                </c:pt>
                <c:pt idx="5">
                  <c:v>0.3350547873925615</c:v>
                </c:pt>
                <c:pt idx="6">
                  <c:v>0.19636728539371254</c:v>
                </c:pt>
                <c:pt idx="7">
                  <c:v>0.15421139002396075</c:v>
                </c:pt>
                <c:pt idx="8">
                  <c:v>0.14137681114100112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'Hct15'!$R$16:$Z$16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'Hct15'!$R$22:$Z$22</c:f>
              <c:numCache>
                <c:formatCode>General</c:formatCode>
                <c:ptCount val="9"/>
                <c:pt idx="0">
                  <c:v>0.70543895794511158</c:v>
                </c:pt>
                <c:pt idx="1">
                  <c:v>0.69341249985475206</c:v>
                </c:pt>
                <c:pt idx="2">
                  <c:v>0.66824554019611593</c:v>
                </c:pt>
                <c:pt idx="3">
                  <c:v>0.65119069392955931</c:v>
                </c:pt>
                <c:pt idx="4">
                  <c:v>0.53756793206911724</c:v>
                </c:pt>
                <c:pt idx="5">
                  <c:v>0.23699163553050287</c:v>
                </c:pt>
                <c:pt idx="6">
                  <c:v>0.13889490877686272</c:v>
                </c:pt>
                <c:pt idx="7">
                  <c:v>0.10907711489103798</c:v>
                </c:pt>
                <c:pt idx="8">
                  <c:v>9.9998934380654422E-2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'Hct15'!$R$25:$Z$25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'Hct15'!$R$31:$Z$31</c:f>
              <c:numCache>
                <c:formatCode>General</c:formatCode>
                <c:ptCount val="9"/>
                <c:pt idx="0">
                  <c:v>0.72404680918629383</c:v>
                </c:pt>
                <c:pt idx="1">
                  <c:v>0.72116977893449885</c:v>
                </c:pt>
                <c:pt idx="2">
                  <c:v>0.65298212069611483</c:v>
                </c:pt>
                <c:pt idx="3">
                  <c:v>0.54399574254493754</c:v>
                </c:pt>
                <c:pt idx="4">
                  <c:v>0.27271824555137553</c:v>
                </c:pt>
                <c:pt idx="5">
                  <c:v>0.1220585694674536</c:v>
                </c:pt>
                <c:pt idx="6">
                  <c:v>9.9667354109522419E-2</c:v>
                </c:pt>
                <c:pt idx="7">
                  <c:v>0.1073406874383513</c:v>
                </c:pt>
                <c:pt idx="8">
                  <c:v>0.11415354219289768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02576"/>
        <c:axId val="422498656"/>
      </c:scatterChart>
      <c:valAx>
        <c:axId val="42250257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498656"/>
        <c:crosses val="autoZero"/>
        <c:crossBetween val="midCat"/>
      </c:valAx>
      <c:valAx>
        <c:axId val="422498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025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'Hct15'!$R$18:$R$22</c:f>
              <c:numCache>
                <c:formatCode>General</c:formatCode>
                <c:ptCount val="5"/>
                <c:pt idx="0">
                  <c:v>0.99230862236828954</c:v>
                </c:pt>
                <c:pt idx="1">
                  <c:v>0.92495507359844953</c:v>
                </c:pt>
                <c:pt idx="2">
                  <c:v>0.80346874351782016</c:v>
                </c:pt>
                <c:pt idx="3">
                  <c:v>0.73056577120809041</c:v>
                </c:pt>
                <c:pt idx="4">
                  <c:v>0.70543895794511158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'Hct15'!$R$27:$R$31</c:f>
              <c:numCache>
                <c:formatCode>General</c:formatCode>
                <c:ptCount val="5"/>
                <c:pt idx="0">
                  <c:v>0.95841936932182881</c:v>
                </c:pt>
                <c:pt idx="1">
                  <c:v>0.92400662560993096</c:v>
                </c:pt>
                <c:pt idx="2">
                  <c:v>0.79906781990076281</c:v>
                </c:pt>
                <c:pt idx="3">
                  <c:v>0.72344109965440817</c:v>
                </c:pt>
                <c:pt idx="4">
                  <c:v>0.72404680918629383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03360"/>
        <c:axId val="422497088"/>
      </c:scatterChart>
      <c:valAx>
        <c:axId val="42250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497088"/>
        <c:crosses val="autoZero"/>
        <c:crossBetween val="midCat"/>
      </c:valAx>
      <c:valAx>
        <c:axId val="422497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033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'Hct15'!$S$18:$S$22</c:f>
              <c:numCache>
                <c:formatCode>General</c:formatCode>
                <c:ptCount val="5"/>
                <c:pt idx="0">
                  <c:v>0.97539155544817313</c:v>
                </c:pt>
                <c:pt idx="1">
                  <c:v>0.90918626284195214</c:v>
                </c:pt>
                <c:pt idx="2">
                  <c:v>0.78977105491981858</c:v>
                </c:pt>
                <c:pt idx="3">
                  <c:v>0.71811094640612805</c:v>
                </c:pt>
                <c:pt idx="4">
                  <c:v>0.69341249985475206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'Hct15'!$S$27:$S$31</c:f>
              <c:numCache>
                <c:formatCode>General</c:formatCode>
                <c:ptCount val="5"/>
                <c:pt idx="0">
                  <c:v>0.93834005900640916</c:v>
                </c:pt>
                <c:pt idx="1">
                  <c:v>0.93353785236342457</c:v>
                </c:pt>
                <c:pt idx="2">
                  <c:v>0.78670684477866548</c:v>
                </c:pt>
                <c:pt idx="3">
                  <c:v>0.74221873330629518</c:v>
                </c:pt>
                <c:pt idx="4">
                  <c:v>0.72116977893449885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04928"/>
        <c:axId val="422504536"/>
      </c:scatterChart>
      <c:valAx>
        <c:axId val="42250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4536"/>
        <c:crosses val="autoZero"/>
        <c:crossBetween val="midCat"/>
      </c:valAx>
      <c:valAx>
        <c:axId val="422504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049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'Hct15'!$T$18:$T$22</c:f>
              <c:numCache>
                <c:formatCode>General</c:formatCode>
                <c:ptCount val="5"/>
                <c:pt idx="0">
                  <c:v>0.93999034775076284</c:v>
                </c:pt>
                <c:pt idx="1">
                  <c:v>0.87618793355898916</c:v>
                </c:pt>
                <c:pt idx="2">
                  <c:v>0.7611068236247539</c:v>
                </c:pt>
                <c:pt idx="3">
                  <c:v>0.69204757255230553</c:v>
                </c:pt>
                <c:pt idx="4">
                  <c:v>0.66824554019611593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'Hct15'!$T$27:$T$31</c:f>
              <c:numCache>
                <c:formatCode>General</c:formatCode>
                <c:ptCount val="5"/>
                <c:pt idx="0">
                  <c:v>0.90751188280907213</c:v>
                </c:pt>
                <c:pt idx="1">
                  <c:v>0.85474258516056911</c:v>
                </c:pt>
                <c:pt idx="2">
                  <c:v>0.76126246017545895</c:v>
                </c:pt>
                <c:pt idx="3">
                  <c:v>0.70284299688462804</c:v>
                </c:pt>
                <c:pt idx="4">
                  <c:v>0.65298212069611483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06104"/>
        <c:axId val="422494344"/>
      </c:scatterChart>
      <c:valAx>
        <c:axId val="422506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494344"/>
        <c:crosses val="autoZero"/>
        <c:crossBetween val="midCat"/>
      </c:valAx>
      <c:valAx>
        <c:axId val="422494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061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'Hct15'!$U$18:$U$22</c:f>
              <c:numCache>
                <c:formatCode>General</c:formatCode>
                <c:ptCount val="5"/>
                <c:pt idx="0">
                  <c:v>0.91600007784453719</c:v>
                </c:pt>
                <c:pt idx="1">
                  <c:v>0.85382601775319877</c:v>
                </c:pt>
                <c:pt idx="2">
                  <c:v>0.74168198785923889</c:v>
                </c:pt>
                <c:pt idx="3">
                  <c:v>0.67438525496233792</c:v>
                </c:pt>
                <c:pt idx="4">
                  <c:v>0.65119069392955931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'Hct15'!$U$27:$U$31</c:f>
              <c:numCache>
                <c:formatCode>General</c:formatCode>
                <c:ptCount val="5"/>
                <c:pt idx="0">
                  <c:v>0.88338129813170496</c:v>
                </c:pt>
                <c:pt idx="1">
                  <c:v>0.79749166559882145</c:v>
                </c:pt>
                <c:pt idx="2">
                  <c:v>0.65388304084061544</c:v>
                </c:pt>
                <c:pt idx="3">
                  <c:v>0.59494454329136304</c:v>
                </c:pt>
                <c:pt idx="4">
                  <c:v>0.54399574254493754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4736"/>
        <c:axId val="422495912"/>
      </c:scatterChart>
      <c:valAx>
        <c:axId val="422494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495912"/>
        <c:crosses val="autoZero"/>
        <c:crossBetween val="midCat"/>
      </c:valAx>
      <c:valAx>
        <c:axId val="422495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947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'Hct15'!$V$18:$V$22</c:f>
              <c:numCache>
                <c:formatCode>General</c:formatCode>
                <c:ptCount val="5"/>
                <c:pt idx="0">
                  <c:v>0.75617215081900979</c:v>
                </c:pt>
                <c:pt idx="1">
                  <c:v>0.70484650807993021</c:v>
                </c:pt>
                <c:pt idx="2">
                  <c:v>0.6122698868137264</c:v>
                </c:pt>
                <c:pt idx="3">
                  <c:v>0.55671539889546373</c:v>
                </c:pt>
                <c:pt idx="4">
                  <c:v>0.53756793206911724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'Hct15'!$V$27:$V$31</c:f>
              <c:numCache>
                <c:formatCode>General</c:formatCode>
                <c:ptCount val="5"/>
                <c:pt idx="0">
                  <c:v>0.63815433808688005</c:v>
                </c:pt>
                <c:pt idx="1">
                  <c:v>0.52416253715757377</c:v>
                </c:pt>
                <c:pt idx="2">
                  <c:v>0.35374624940970795</c:v>
                </c:pt>
                <c:pt idx="3">
                  <c:v>0.33160948031573195</c:v>
                </c:pt>
                <c:pt idx="4">
                  <c:v>0.27271824555137553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498264"/>
        <c:axId val="422496696"/>
      </c:scatterChart>
      <c:valAx>
        <c:axId val="422498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496696"/>
        <c:crosses val="autoZero"/>
        <c:crossBetween val="midCat"/>
      </c:valAx>
      <c:valAx>
        <c:axId val="422496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4982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'Hct15'!$W$18:$W$22</c:f>
              <c:numCache>
                <c:formatCode>General</c:formatCode>
                <c:ptCount val="5"/>
                <c:pt idx="0">
                  <c:v>0.33336526246170117</c:v>
                </c:pt>
                <c:pt idx="1">
                  <c:v>0.31073789335772567</c:v>
                </c:pt>
                <c:pt idx="2">
                  <c:v>0.26992466106293789</c:v>
                </c:pt>
                <c:pt idx="3">
                  <c:v>0.24543296770218911</c:v>
                </c:pt>
                <c:pt idx="4">
                  <c:v>0.23699163553050287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'Hct15'!$W$27:$W$31</c:f>
              <c:numCache>
                <c:formatCode>General</c:formatCode>
                <c:ptCount val="5"/>
                <c:pt idx="0">
                  <c:v>0.2268399559844668</c:v>
                </c:pt>
                <c:pt idx="1">
                  <c:v>0.1900978642702793</c:v>
                </c:pt>
                <c:pt idx="2">
                  <c:v>0.14696576225215843</c:v>
                </c:pt>
                <c:pt idx="3">
                  <c:v>0.12895152485234795</c:v>
                </c:pt>
                <c:pt idx="4">
                  <c:v>0.1220585694674536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1984"/>
        <c:axId val="422506888"/>
      </c:scatterChart>
      <c:valAx>
        <c:axId val="422511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6888"/>
        <c:crosses val="autoZero"/>
        <c:crossBetween val="midCat"/>
      </c:valAx>
      <c:valAx>
        <c:axId val="422506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1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'Hct15'!$X$18:$X$22</c:f>
              <c:numCache>
                <c:formatCode>General</c:formatCode>
                <c:ptCount val="5"/>
                <c:pt idx="0">
                  <c:v>0.19537709681333171</c:v>
                </c:pt>
                <c:pt idx="1">
                  <c:v>0.18211575803012148</c:v>
                </c:pt>
                <c:pt idx="2">
                  <c:v>0.15819613671612856</c:v>
                </c:pt>
                <c:pt idx="3">
                  <c:v>0.14384216381106266</c:v>
                </c:pt>
                <c:pt idx="4">
                  <c:v>0.13889490877686272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'Hct15'!$X$27:$X$31</c:f>
              <c:numCache>
                <c:formatCode>General</c:formatCode>
                <c:ptCount val="5"/>
                <c:pt idx="0">
                  <c:v>0.16719809003354269</c:v>
                </c:pt>
                <c:pt idx="1">
                  <c:v>0.14179855734814498</c:v>
                </c:pt>
                <c:pt idx="2">
                  <c:v>0.10497481589258902</c:v>
                </c:pt>
                <c:pt idx="3">
                  <c:v>9.46021735888979E-2</c:v>
                </c:pt>
                <c:pt idx="4">
                  <c:v>9.9667354109522419E-2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3160"/>
        <c:axId val="422507280"/>
      </c:scatterChart>
      <c:valAx>
        <c:axId val="422513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7280"/>
        <c:crosses val="autoZero"/>
        <c:crossBetween val="midCat"/>
      </c:valAx>
      <c:valAx>
        <c:axId val="422507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3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'Hct15'!$Y$18:$Y$22</c:f>
              <c:numCache>
                <c:formatCode>General</c:formatCode>
                <c:ptCount val="5"/>
                <c:pt idx="0">
                  <c:v>0.15343377395079344</c:v>
                </c:pt>
                <c:pt idx="1">
                  <c:v>0.14301936361132564</c:v>
                </c:pt>
                <c:pt idx="2">
                  <c:v>0.12423477816328687</c:v>
                </c:pt>
                <c:pt idx="3">
                  <c:v>0.11296229909622452</c:v>
                </c:pt>
                <c:pt idx="4">
                  <c:v>0.10907711489103798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'Hct15'!$Y$27:$Y$31</c:f>
              <c:numCache>
                <c:formatCode>General</c:formatCode>
                <c:ptCount val="5"/>
                <c:pt idx="0">
                  <c:v>0.14331010958598375</c:v>
                </c:pt>
                <c:pt idx="1">
                  <c:v>0.12479747998933159</c:v>
                </c:pt>
                <c:pt idx="2">
                  <c:v>0.11772050739776835</c:v>
                </c:pt>
                <c:pt idx="3">
                  <c:v>0.10147217530962256</c:v>
                </c:pt>
                <c:pt idx="4">
                  <c:v>0.1073406874383513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7472"/>
        <c:axId val="422508064"/>
      </c:scatterChart>
      <c:valAx>
        <c:axId val="42251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8064"/>
        <c:crosses val="autoZero"/>
        <c:crossBetween val="midCat"/>
      </c:valAx>
      <c:valAx>
        <c:axId val="42250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7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'Hct15'!$Q$18:$Q$22</c:f>
              <c:numCache>
                <c:formatCode>General</c:formatCode>
                <c:ptCount val="5"/>
                <c:pt idx="0">
                  <c:v>0.99495746667579821</c:v>
                </c:pt>
                <c:pt idx="1">
                  <c:v>0.92742412599422031</c:v>
                </c:pt>
                <c:pt idx="2">
                  <c:v>0.80561350328262893</c:v>
                </c:pt>
                <c:pt idx="3">
                  <c:v>0.73251592556602263</c:v>
                </c:pt>
                <c:pt idx="4">
                  <c:v>0.70732203940376914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'Hct15'!$P$18:$P$22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'Hct15'!$Z$18:$Z$22</c:f>
              <c:numCache>
                <c:formatCode>General</c:formatCode>
                <c:ptCount val="5"/>
                <c:pt idx="0">
                  <c:v>0.14066391385955324</c:v>
                </c:pt>
                <c:pt idx="1">
                  <c:v>0.13111626550829292</c:v>
                </c:pt>
                <c:pt idx="2">
                  <c:v>0.11389506810622851</c:v>
                </c:pt>
                <c:pt idx="3">
                  <c:v>0.10356076566652321</c:v>
                </c:pt>
                <c:pt idx="4">
                  <c:v>9.9998934380654422E-2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'Hct15'!$P$27:$P$31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'Hct15'!$Z$27:$Z$31</c:f>
              <c:numCache>
                <c:formatCode>General</c:formatCode>
                <c:ptCount val="5"/>
                <c:pt idx="0">
                  <c:v>0.13453619582930335</c:v>
                </c:pt>
                <c:pt idx="1">
                  <c:v>0.13249674100286848</c:v>
                </c:pt>
                <c:pt idx="2">
                  <c:v>0.11299967423168324</c:v>
                </c:pt>
                <c:pt idx="3">
                  <c:v>0.11565027211861849</c:v>
                </c:pt>
                <c:pt idx="4">
                  <c:v>0.11415354219289768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1592"/>
        <c:axId val="422518256"/>
      </c:scatterChart>
      <c:valAx>
        <c:axId val="422511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18256"/>
        <c:crosses val="autoZero"/>
        <c:crossBetween val="midCat"/>
      </c:valAx>
      <c:valAx>
        <c:axId val="422518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1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'Hct15'!$R$18:$Z$18</c:f>
              <c:numCache>
                <c:formatCode>General</c:formatCode>
                <c:ptCount val="9"/>
                <c:pt idx="0">
                  <c:v>0.99230862236828954</c:v>
                </c:pt>
                <c:pt idx="1">
                  <c:v>0.97539155544817313</c:v>
                </c:pt>
                <c:pt idx="2">
                  <c:v>0.93999034775076284</c:v>
                </c:pt>
                <c:pt idx="3">
                  <c:v>0.91600007784453719</c:v>
                </c:pt>
                <c:pt idx="4">
                  <c:v>0.75617215081900979</c:v>
                </c:pt>
                <c:pt idx="5">
                  <c:v>0.33336526246170117</c:v>
                </c:pt>
                <c:pt idx="6">
                  <c:v>0.19537709681333171</c:v>
                </c:pt>
                <c:pt idx="7">
                  <c:v>0.15343377395079344</c:v>
                </c:pt>
                <c:pt idx="8">
                  <c:v>0.14066391385955324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'Hct15'!$R$19:$Z$19</c:f>
              <c:numCache>
                <c:formatCode>General</c:formatCode>
                <c:ptCount val="9"/>
                <c:pt idx="0">
                  <c:v>0.92495507359844953</c:v>
                </c:pt>
                <c:pt idx="1">
                  <c:v>0.90918626284195214</c:v>
                </c:pt>
                <c:pt idx="2">
                  <c:v>0.87618793355898916</c:v>
                </c:pt>
                <c:pt idx="3">
                  <c:v>0.85382601775319877</c:v>
                </c:pt>
                <c:pt idx="4">
                  <c:v>0.70484650807993021</c:v>
                </c:pt>
                <c:pt idx="5">
                  <c:v>0.31073789335772567</c:v>
                </c:pt>
                <c:pt idx="6">
                  <c:v>0.18211575803012148</c:v>
                </c:pt>
                <c:pt idx="7">
                  <c:v>0.14301936361132564</c:v>
                </c:pt>
                <c:pt idx="8">
                  <c:v>0.13111626550829292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'Hct15'!$R$20:$Z$20</c:f>
              <c:numCache>
                <c:formatCode>General</c:formatCode>
                <c:ptCount val="9"/>
                <c:pt idx="0">
                  <c:v>0.80346874351782016</c:v>
                </c:pt>
                <c:pt idx="1">
                  <c:v>0.78977105491981858</c:v>
                </c:pt>
                <c:pt idx="2">
                  <c:v>0.7611068236247539</c:v>
                </c:pt>
                <c:pt idx="3">
                  <c:v>0.74168198785923889</c:v>
                </c:pt>
                <c:pt idx="4">
                  <c:v>0.6122698868137264</c:v>
                </c:pt>
                <c:pt idx="5">
                  <c:v>0.26992466106293789</c:v>
                </c:pt>
                <c:pt idx="6">
                  <c:v>0.15819613671612856</c:v>
                </c:pt>
                <c:pt idx="7">
                  <c:v>0.12423477816328687</c:v>
                </c:pt>
                <c:pt idx="8">
                  <c:v>0.11389506810622851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'Hct15'!$R$21:$Z$21</c:f>
              <c:numCache>
                <c:formatCode>General</c:formatCode>
                <c:ptCount val="9"/>
                <c:pt idx="0">
                  <c:v>0.73056577120809041</c:v>
                </c:pt>
                <c:pt idx="1">
                  <c:v>0.71811094640612805</c:v>
                </c:pt>
                <c:pt idx="2">
                  <c:v>0.69204757255230553</c:v>
                </c:pt>
                <c:pt idx="3">
                  <c:v>0.67438525496233792</c:v>
                </c:pt>
                <c:pt idx="4">
                  <c:v>0.55671539889546373</c:v>
                </c:pt>
                <c:pt idx="5">
                  <c:v>0.24543296770218911</c:v>
                </c:pt>
                <c:pt idx="6">
                  <c:v>0.14384216381106266</c:v>
                </c:pt>
                <c:pt idx="7">
                  <c:v>0.11296229909622452</c:v>
                </c:pt>
                <c:pt idx="8">
                  <c:v>0.10356076566652321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'Hct15'!$R$22:$Z$22</c:f>
              <c:numCache>
                <c:formatCode>General</c:formatCode>
                <c:ptCount val="9"/>
                <c:pt idx="0">
                  <c:v>0.70543895794511158</c:v>
                </c:pt>
                <c:pt idx="1">
                  <c:v>0.69341249985475206</c:v>
                </c:pt>
                <c:pt idx="2">
                  <c:v>0.66824554019611593</c:v>
                </c:pt>
                <c:pt idx="3">
                  <c:v>0.65119069392955931</c:v>
                </c:pt>
                <c:pt idx="4">
                  <c:v>0.53756793206911724</c:v>
                </c:pt>
                <c:pt idx="5">
                  <c:v>0.23699163553050287</c:v>
                </c:pt>
                <c:pt idx="6">
                  <c:v>0.13889490877686272</c:v>
                </c:pt>
                <c:pt idx="7">
                  <c:v>0.10907711489103798</c:v>
                </c:pt>
                <c:pt idx="8">
                  <c:v>9.9998934380654422E-2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2513552"/>
        <c:axId val="422515120"/>
        <c:axId val="422472760"/>
      </c:surfaceChart>
      <c:catAx>
        <c:axId val="422513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2515120"/>
        <c:crossesAt val="0"/>
        <c:auto val="1"/>
        <c:lblAlgn val="ctr"/>
        <c:lblOffset val="100"/>
        <c:noMultiLvlLbl val="0"/>
      </c:catAx>
      <c:valAx>
        <c:axId val="42251512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2513552"/>
        <c:crosses val="autoZero"/>
        <c:crossBetween val="midCat"/>
        <c:majorUnit val="0.25"/>
        <c:minorUnit val="0.1"/>
      </c:valAx>
      <c:serAx>
        <c:axId val="42247276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251512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'Hct15'!$R$27:$Z$27</c:f>
              <c:numCache>
                <c:formatCode>General</c:formatCode>
                <c:ptCount val="9"/>
                <c:pt idx="0">
                  <c:v>0.95841936932182881</c:v>
                </c:pt>
                <c:pt idx="1">
                  <c:v>0.93834005900640916</c:v>
                </c:pt>
                <c:pt idx="2">
                  <c:v>0.90751188280907213</c:v>
                </c:pt>
                <c:pt idx="3">
                  <c:v>0.88338129813170496</c:v>
                </c:pt>
                <c:pt idx="4">
                  <c:v>0.63815433808688005</c:v>
                </c:pt>
                <c:pt idx="5">
                  <c:v>0.2268399559844668</c:v>
                </c:pt>
                <c:pt idx="6">
                  <c:v>0.16719809003354269</c:v>
                </c:pt>
                <c:pt idx="7">
                  <c:v>0.14331010958598375</c:v>
                </c:pt>
                <c:pt idx="8">
                  <c:v>0.13453619582930335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'Hct15'!$R$28:$Z$28</c:f>
              <c:numCache>
                <c:formatCode>General</c:formatCode>
                <c:ptCount val="9"/>
                <c:pt idx="0">
                  <c:v>0.92400662560993096</c:v>
                </c:pt>
                <c:pt idx="1">
                  <c:v>0.93353785236342457</c:v>
                </c:pt>
                <c:pt idx="2">
                  <c:v>0.85474258516056911</c:v>
                </c:pt>
                <c:pt idx="3">
                  <c:v>0.79749166559882145</c:v>
                </c:pt>
                <c:pt idx="4">
                  <c:v>0.52416253715757377</c:v>
                </c:pt>
                <c:pt idx="5">
                  <c:v>0.1900978642702793</c:v>
                </c:pt>
                <c:pt idx="6">
                  <c:v>0.14179855734814498</c:v>
                </c:pt>
                <c:pt idx="7">
                  <c:v>0.12479747998933159</c:v>
                </c:pt>
                <c:pt idx="8">
                  <c:v>0.13249674100286848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'Hct15'!$R$29:$Z$29</c:f>
              <c:numCache>
                <c:formatCode>General</c:formatCode>
                <c:ptCount val="9"/>
                <c:pt idx="0">
                  <c:v>0.79906781990076281</c:v>
                </c:pt>
                <c:pt idx="1">
                  <c:v>0.78670684477866548</c:v>
                </c:pt>
                <c:pt idx="2">
                  <c:v>0.76126246017545895</c:v>
                </c:pt>
                <c:pt idx="3">
                  <c:v>0.65388304084061544</c:v>
                </c:pt>
                <c:pt idx="4">
                  <c:v>0.35374624940970795</c:v>
                </c:pt>
                <c:pt idx="5">
                  <c:v>0.14696576225215843</c:v>
                </c:pt>
                <c:pt idx="6">
                  <c:v>0.10497481589258902</c:v>
                </c:pt>
                <c:pt idx="7">
                  <c:v>0.11772050739776835</c:v>
                </c:pt>
                <c:pt idx="8">
                  <c:v>0.11299967423168324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'Hct15'!$R$30:$Z$30</c:f>
              <c:numCache>
                <c:formatCode>General</c:formatCode>
                <c:ptCount val="9"/>
                <c:pt idx="0">
                  <c:v>0.72344109965440817</c:v>
                </c:pt>
                <c:pt idx="1">
                  <c:v>0.74221873330629518</c:v>
                </c:pt>
                <c:pt idx="2">
                  <c:v>0.70284299688462804</c:v>
                </c:pt>
                <c:pt idx="3">
                  <c:v>0.59494454329136304</c:v>
                </c:pt>
                <c:pt idx="4">
                  <c:v>0.33160948031573195</c:v>
                </c:pt>
                <c:pt idx="5">
                  <c:v>0.12895152485234795</c:v>
                </c:pt>
                <c:pt idx="6">
                  <c:v>9.46021735888979E-2</c:v>
                </c:pt>
                <c:pt idx="7">
                  <c:v>0.10147217530962256</c:v>
                </c:pt>
                <c:pt idx="8">
                  <c:v>0.11565027211861849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'Hct15'!$R$31:$Z$31</c:f>
              <c:numCache>
                <c:formatCode>General</c:formatCode>
                <c:ptCount val="9"/>
                <c:pt idx="0">
                  <c:v>0.72404680918629383</c:v>
                </c:pt>
                <c:pt idx="1">
                  <c:v>0.72116977893449885</c:v>
                </c:pt>
                <c:pt idx="2">
                  <c:v>0.65298212069611483</c:v>
                </c:pt>
                <c:pt idx="3">
                  <c:v>0.54399574254493754</c:v>
                </c:pt>
                <c:pt idx="4">
                  <c:v>0.27271824555137553</c:v>
                </c:pt>
                <c:pt idx="5">
                  <c:v>0.1220585694674536</c:v>
                </c:pt>
                <c:pt idx="6">
                  <c:v>9.9667354109522419E-2</c:v>
                </c:pt>
                <c:pt idx="7">
                  <c:v>0.1073406874383513</c:v>
                </c:pt>
                <c:pt idx="8">
                  <c:v>0.11415354219289768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2515512"/>
        <c:axId val="422511200"/>
        <c:axId val="422463856"/>
      </c:surfaceChart>
      <c:catAx>
        <c:axId val="422515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1200"/>
        <c:crossesAt val="0"/>
        <c:auto val="1"/>
        <c:lblAlgn val="ctr"/>
        <c:lblOffset val="100"/>
        <c:noMultiLvlLbl val="0"/>
      </c:catAx>
      <c:valAx>
        <c:axId val="42251120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2515512"/>
        <c:crosses val="autoZero"/>
        <c:crossBetween val="midCat"/>
        <c:majorUnit val="0.25"/>
        <c:minorUnit val="0.1"/>
      </c:valAx>
      <c:serAx>
        <c:axId val="42246385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251120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'Hct15'!$R$36:$Z$36</c:f>
              <c:numCache>
                <c:formatCode>General</c:formatCode>
                <c:ptCount val="9"/>
                <c:pt idx="0">
                  <c:v>3.3889253046460732E-2</c:v>
                </c:pt>
                <c:pt idx="1">
                  <c:v>3.7051496441763976E-2</c:v>
                </c:pt>
                <c:pt idx="2">
                  <c:v>3.247846494169071E-2</c:v>
                </c:pt>
                <c:pt idx="3">
                  <c:v>3.2618779712832224E-2</c:v>
                </c:pt>
                <c:pt idx="4">
                  <c:v>0.11801781273212975</c:v>
                </c:pt>
                <c:pt idx="5">
                  <c:v>0.10652530647723438</c:v>
                </c:pt>
                <c:pt idx="6">
                  <c:v>2.8179006779789018E-2</c:v>
                </c:pt>
                <c:pt idx="7">
                  <c:v>1.0123664364809687E-2</c:v>
                </c:pt>
                <c:pt idx="8">
                  <c:v>6.1277180302498901E-3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'Hct15'!$R$37:$Z$37</c:f>
              <c:numCache>
                <c:formatCode>General</c:formatCode>
                <c:ptCount val="9"/>
                <c:pt idx="0">
                  <c:v>9.4844798851856371E-4</c:v>
                </c:pt>
                <c:pt idx="1">
                  <c:v>-2.4351589521472428E-2</c:v>
                </c:pt>
                <c:pt idx="2">
                  <c:v>2.144534839842005E-2</c:v>
                </c:pt>
                <c:pt idx="3">
                  <c:v>5.6334352154377321E-2</c:v>
                </c:pt>
                <c:pt idx="4">
                  <c:v>0.18068397092235644</c:v>
                </c:pt>
                <c:pt idx="5">
                  <c:v>0.12064002908744637</c:v>
                </c:pt>
                <c:pt idx="6">
                  <c:v>4.0317200681976501E-2</c:v>
                </c:pt>
                <c:pt idx="7">
                  <c:v>1.8221883621994048E-2</c:v>
                </c:pt>
                <c:pt idx="8">
                  <c:v>-1.3804754945755671E-3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'Hct15'!$R$38:$Z$38</c:f>
              <c:numCache>
                <c:formatCode>General</c:formatCode>
                <c:ptCount val="9"/>
                <c:pt idx="0">
                  <c:v>4.4009236170573507E-3</c:v>
                </c:pt>
                <c:pt idx="1">
                  <c:v>3.0642101411531009E-3</c:v>
                </c:pt>
                <c:pt idx="2">
                  <c:v>-1.5563655070505167E-4</c:v>
                </c:pt>
                <c:pt idx="3">
                  <c:v>8.7798947018623452E-2</c:v>
                </c:pt>
                <c:pt idx="4">
                  <c:v>0.25852363740401846</c:v>
                </c:pt>
                <c:pt idx="5">
                  <c:v>0.12295889881077945</c:v>
                </c:pt>
                <c:pt idx="6">
                  <c:v>5.3221320823539545E-2</c:v>
                </c:pt>
                <c:pt idx="7">
                  <c:v>6.5142707655185261E-3</c:v>
                </c:pt>
                <c:pt idx="8">
                  <c:v>8.9539387454527775E-4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'Hct15'!$R$39:$Z$39</c:f>
              <c:numCache>
                <c:formatCode>General</c:formatCode>
                <c:ptCount val="9"/>
                <c:pt idx="0">
                  <c:v>7.124671553682238E-3</c:v>
                </c:pt>
                <c:pt idx="1">
                  <c:v>-2.4107786900167127E-2</c:v>
                </c:pt>
                <c:pt idx="2">
                  <c:v>-1.0795424332322501E-2</c:v>
                </c:pt>
                <c:pt idx="3">
                  <c:v>7.9440711670974884E-2</c:v>
                </c:pt>
                <c:pt idx="4">
                  <c:v>0.22510591857973178</c:v>
                </c:pt>
                <c:pt idx="5">
                  <c:v>0.11648144284984116</c:v>
                </c:pt>
                <c:pt idx="6">
                  <c:v>4.9239990222164756E-2</c:v>
                </c:pt>
                <c:pt idx="7">
                  <c:v>1.1490123786601955E-2</c:v>
                </c:pt>
                <c:pt idx="8">
                  <c:v>-1.2089506452095278E-2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'Hct15'!$R$40:$Z$40</c:f>
              <c:numCache>
                <c:formatCode>General</c:formatCode>
                <c:ptCount val="9"/>
                <c:pt idx="0">
                  <c:v>-1.8607851241182249E-2</c:v>
                </c:pt>
                <c:pt idx="1">
                  <c:v>-2.7757279079746788E-2</c:v>
                </c:pt>
                <c:pt idx="2">
                  <c:v>1.5263419500001096E-2</c:v>
                </c:pt>
                <c:pt idx="3">
                  <c:v>0.10719495138462176</c:v>
                </c:pt>
                <c:pt idx="4">
                  <c:v>0.26484968651774171</c:v>
                </c:pt>
                <c:pt idx="5">
                  <c:v>0.11493306606304927</c:v>
                </c:pt>
                <c:pt idx="6">
                  <c:v>3.9227554667340306E-2</c:v>
                </c:pt>
                <c:pt idx="7">
                  <c:v>1.7364274526866785E-3</c:v>
                </c:pt>
                <c:pt idx="8">
                  <c:v>-1.4154607812243258E-2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2512376"/>
        <c:axId val="422514728"/>
        <c:axId val="422465128"/>
      </c:surfaceChart>
      <c:catAx>
        <c:axId val="422512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2514728"/>
        <c:crossesAt val="0"/>
        <c:auto val="1"/>
        <c:lblAlgn val="ctr"/>
        <c:lblOffset val="100"/>
        <c:noMultiLvlLbl val="0"/>
      </c:catAx>
      <c:valAx>
        <c:axId val="422514728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2512376"/>
        <c:crosses val="autoZero"/>
        <c:crossBetween val="midCat"/>
        <c:majorUnit val="0.25"/>
        <c:minorUnit val="0.1"/>
      </c:valAx>
      <c:serAx>
        <c:axId val="422465128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25147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'HCT116'!$R$17:$Z$17</c:f>
              <c:numCache>
                <c:formatCode>General</c:formatCode>
                <c:ptCount val="9"/>
                <c:pt idx="0">
                  <c:v>1.0613691580931492</c:v>
                </c:pt>
                <c:pt idx="1">
                  <c:v>1.0772888759693513</c:v>
                </c:pt>
                <c:pt idx="2">
                  <c:v>1.0397651446867806</c:v>
                </c:pt>
                <c:pt idx="3">
                  <c:v>1.0905250933007422</c:v>
                </c:pt>
                <c:pt idx="4">
                  <c:v>1.0334875585554979</c:v>
                </c:pt>
                <c:pt idx="5">
                  <c:v>0.94990423493494447</c:v>
                </c:pt>
                <c:pt idx="6">
                  <c:v>0.44726009260492666</c:v>
                </c:pt>
                <c:pt idx="7">
                  <c:v>0.14562771287031048</c:v>
                </c:pt>
                <c:pt idx="8">
                  <c:v>0.13364449695150063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'HCT116'!$R$18:$Z$18</c:f>
              <c:numCache>
                <c:formatCode>General</c:formatCode>
                <c:ptCount val="9"/>
                <c:pt idx="0">
                  <c:v>1.0532567869175249</c:v>
                </c:pt>
                <c:pt idx="1">
                  <c:v>1.0690548254897465</c:v>
                </c:pt>
                <c:pt idx="2">
                  <c:v>1.031817899635558</c:v>
                </c:pt>
                <c:pt idx="3">
                  <c:v>1.08218987433783</c:v>
                </c:pt>
                <c:pt idx="4">
                  <c:v>1.0255882950273822</c:v>
                </c:pt>
                <c:pt idx="5">
                  <c:v>0.94264382447706541</c:v>
                </c:pt>
                <c:pt idx="6">
                  <c:v>0.44384154604590098</c:v>
                </c:pt>
                <c:pt idx="7">
                  <c:v>0.14451463543513826</c:v>
                </c:pt>
                <c:pt idx="8">
                  <c:v>0.13262301092415271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'HCT116'!$R$25:$Z$25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'HCT116'!$R$27:$Z$27</c:f>
              <c:numCache>
                <c:formatCode>General</c:formatCode>
                <c:ptCount val="9"/>
                <c:pt idx="0">
                  <c:v>1.0475383998047789</c:v>
                </c:pt>
                <c:pt idx="1">
                  <c:v>1.0681264924379956</c:v>
                </c:pt>
                <c:pt idx="2">
                  <c:v>1.045777698948595</c:v>
                </c:pt>
                <c:pt idx="3">
                  <c:v>1.0581097003170818</c:v>
                </c:pt>
                <c:pt idx="4">
                  <c:v>1.0205822590692684</c:v>
                </c:pt>
                <c:pt idx="5">
                  <c:v>0.86467923720504436</c:v>
                </c:pt>
                <c:pt idx="6">
                  <c:v>0.32660055750369915</c:v>
                </c:pt>
                <c:pt idx="7">
                  <c:v>0.17340508919277439</c:v>
                </c:pt>
                <c:pt idx="8">
                  <c:v>0.16467114265506505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5904"/>
        <c:axId val="422508456"/>
      </c:scatterChart>
      <c:valAx>
        <c:axId val="42251590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8456"/>
        <c:crosses val="autoZero"/>
        <c:crossBetween val="midCat"/>
      </c:valAx>
      <c:valAx>
        <c:axId val="422508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5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'HCT116'!$R$17:$Z$17</c:f>
              <c:numCache>
                <c:formatCode>General</c:formatCode>
                <c:ptCount val="9"/>
                <c:pt idx="0">
                  <c:v>1.0613691580931492</c:v>
                </c:pt>
                <c:pt idx="1">
                  <c:v>1.0772888759693513</c:v>
                </c:pt>
                <c:pt idx="2">
                  <c:v>1.0397651446867806</c:v>
                </c:pt>
                <c:pt idx="3">
                  <c:v>1.0905250933007422</c:v>
                </c:pt>
                <c:pt idx="4">
                  <c:v>1.0334875585554979</c:v>
                </c:pt>
                <c:pt idx="5">
                  <c:v>0.94990423493494447</c:v>
                </c:pt>
                <c:pt idx="6">
                  <c:v>0.44726009260492666</c:v>
                </c:pt>
                <c:pt idx="7">
                  <c:v>0.14562771287031048</c:v>
                </c:pt>
                <c:pt idx="8">
                  <c:v>0.13364449695150063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'HCT116'!$R$19:$Z$19</c:f>
              <c:numCache>
                <c:formatCode>General</c:formatCode>
                <c:ptCount val="9"/>
                <c:pt idx="0">
                  <c:v>1.0980256545470444</c:v>
                </c:pt>
                <c:pt idx="1">
                  <c:v>1.114495191567157</c:v>
                </c:pt>
                <c:pt idx="2">
                  <c:v>1.0756755035364483</c:v>
                </c:pt>
                <c:pt idx="3">
                  <c:v>1.1281885480098284</c:v>
                </c:pt>
                <c:pt idx="4">
                  <c:v>1.0691811084730369</c:v>
                </c:pt>
                <c:pt idx="5">
                  <c:v>0.98271106840463984</c:v>
                </c:pt>
                <c:pt idx="6">
                  <c:v>0.46270711014215793</c:v>
                </c:pt>
                <c:pt idx="7">
                  <c:v>0.15065725579579928</c:v>
                </c:pt>
                <c:pt idx="8">
                  <c:v>0.13826017566350191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'HCT116'!$R$25:$Z$25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'HCT116'!$R$28:$Z$28</c:f>
              <c:numCache>
                <c:formatCode>General</c:formatCode>
                <c:ptCount val="9"/>
                <c:pt idx="0">
                  <c:v>1.0232539331594339</c:v>
                </c:pt>
                <c:pt idx="1">
                  <c:v>1.0314166940195013</c:v>
                </c:pt>
                <c:pt idx="2">
                  <c:v>1.0487295479426939</c:v>
                </c:pt>
                <c:pt idx="3">
                  <c:v>1.0743971668876025</c:v>
                </c:pt>
                <c:pt idx="4">
                  <c:v>1.0115035985394183</c:v>
                </c:pt>
                <c:pt idx="5">
                  <c:v>0.46663247016544873</c:v>
                </c:pt>
                <c:pt idx="6">
                  <c:v>0.2224836159290198</c:v>
                </c:pt>
                <c:pt idx="7">
                  <c:v>0.14779009878364291</c:v>
                </c:pt>
                <c:pt idx="8">
                  <c:v>0.14238731619381817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09240"/>
        <c:axId val="422509632"/>
      </c:scatterChart>
      <c:valAx>
        <c:axId val="4225092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09632"/>
        <c:crosses val="autoZero"/>
        <c:crossBetween val="midCat"/>
      </c:valAx>
      <c:valAx>
        <c:axId val="422509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09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'HCT116'!$R$17:$Z$17</c:f>
              <c:numCache>
                <c:formatCode>General</c:formatCode>
                <c:ptCount val="9"/>
                <c:pt idx="0">
                  <c:v>1.0613691580931492</c:v>
                </c:pt>
                <c:pt idx="1">
                  <c:v>1.0772888759693513</c:v>
                </c:pt>
                <c:pt idx="2">
                  <c:v>1.0397651446867806</c:v>
                </c:pt>
                <c:pt idx="3">
                  <c:v>1.0905250933007422</c:v>
                </c:pt>
                <c:pt idx="4">
                  <c:v>1.0334875585554979</c:v>
                </c:pt>
                <c:pt idx="5">
                  <c:v>0.94990423493494447</c:v>
                </c:pt>
                <c:pt idx="6">
                  <c:v>0.44726009260492666</c:v>
                </c:pt>
                <c:pt idx="7">
                  <c:v>0.14562771287031048</c:v>
                </c:pt>
                <c:pt idx="8">
                  <c:v>0.13364449695150063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'HCT116'!$R$20:$Z$20</c:f>
              <c:numCache>
                <c:formatCode>General</c:formatCode>
                <c:ptCount val="9"/>
                <c:pt idx="0">
                  <c:v>1.0421602812485049</c:v>
                </c:pt>
                <c:pt idx="1">
                  <c:v>1.0577918808034297</c:v>
                </c:pt>
                <c:pt idx="2">
                  <c:v>1.0209472617104889</c:v>
                </c:pt>
                <c:pt idx="3">
                  <c:v>1.0707885463571294</c:v>
                </c:pt>
                <c:pt idx="4">
                  <c:v>1.0147832886213395</c:v>
                </c:pt>
                <c:pt idx="5">
                  <c:v>0.93271267314521511</c:v>
                </c:pt>
                <c:pt idx="6">
                  <c:v>0.43916548765917202</c:v>
                </c:pt>
                <c:pt idx="7">
                  <c:v>0.14299211263606332</c:v>
                </c:pt>
                <c:pt idx="8">
                  <c:v>0.13122577141823003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'HCT116'!$R$25:$Z$25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'HCT116'!$R$29:$Z$29</c:f>
              <c:numCache>
                <c:formatCode>General</c:formatCode>
                <c:ptCount val="9"/>
                <c:pt idx="0">
                  <c:v>1.0329092712034427</c:v>
                </c:pt>
                <c:pt idx="1">
                  <c:v>1.0289402934025251</c:v>
                </c:pt>
                <c:pt idx="2">
                  <c:v>0.99959119413563702</c:v>
                </c:pt>
                <c:pt idx="3">
                  <c:v>0.95741685346824179</c:v>
                </c:pt>
                <c:pt idx="4">
                  <c:v>0.69732037838156646</c:v>
                </c:pt>
                <c:pt idx="5">
                  <c:v>0.27798431846476163</c:v>
                </c:pt>
                <c:pt idx="6">
                  <c:v>0.17039914502820011</c:v>
                </c:pt>
                <c:pt idx="7">
                  <c:v>0.11237070491738592</c:v>
                </c:pt>
                <c:pt idx="8">
                  <c:v>0.10067432193881005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7080"/>
        <c:axId val="422516688"/>
      </c:scatterChart>
      <c:valAx>
        <c:axId val="4225170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16688"/>
        <c:crosses val="autoZero"/>
        <c:crossBetween val="midCat"/>
      </c:valAx>
      <c:valAx>
        <c:axId val="422516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7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'HCT116'!$R$17:$Z$17</c:f>
              <c:numCache>
                <c:formatCode>General</c:formatCode>
                <c:ptCount val="9"/>
                <c:pt idx="0">
                  <c:v>1.0613691580931492</c:v>
                </c:pt>
                <c:pt idx="1">
                  <c:v>1.0772888759693513</c:v>
                </c:pt>
                <c:pt idx="2">
                  <c:v>1.0397651446867806</c:v>
                </c:pt>
                <c:pt idx="3">
                  <c:v>1.0905250933007422</c:v>
                </c:pt>
                <c:pt idx="4">
                  <c:v>1.0334875585554979</c:v>
                </c:pt>
                <c:pt idx="5">
                  <c:v>0.94990423493494447</c:v>
                </c:pt>
                <c:pt idx="6">
                  <c:v>0.44726009260492666</c:v>
                </c:pt>
                <c:pt idx="7">
                  <c:v>0.14562771287031048</c:v>
                </c:pt>
                <c:pt idx="8">
                  <c:v>0.13364449695150063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'HCT116'!$R$21:$Z$21</c:f>
              <c:numCache>
                <c:formatCode>General</c:formatCode>
                <c:ptCount val="9"/>
                <c:pt idx="0">
                  <c:v>0.85572579667753301</c:v>
                </c:pt>
                <c:pt idx="1">
                  <c:v>0.86856102291207837</c:v>
                </c:pt>
                <c:pt idx="2">
                  <c:v>0.83830762370479395</c:v>
                </c:pt>
                <c:pt idx="3">
                  <c:v>0.87923268463743953</c:v>
                </c:pt>
                <c:pt idx="4">
                  <c:v>0.83324633814505999</c:v>
                </c:pt>
                <c:pt idx="5">
                  <c:v>0.76585752658146178</c:v>
                </c:pt>
                <c:pt idx="6">
                  <c:v>0.36060214878867641</c:v>
                </c:pt>
                <c:pt idx="7">
                  <c:v>0.11741191993760254</c:v>
                </c:pt>
                <c:pt idx="8">
                  <c:v>0.10775048695672965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'HCT116'!$R$25:$Z$25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'HCT116'!$R$30:$Z$30</c:f>
              <c:numCache>
                <c:formatCode>General</c:formatCode>
                <c:ptCount val="9"/>
                <c:pt idx="0">
                  <c:v>0.83798566876659286</c:v>
                </c:pt>
                <c:pt idx="1">
                  <c:v>0.72107943352576165</c:v>
                </c:pt>
                <c:pt idx="2">
                  <c:v>0.71627991082726294</c:v>
                </c:pt>
                <c:pt idx="3">
                  <c:v>0.67483235448090062</c:v>
                </c:pt>
                <c:pt idx="4">
                  <c:v>0.44872461394748359</c:v>
                </c:pt>
                <c:pt idx="5">
                  <c:v>0.23570089480999101</c:v>
                </c:pt>
                <c:pt idx="6">
                  <c:v>0.15280638709563812</c:v>
                </c:pt>
                <c:pt idx="7">
                  <c:v>0.10596216311539092</c:v>
                </c:pt>
                <c:pt idx="8">
                  <c:v>9.5189981505958074E-2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510416"/>
        <c:axId val="422517864"/>
      </c:scatterChart>
      <c:valAx>
        <c:axId val="42251041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2517864"/>
        <c:crosses val="autoZero"/>
        <c:crossBetween val="midCat"/>
      </c:valAx>
      <c:valAx>
        <c:axId val="422517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10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'HCT116'!$R$17:$Z$17</c:f>
              <c:numCache>
                <c:formatCode>General</c:formatCode>
                <c:ptCount val="9"/>
                <c:pt idx="0">
                  <c:v>1.0613691580931492</c:v>
                </c:pt>
                <c:pt idx="1">
                  <c:v>1.0772888759693513</c:v>
                </c:pt>
                <c:pt idx="2">
                  <c:v>1.0397651446867806</c:v>
                </c:pt>
                <c:pt idx="3">
                  <c:v>1.0905250933007422</c:v>
                </c:pt>
                <c:pt idx="4">
                  <c:v>1.0334875585554979</c:v>
                </c:pt>
                <c:pt idx="5">
                  <c:v>0.94990423493494447</c:v>
                </c:pt>
                <c:pt idx="6">
                  <c:v>0.44726009260492666</c:v>
                </c:pt>
                <c:pt idx="7">
                  <c:v>0.14562771287031048</c:v>
                </c:pt>
                <c:pt idx="8">
                  <c:v>0.13364449695150063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'HCT116'!$R$16:$Z$16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'HCT116'!$R$22:$Z$22</c:f>
              <c:numCache>
                <c:formatCode>General</c:formatCode>
                <c:ptCount val="9"/>
                <c:pt idx="0">
                  <c:v>0.5252890158165</c:v>
                </c:pt>
                <c:pt idx="1">
                  <c:v>0.53316794547212565</c:v>
                </c:pt>
                <c:pt idx="2">
                  <c:v>0.51459683501080722</c:v>
                </c:pt>
                <c:pt idx="3">
                  <c:v>0.53971876666579133</c:v>
                </c:pt>
                <c:pt idx="4">
                  <c:v>0.51148995460500279</c:v>
                </c:pt>
                <c:pt idx="5">
                  <c:v>0.47012319595319424</c:v>
                </c:pt>
                <c:pt idx="6">
                  <c:v>0.22135636038316031</c:v>
                </c:pt>
                <c:pt idx="7">
                  <c:v>7.2073545180723675E-2</c:v>
                </c:pt>
                <c:pt idx="8">
                  <c:v>6.6142854950740751E-2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'HCT116'!$R$25:$Z$25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'HCT116'!$R$31:$Z$31</c:f>
              <c:numCache>
                <c:formatCode>General</c:formatCode>
                <c:ptCount val="9"/>
                <c:pt idx="0">
                  <c:v>0.53929931659696395</c:v>
                </c:pt>
                <c:pt idx="1">
                  <c:v>0.45423525830531847</c:v>
                </c:pt>
                <c:pt idx="2">
                  <c:v>0.47146871041667104</c:v>
                </c:pt>
                <c:pt idx="3">
                  <c:v>0.45529509450386579</c:v>
                </c:pt>
                <c:pt idx="4">
                  <c:v>0.40417091176304371</c:v>
                </c:pt>
                <c:pt idx="5">
                  <c:v>0.22487346995421684</c:v>
                </c:pt>
                <c:pt idx="6">
                  <c:v>0.13466000197149153</c:v>
                </c:pt>
                <c:pt idx="7">
                  <c:v>0.10263598920486215</c:v>
                </c:pt>
                <c:pt idx="8">
                  <c:v>8.0023779226326877E-2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3184"/>
        <c:axId val="421364560"/>
      </c:scatterChart>
      <c:valAx>
        <c:axId val="4213731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4560"/>
        <c:crosses val="autoZero"/>
        <c:crossBetween val="midCat"/>
      </c:valAx>
      <c:valAx>
        <c:axId val="421364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3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'HCT116'!$R$18:$R$22</c:f>
              <c:numCache>
                <c:formatCode>General</c:formatCode>
                <c:ptCount val="5"/>
                <c:pt idx="0">
                  <c:v>1.0532567869175249</c:v>
                </c:pt>
                <c:pt idx="1">
                  <c:v>1.0980256545470444</c:v>
                </c:pt>
                <c:pt idx="2">
                  <c:v>1.0421602812485049</c:v>
                </c:pt>
                <c:pt idx="3">
                  <c:v>0.85572579667753301</c:v>
                </c:pt>
                <c:pt idx="4">
                  <c:v>0.5252890158165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'HCT116'!$R$27:$R$31</c:f>
              <c:numCache>
                <c:formatCode>General</c:formatCode>
                <c:ptCount val="5"/>
                <c:pt idx="0">
                  <c:v>1.0475383998047789</c:v>
                </c:pt>
                <c:pt idx="1">
                  <c:v>1.0232539331594339</c:v>
                </c:pt>
                <c:pt idx="2">
                  <c:v>1.0329092712034427</c:v>
                </c:pt>
                <c:pt idx="3">
                  <c:v>0.83798566876659286</c:v>
                </c:pt>
                <c:pt idx="4">
                  <c:v>0.53929931659696395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3968"/>
        <c:axId val="421366128"/>
      </c:scatterChart>
      <c:valAx>
        <c:axId val="42137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6128"/>
        <c:crosses val="autoZero"/>
        <c:crossBetween val="midCat"/>
      </c:valAx>
      <c:valAx>
        <c:axId val="421366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3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'HCT116'!$S$18:$S$22</c:f>
              <c:numCache>
                <c:formatCode>General</c:formatCode>
                <c:ptCount val="5"/>
                <c:pt idx="0">
                  <c:v>1.0690548254897465</c:v>
                </c:pt>
                <c:pt idx="1">
                  <c:v>1.114495191567157</c:v>
                </c:pt>
                <c:pt idx="2">
                  <c:v>1.0577918808034297</c:v>
                </c:pt>
                <c:pt idx="3">
                  <c:v>0.86856102291207837</c:v>
                </c:pt>
                <c:pt idx="4">
                  <c:v>0.53316794547212565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'HCT116'!$S$27:$S$31</c:f>
              <c:numCache>
                <c:formatCode>General</c:formatCode>
                <c:ptCount val="5"/>
                <c:pt idx="0">
                  <c:v>1.0681264924379956</c:v>
                </c:pt>
                <c:pt idx="1">
                  <c:v>1.0314166940195013</c:v>
                </c:pt>
                <c:pt idx="2">
                  <c:v>1.0289402934025251</c:v>
                </c:pt>
                <c:pt idx="3">
                  <c:v>0.72107943352576165</c:v>
                </c:pt>
                <c:pt idx="4">
                  <c:v>0.45423525830531847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3576"/>
        <c:axId val="421370048"/>
      </c:scatterChart>
      <c:valAx>
        <c:axId val="421373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70048"/>
        <c:crosses val="autoZero"/>
        <c:crossBetween val="midCat"/>
      </c:valAx>
      <c:valAx>
        <c:axId val="421370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35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'HCT116'!$T$18:$T$22</c:f>
              <c:numCache>
                <c:formatCode>General</c:formatCode>
                <c:ptCount val="5"/>
                <c:pt idx="0">
                  <c:v>1.031817899635558</c:v>
                </c:pt>
                <c:pt idx="1">
                  <c:v>1.0756755035364483</c:v>
                </c:pt>
                <c:pt idx="2">
                  <c:v>1.0209472617104889</c:v>
                </c:pt>
                <c:pt idx="3">
                  <c:v>0.83830762370479395</c:v>
                </c:pt>
                <c:pt idx="4">
                  <c:v>0.51459683501080722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'HCT116'!$T$27:$T$31</c:f>
              <c:numCache>
                <c:formatCode>General</c:formatCode>
                <c:ptCount val="5"/>
                <c:pt idx="0">
                  <c:v>1.045777698948595</c:v>
                </c:pt>
                <c:pt idx="1">
                  <c:v>1.0487295479426939</c:v>
                </c:pt>
                <c:pt idx="2">
                  <c:v>0.99959119413563702</c:v>
                </c:pt>
                <c:pt idx="3">
                  <c:v>0.71627991082726294</c:v>
                </c:pt>
                <c:pt idx="4">
                  <c:v>0.47146871041667104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5928"/>
        <c:axId val="421366520"/>
      </c:scatterChart>
      <c:valAx>
        <c:axId val="421375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6520"/>
        <c:crosses val="autoZero"/>
        <c:crossBetween val="midCat"/>
      </c:valAx>
      <c:valAx>
        <c:axId val="421366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59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'HCT116'!$U$18:$U$22</c:f>
              <c:numCache>
                <c:formatCode>General</c:formatCode>
                <c:ptCount val="5"/>
                <c:pt idx="0">
                  <c:v>1.08218987433783</c:v>
                </c:pt>
                <c:pt idx="1">
                  <c:v>1.1281885480098284</c:v>
                </c:pt>
                <c:pt idx="2">
                  <c:v>1.0707885463571294</c:v>
                </c:pt>
                <c:pt idx="3">
                  <c:v>0.87923268463743953</c:v>
                </c:pt>
                <c:pt idx="4">
                  <c:v>0.53971876666579133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'HCT116'!$U$27:$U$31</c:f>
              <c:numCache>
                <c:formatCode>General</c:formatCode>
                <c:ptCount val="5"/>
                <c:pt idx="0">
                  <c:v>1.0581097003170818</c:v>
                </c:pt>
                <c:pt idx="1">
                  <c:v>1.0743971668876025</c:v>
                </c:pt>
                <c:pt idx="2">
                  <c:v>0.95741685346824179</c:v>
                </c:pt>
                <c:pt idx="3">
                  <c:v>0.67483235448090062</c:v>
                </c:pt>
                <c:pt idx="4">
                  <c:v>0.45529509450386579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68872"/>
        <c:axId val="421369656"/>
      </c:scatterChart>
      <c:valAx>
        <c:axId val="42136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9656"/>
        <c:crosses val="autoZero"/>
        <c:crossBetween val="midCat"/>
      </c:valAx>
      <c:valAx>
        <c:axId val="421369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8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'HCT116'!$V$18:$V$22</c:f>
              <c:numCache>
                <c:formatCode>General</c:formatCode>
                <c:ptCount val="5"/>
                <c:pt idx="0">
                  <c:v>1.0255882950273822</c:v>
                </c:pt>
                <c:pt idx="1">
                  <c:v>1.0691811084730369</c:v>
                </c:pt>
                <c:pt idx="2">
                  <c:v>1.0147832886213395</c:v>
                </c:pt>
                <c:pt idx="3">
                  <c:v>0.83324633814505999</c:v>
                </c:pt>
                <c:pt idx="4">
                  <c:v>0.51148995460500279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'HCT116'!$V$27:$V$31</c:f>
              <c:numCache>
                <c:formatCode>General</c:formatCode>
                <c:ptCount val="5"/>
                <c:pt idx="0">
                  <c:v>1.0205822590692684</c:v>
                </c:pt>
                <c:pt idx="1">
                  <c:v>1.0115035985394183</c:v>
                </c:pt>
                <c:pt idx="2">
                  <c:v>0.69732037838156646</c:v>
                </c:pt>
                <c:pt idx="3">
                  <c:v>0.44872461394748359</c:v>
                </c:pt>
                <c:pt idx="4">
                  <c:v>0.40417091176304371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67696"/>
        <c:axId val="421365344"/>
      </c:scatterChart>
      <c:valAx>
        <c:axId val="421367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5344"/>
        <c:crosses val="autoZero"/>
        <c:crossBetween val="midCat"/>
      </c:valAx>
      <c:valAx>
        <c:axId val="421365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76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'HCT116'!$W$18:$W$22</c:f>
              <c:numCache>
                <c:formatCode>General</c:formatCode>
                <c:ptCount val="5"/>
                <c:pt idx="0">
                  <c:v>0.94264382447706541</c:v>
                </c:pt>
                <c:pt idx="1">
                  <c:v>0.98271106840463984</c:v>
                </c:pt>
                <c:pt idx="2">
                  <c:v>0.93271267314521511</c:v>
                </c:pt>
                <c:pt idx="3">
                  <c:v>0.76585752658146178</c:v>
                </c:pt>
                <c:pt idx="4">
                  <c:v>0.47012319595319424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'HCT116'!$W$27:$W$31</c:f>
              <c:numCache>
                <c:formatCode>General</c:formatCode>
                <c:ptCount val="5"/>
                <c:pt idx="0">
                  <c:v>0.86467923720504436</c:v>
                </c:pt>
                <c:pt idx="1">
                  <c:v>0.46663247016544873</c:v>
                </c:pt>
                <c:pt idx="2">
                  <c:v>0.27798431846476163</c:v>
                </c:pt>
                <c:pt idx="3">
                  <c:v>0.23570089480999101</c:v>
                </c:pt>
                <c:pt idx="4">
                  <c:v>0.22487346995421684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5144"/>
        <c:axId val="421366912"/>
      </c:scatterChart>
      <c:valAx>
        <c:axId val="421375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6912"/>
        <c:crosses val="autoZero"/>
        <c:crossBetween val="midCat"/>
      </c:valAx>
      <c:valAx>
        <c:axId val="421366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51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'HCT116'!$X$18:$X$22</c:f>
              <c:numCache>
                <c:formatCode>General</c:formatCode>
                <c:ptCount val="5"/>
                <c:pt idx="0">
                  <c:v>0.44384154604590098</c:v>
                </c:pt>
                <c:pt idx="1">
                  <c:v>0.46270711014215793</c:v>
                </c:pt>
                <c:pt idx="2">
                  <c:v>0.43916548765917202</c:v>
                </c:pt>
                <c:pt idx="3">
                  <c:v>0.36060214878867641</c:v>
                </c:pt>
                <c:pt idx="4">
                  <c:v>0.22135636038316031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'HCT116'!$X$27:$X$31</c:f>
              <c:numCache>
                <c:formatCode>General</c:formatCode>
                <c:ptCount val="5"/>
                <c:pt idx="0">
                  <c:v>0.32660055750369915</c:v>
                </c:pt>
                <c:pt idx="1">
                  <c:v>0.2224836159290198</c:v>
                </c:pt>
                <c:pt idx="2">
                  <c:v>0.17039914502820011</c:v>
                </c:pt>
                <c:pt idx="3">
                  <c:v>0.15280638709563812</c:v>
                </c:pt>
                <c:pt idx="4">
                  <c:v>0.13466000197149153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2008"/>
        <c:axId val="421372400"/>
      </c:scatterChart>
      <c:valAx>
        <c:axId val="42137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72400"/>
        <c:crosses val="autoZero"/>
        <c:crossBetween val="midCat"/>
      </c:valAx>
      <c:valAx>
        <c:axId val="421372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20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'HCT116'!$Y$18:$Y$22</c:f>
              <c:numCache>
                <c:formatCode>General</c:formatCode>
                <c:ptCount val="5"/>
                <c:pt idx="0">
                  <c:v>0.14451463543513826</c:v>
                </c:pt>
                <c:pt idx="1">
                  <c:v>0.15065725579579928</c:v>
                </c:pt>
                <c:pt idx="2">
                  <c:v>0.14299211263606332</c:v>
                </c:pt>
                <c:pt idx="3">
                  <c:v>0.11741191993760254</c:v>
                </c:pt>
                <c:pt idx="4">
                  <c:v>7.2073545180723675E-2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'HCT116'!$Y$27:$Y$31</c:f>
              <c:numCache>
                <c:formatCode>General</c:formatCode>
                <c:ptCount val="5"/>
                <c:pt idx="0">
                  <c:v>0.17340508919277439</c:v>
                </c:pt>
                <c:pt idx="1">
                  <c:v>0.14779009878364291</c:v>
                </c:pt>
                <c:pt idx="2">
                  <c:v>0.11237070491738592</c:v>
                </c:pt>
                <c:pt idx="3">
                  <c:v>0.10596216311539092</c:v>
                </c:pt>
                <c:pt idx="4">
                  <c:v>0.10263598920486215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67304"/>
        <c:axId val="421371616"/>
      </c:scatterChart>
      <c:valAx>
        <c:axId val="42136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71616"/>
        <c:crosses val="autoZero"/>
        <c:crossBetween val="midCat"/>
      </c:valAx>
      <c:valAx>
        <c:axId val="421371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7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'HCT116'!$Q$18:$Q$22</c:f>
              <c:numCache>
                <c:formatCode>General</c:formatCode>
                <c:ptCount val="5"/>
                <c:pt idx="0">
                  <c:v>0.9923566921897381</c:v>
                </c:pt>
                <c:pt idx="1">
                  <c:v>1.0345369904282427</c:v>
                </c:pt>
                <c:pt idx="2">
                  <c:v>0.981901794773126</c:v>
                </c:pt>
                <c:pt idx="3">
                  <c:v>0.8062470914596066</c:v>
                </c:pt>
                <c:pt idx="4">
                  <c:v>0.49491641226906552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'HCT116'!$P$18:$P$22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'HCT116'!$Z$18:$Z$22</c:f>
              <c:numCache>
                <c:formatCode>General</c:formatCode>
                <c:ptCount val="5"/>
                <c:pt idx="0">
                  <c:v>0.13262301092415271</c:v>
                </c:pt>
                <c:pt idx="1">
                  <c:v>0.13826017566350191</c:v>
                </c:pt>
                <c:pt idx="2">
                  <c:v>0.13122577141823003</c:v>
                </c:pt>
                <c:pt idx="3">
                  <c:v>0.10775048695672965</c:v>
                </c:pt>
                <c:pt idx="4">
                  <c:v>6.6142854950740751E-2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'HCT116'!$P$27:$P$31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'HCT116'!$Z$27:$Z$31</c:f>
              <c:numCache>
                <c:formatCode>General</c:formatCode>
                <c:ptCount val="5"/>
                <c:pt idx="0">
                  <c:v>0.16467114265506505</c:v>
                </c:pt>
                <c:pt idx="1">
                  <c:v>0.14238731619381817</c:v>
                </c:pt>
                <c:pt idx="2">
                  <c:v>0.10067432193881005</c:v>
                </c:pt>
                <c:pt idx="3">
                  <c:v>9.5189981505958074E-2</c:v>
                </c:pt>
                <c:pt idx="4">
                  <c:v>8.0023779226326877E-2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68480"/>
        <c:axId val="421363776"/>
      </c:scatterChart>
      <c:valAx>
        <c:axId val="42136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63776"/>
        <c:crosses val="autoZero"/>
        <c:crossBetween val="midCat"/>
      </c:valAx>
      <c:valAx>
        <c:axId val="421363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68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'HCT116'!$R$18:$Z$18</c:f>
              <c:numCache>
                <c:formatCode>General</c:formatCode>
                <c:ptCount val="9"/>
                <c:pt idx="0">
                  <c:v>1.0532567869175249</c:v>
                </c:pt>
                <c:pt idx="1">
                  <c:v>1.0690548254897465</c:v>
                </c:pt>
                <c:pt idx="2">
                  <c:v>1.031817899635558</c:v>
                </c:pt>
                <c:pt idx="3">
                  <c:v>1.08218987433783</c:v>
                </c:pt>
                <c:pt idx="4">
                  <c:v>1.0255882950273822</c:v>
                </c:pt>
                <c:pt idx="5">
                  <c:v>0.94264382447706541</c:v>
                </c:pt>
                <c:pt idx="6">
                  <c:v>0.44384154604590098</c:v>
                </c:pt>
                <c:pt idx="7">
                  <c:v>0.14451463543513826</c:v>
                </c:pt>
                <c:pt idx="8">
                  <c:v>0.13262301092415271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'HCT116'!$R$19:$Z$19</c:f>
              <c:numCache>
                <c:formatCode>General</c:formatCode>
                <c:ptCount val="9"/>
                <c:pt idx="0">
                  <c:v>1.0980256545470444</c:v>
                </c:pt>
                <c:pt idx="1">
                  <c:v>1.114495191567157</c:v>
                </c:pt>
                <c:pt idx="2">
                  <c:v>1.0756755035364483</c:v>
                </c:pt>
                <c:pt idx="3">
                  <c:v>1.1281885480098284</c:v>
                </c:pt>
                <c:pt idx="4">
                  <c:v>1.0691811084730369</c:v>
                </c:pt>
                <c:pt idx="5">
                  <c:v>0.98271106840463984</c:v>
                </c:pt>
                <c:pt idx="6">
                  <c:v>0.46270711014215793</c:v>
                </c:pt>
                <c:pt idx="7">
                  <c:v>0.15065725579579928</c:v>
                </c:pt>
                <c:pt idx="8">
                  <c:v>0.13826017566350191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'HCT116'!$R$20:$Z$20</c:f>
              <c:numCache>
                <c:formatCode>General</c:formatCode>
                <c:ptCount val="9"/>
                <c:pt idx="0">
                  <c:v>1.0421602812485049</c:v>
                </c:pt>
                <c:pt idx="1">
                  <c:v>1.0577918808034297</c:v>
                </c:pt>
                <c:pt idx="2">
                  <c:v>1.0209472617104889</c:v>
                </c:pt>
                <c:pt idx="3">
                  <c:v>1.0707885463571294</c:v>
                </c:pt>
                <c:pt idx="4">
                  <c:v>1.0147832886213395</c:v>
                </c:pt>
                <c:pt idx="5">
                  <c:v>0.93271267314521511</c:v>
                </c:pt>
                <c:pt idx="6">
                  <c:v>0.43916548765917202</c:v>
                </c:pt>
                <c:pt idx="7">
                  <c:v>0.14299211263606332</c:v>
                </c:pt>
                <c:pt idx="8">
                  <c:v>0.13122577141823003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'HCT116'!$R$21:$Z$21</c:f>
              <c:numCache>
                <c:formatCode>General</c:formatCode>
                <c:ptCount val="9"/>
                <c:pt idx="0">
                  <c:v>0.85572579667753301</c:v>
                </c:pt>
                <c:pt idx="1">
                  <c:v>0.86856102291207837</c:v>
                </c:pt>
                <c:pt idx="2">
                  <c:v>0.83830762370479395</c:v>
                </c:pt>
                <c:pt idx="3">
                  <c:v>0.87923268463743953</c:v>
                </c:pt>
                <c:pt idx="4">
                  <c:v>0.83324633814505999</c:v>
                </c:pt>
                <c:pt idx="5">
                  <c:v>0.76585752658146178</c:v>
                </c:pt>
                <c:pt idx="6">
                  <c:v>0.36060214878867641</c:v>
                </c:pt>
                <c:pt idx="7">
                  <c:v>0.11741191993760254</c:v>
                </c:pt>
                <c:pt idx="8">
                  <c:v>0.10775048695672965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'HCT116'!$R$22:$Z$22</c:f>
              <c:numCache>
                <c:formatCode>General</c:formatCode>
                <c:ptCount val="9"/>
                <c:pt idx="0">
                  <c:v>0.5252890158165</c:v>
                </c:pt>
                <c:pt idx="1">
                  <c:v>0.53316794547212565</c:v>
                </c:pt>
                <c:pt idx="2">
                  <c:v>0.51459683501080722</c:v>
                </c:pt>
                <c:pt idx="3">
                  <c:v>0.53971876666579133</c:v>
                </c:pt>
                <c:pt idx="4">
                  <c:v>0.51148995460500279</c:v>
                </c:pt>
                <c:pt idx="5">
                  <c:v>0.47012319595319424</c:v>
                </c:pt>
                <c:pt idx="6">
                  <c:v>0.22135636038316031</c:v>
                </c:pt>
                <c:pt idx="7">
                  <c:v>7.2073545180723675E-2</c:v>
                </c:pt>
                <c:pt idx="8">
                  <c:v>6.6142854950740751E-2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1364168"/>
        <c:axId val="421386512"/>
        <c:axId val="422427816"/>
      </c:surfaceChart>
      <c:catAx>
        <c:axId val="4213641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1386512"/>
        <c:crossesAt val="0"/>
        <c:auto val="1"/>
        <c:lblAlgn val="ctr"/>
        <c:lblOffset val="100"/>
        <c:noMultiLvlLbl val="0"/>
      </c:catAx>
      <c:valAx>
        <c:axId val="42138651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1364168"/>
        <c:crosses val="autoZero"/>
        <c:crossBetween val="midCat"/>
        <c:majorUnit val="0.25"/>
        <c:minorUnit val="0.1"/>
      </c:valAx>
      <c:serAx>
        <c:axId val="42242781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138651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'HCT116'!$R$27:$Z$27</c:f>
              <c:numCache>
                <c:formatCode>General</c:formatCode>
                <c:ptCount val="9"/>
                <c:pt idx="0">
                  <c:v>1.0475383998047789</c:v>
                </c:pt>
                <c:pt idx="1">
                  <c:v>1.0681264924379956</c:v>
                </c:pt>
                <c:pt idx="2">
                  <c:v>1.045777698948595</c:v>
                </c:pt>
                <c:pt idx="3">
                  <c:v>1.0581097003170818</c:v>
                </c:pt>
                <c:pt idx="4">
                  <c:v>1.0205822590692684</c:v>
                </c:pt>
                <c:pt idx="5">
                  <c:v>0.86467923720504436</c:v>
                </c:pt>
                <c:pt idx="6">
                  <c:v>0.32660055750369915</c:v>
                </c:pt>
                <c:pt idx="7">
                  <c:v>0.17340508919277439</c:v>
                </c:pt>
                <c:pt idx="8">
                  <c:v>0.16467114265506505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'HCT116'!$R$28:$Z$28</c:f>
              <c:numCache>
                <c:formatCode>General</c:formatCode>
                <c:ptCount val="9"/>
                <c:pt idx="0">
                  <c:v>1.0232539331594339</c:v>
                </c:pt>
                <c:pt idx="1">
                  <c:v>1.0314166940195013</c:v>
                </c:pt>
                <c:pt idx="2">
                  <c:v>1.0487295479426939</c:v>
                </c:pt>
                <c:pt idx="3">
                  <c:v>1.0743971668876025</c:v>
                </c:pt>
                <c:pt idx="4">
                  <c:v>1.0115035985394183</c:v>
                </c:pt>
                <c:pt idx="5">
                  <c:v>0.46663247016544873</c:v>
                </c:pt>
                <c:pt idx="6">
                  <c:v>0.2224836159290198</c:v>
                </c:pt>
                <c:pt idx="7">
                  <c:v>0.14779009878364291</c:v>
                </c:pt>
                <c:pt idx="8">
                  <c:v>0.14238731619381817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'HCT116'!$R$29:$Z$29</c:f>
              <c:numCache>
                <c:formatCode>General</c:formatCode>
                <c:ptCount val="9"/>
                <c:pt idx="0">
                  <c:v>1.0329092712034427</c:v>
                </c:pt>
                <c:pt idx="1">
                  <c:v>1.0289402934025251</c:v>
                </c:pt>
                <c:pt idx="2">
                  <c:v>0.99959119413563702</c:v>
                </c:pt>
                <c:pt idx="3">
                  <c:v>0.95741685346824179</c:v>
                </c:pt>
                <c:pt idx="4">
                  <c:v>0.69732037838156646</c:v>
                </c:pt>
                <c:pt idx="5">
                  <c:v>0.27798431846476163</c:v>
                </c:pt>
                <c:pt idx="6">
                  <c:v>0.17039914502820011</c:v>
                </c:pt>
                <c:pt idx="7">
                  <c:v>0.11237070491738592</c:v>
                </c:pt>
                <c:pt idx="8">
                  <c:v>0.10067432193881005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'HCT116'!$R$30:$Z$30</c:f>
              <c:numCache>
                <c:formatCode>General</c:formatCode>
                <c:ptCount val="9"/>
                <c:pt idx="0">
                  <c:v>0.83798566876659286</c:v>
                </c:pt>
                <c:pt idx="1">
                  <c:v>0.72107943352576165</c:v>
                </c:pt>
                <c:pt idx="2">
                  <c:v>0.71627991082726294</c:v>
                </c:pt>
                <c:pt idx="3">
                  <c:v>0.67483235448090062</c:v>
                </c:pt>
                <c:pt idx="4">
                  <c:v>0.44872461394748359</c:v>
                </c:pt>
                <c:pt idx="5">
                  <c:v>0.23570089480999101</c:v>
                </c:pt>
                <c:pt idx="6">
                  <c:v>0.15280638709563812</c:v>
                </c:pt>
                <c:pt idx="7">
                  <c:v>0.10596216311539092</c:v>
                </c:pt>
                <c:pt idx="8">
                  <c:v>9.5189981505958074E-2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'HCT116'!$R$31:$Z$31</c:f>
              <c:numCache>
                <c:formatCode>General</c:formatCode>
                <c:ptCount val="9"/>
                <c:pt idx="0">
                  <c:v>0.53929931659696395</c:v>
                </c:pt>
                <c:pt idx="1">
                  <c:v>0.45423525830531847</c:v>
                </c:pt>
                <c:pt idx="2">
                  <c:v>0.47146871041667104</c:v>
                </c:pt>
                <c:pt idx="3">
                  <c:v>0.45529509450386579</c:v>
                </c:pt>
                <c:pt idx="4">
                  <c:v>0.40417091176304371</c:v>
                </c:pt>
                <c:pt idx="5">
                  <c:v>0.22487346995421684</c:v>
                </c:pt>
                <c:pt idx="6">
                  <c:v>0.13466000197149153</c:v>
                </c:pt>
                <c:pt idx="7">
                  <c:v>0.10263598920486215</c:v>
                </c:pt>
                <c:pt idx="8">
                  <c:v>8.0023779226326877E-2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1386904"/>
        <c:axId val="421379848"/>
        <c:axId val="422426544"/>
      </c:surfaceChart>
      <c:catAx>
        <c:axId val="4213869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9848"/>
        <c:crossesAt val="0"/>
        <c:auto val="1"/>
        <c:lblAlgn val="ctr"/>
        <c:lblOffset val="100"/>
        <c:noMultiLvlLbl val="0"/>
      </c:catAx>
      <c:valAx>
        <c:axId val="42137984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1386904"/>
        <c:crosses val="autoZero"/>
        <c:crossBetween val="midCat"/>
        <c:majorUnit val="0.25"/>
        <c:minorUnit val="0.1"/>
      </c:valAx>
      <c:serAx>
        <c:axId val="42242654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137984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'HCT116'!$R$36:$Z$36</c:f>
              <c:numCache>
                <c:formatCode>General</c:formatCode>
                <c:ptCount val="9"/>
                <c:pt idx="0">
                  <c:v>5.7183871127459707E-3</c:v>
                </c:pt>
                <c:pt idx="1">
                  <c:v>9.2833305175088476E-4</c:v>
                </c:pt>
                <c:pt idx="2">
                  <c:v>-1.3959799313036925E-2</c:v>
                </c:pt>
                <c:pt idx="3">
                  <c:v>2.4080174020748135E-2</c:v>
                </c:pt>
                <c:pt idx="4">
                  <c:v>5.0060359581138858E-3</c:v>
                </c:pt>
                <c:pt idx="5">
                  <c:v>7.7964587272021046E-2</c:v>
                </c:pt>
                <c:pt idx="6">
                  <c:v>0.11724098854220183</c:v>
                </c:pt>
                <c:pt idx="7">
                  <c:v>-2.8890453757636131E-2</c:v>
                </c:pt>
                <c:pt idx="8">
                  <c:v>-3.2048131730912338E-2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'HCT116'!$R$37:$Z$37</c:f>
              <c:numCache>
                <c:formatCode>General</c:formatCode>
                <c:ptCount val="9"/>
                <c:pt idx="0">
                  <c:v>7.4771721387610457E-2</c:v>
                </c:pt>
                <c:pt idx="1">
                  <c:v>8.3078497547655727E-2</c:v>
                </c:pt>
                <c:pt idx="2">
                  <c:v>2.6945955593754345E-2</c:v>
                </c:pt>
                <c:pt idx="3">
                  <c:v>5.3791381122225923E-2</c:v>
                </c:pt>
                <c:pt idx="4">
                  <c:v>5.7677509933618643E-2</c:v>
                </c:pt>
                <c:pt idx="5">
                  <c:v>0.51607859823919111</c:v>
                </c:pt>
                <c:pt idx="6">
                  <c:v>0.24022349421313813</c:v>
                </c:pt>
                <c:pt idx="7">
                  <c:v>2.8671570121563683E-3</c:v>
                </c:pt>
                <c:pt idx="8">
                  <c:v>-4.1271405303162645E-3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'HCT116'!$R$38:$Z$38</c:f>
              <c:numCache>
                <c:formatCode>General</c:formatCode>
                <c:ptCount val="9"/>
                <c:pt idx="0">
                  <c:v>9.2510100450622357E-3</c:v>
                </c:pt>
                <c:pt idx="1">
                  <c:v>2.8851587400904544E-2</c:v>
                </c:pt>
                <c:pt idx="2">
                  <c:v>2.1356067574851867E-2</c:v>
                </c:pt>
                <c:pt idx="3">
                  <c:v>0.1133716928888876</c:v>
                </c:pt>
                <c:pt idx="4">
                  <c:v>0.31746291023977302</c:v>
                </c:pt>
                <c:pt idx="5">
                  <c:v>0.65472835468045343</c:v>
                </c:pt>
                <c:pt idx="6">
                  <c:v>0.26876634263097188</c:v>
                </c:pt>
                <c:pt idx="7">
                  <c:v>3.0621407718677399E-2</c:v>
                </c:pt>
                <c:pt idx="8">
                  <c:v>3.055144947941997E-2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'HCT116'!$R$39:$Z$39</c:f>
              <c:numCache>
                <c:formatCode>General</c:formatCode>
                <c:ptCount val="9"/>
                <c:pt idx="0">
                  <c:v>1.7740127910940151E-2</c:v>
                </c:pt>
                <c:pt idx="1">
                  <c:v>0.14748158938631672</c:v>
                </c:pt>
                <c:pt idx="2">
                  <c:v>0.122027712877531</c:v>
                </c:pt>
                <c:pt idx="3">
                  <c:v>0.20440033015653891</c:v>
                </c:pt>
                <c:pt idx="4">
                  <c:v>0.38452172419757641</c:v>
                </c:pt>
                <c:pt idx="5">
                  <c:v>0.53015663177147077</c:v>
                </c:pt>
                <c:pt idx="6">
                  <c:v>0.20779576169303829</c:v>
                </c:pt>
                <c:pt idx="7">
                  <c:v>1.1449756822211624E-2</c:v>
                </c:pt>
                <c:pt idx="8">
                  <c:v>1.2560505450771572E-2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'HCT116'!$R$40:$Z$40</c:f>
              <c:numCache>
                <c:formatCode>General</c:formatCode>
                <c:ptCount val="9"/>
                <c:pt idx="0">
                  <c:v>-1.4010300780463947E-2</c:v>
                </c:pt>
                <c:pt idx="1">
                  <c:v>7.8932687166807181E-2</c:v>
                </c:pt>
                <c:pt idx="2">
                  <c:v>4.3128124594136175E-2</c:v>
                </c:pt>
                <c:pt idx="3">
                  <c:v>8.4423672161925534E-2</c:v>
                </c:pt>
                <c:pt idx="4">
                  <c:v>0.10731904284195909</c:v>
                </c:pt>
                <c:pt idx="5">
                  <c:v>0.2452497259989774</c:v>
                </c:pt>
                <c:pt idx="6">
                  <c:v>8.6696358411668784E-2</c:v>
                </c:pt>
                <c:pt idx="7">
                  <c:v>-3.0562444024138477E-2</c:v>
                </c:pt>
                <c:pt idx="8">
                  <c:v>-1.3880924275586126E-2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1386120"/>
        <c:axId val="421381024"/>
        <c:axId val="422432904"/>
      </c:surfaceChart>
      <c:catAx>
        <c:axId val="421386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1381024"/>
        <c:crossesAt val="0"/>
        <c:auto val="1"/>
        <c:lblAlgn val="ctr"/>
        <c:lblOffset val="100"/>
        <c:noMultiLvlLbl val="0"/>
      </c:catAx>
      <c:valAx>
        <c:axId val="42138102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1386120"/>
        <c:crosses val="autoZero"/>
        <c:crossBetween val="midCat"/>
        <c:majorUnit val="0.25"/>
        <c:minorUnit val="0.1"/>
      </c:valAx>
      <c:serAx>
        <c:axId val="42243290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138102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HeLa!$R$17:$Z$17</c:f>
              <c:numCache>
                <c:formatCode>General</c:formatCode>
                <c:ptCount val="9"/>
                <c:pt idx="0">
                  <c:v>1.0363880963316077</c:v>
                </c:pt>
                <c:pt idx="1">
                  <c:v>1.0273562992286409</c:v>
                </c:pt>
                <c:pt idx="2">
                  <c:v>1.037809792252171</c:v>
                </c:pt>
                <c:pt idx="3">
                  <c:v>1.033598494162888</c:v>
                </c:pt>
                <c:pt idx="4">
                  <c:v>0.66865740806490626</c:v>
                </c:pt>
                <c:pt idx="5">
                  <c:v>0.14562574023125202</c:v>
                </c:pt>
                <c:pt idx="6">
                  <c:v>7.8693418084941305E-2</c:v>
                </c:pt>
                <c:pt idx="7">
                  <c:v>4.2026253031580106E-2</c:v>
                </c:pt>
                <c:pt idx="8">
                  <c:v>3.7424242859853823E-2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HeLa!$R$18:$Z$18</c:f>
              <c:numCache>
                <c:formatCode>General</c:formatCode>
                <c:ptCount val="9"/>
                <c:pt idx="0">
                  <c:v>1.0651514531738422</c:v>
                </c:pt>
                <c:pt idx="1">
                  <c:v>1.0558689924402156</c:v>
                </c:pt>
                <c:pt idx="2">
                  <c:v>1.066612606077006</c:v>
                </c:pt>
                <c:pt idx="3">
                  <c:v>1.0622844298895089</c:v>
                </c:pt>
                <c:pt idx="4">
                  <c:v>0.68721496551027927</c:v>
                </c:pt>
                <c:pt idx="5">
                  <c:v>0.14966735856565039</c:v>
                </c:pt>
                <c:pt idx="6">
                  <c:v>8.0877432812169595E-2</c:v>
                </c:pt>
                <c:pt idx="7">
                  <c:v>4.3192627015388008E-2</c:v>
                </c:pt>
                <c:pt idx="8">
                  <c:v>3.8462895132818566E-2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HeLa!$R$25:$Z$25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HeLa!$R$27:$Z$27</c:f>
              <c:numCache>
                <c:formatCode>General</c:formatCode>
                <c:ptCount val="9"/>
                <c:pt idx="0">
                  <c:v>1.0098230178978105</c:v>
                </c:pt>
                <c:pt idx="1">
                  <c:v>1.0294583117723237</c:v>
                </c:pt>
                <c:pt idx="2">
                  <c:v>1.0628547728106621</c:v>
                </c:pt>
                <c:pt idx="3">
                  <c:v>1.0064436397468557</c:v>
                </c:pt>
                <c:pt idx="4">
                  <c:v>0.56715238919898736</c:v>
                </c:pt>
                <c:pt idx="5">
                  <c:v>0.13086876421622903</c:v>
                </c:pt>
                <c:pt idx="6">
                  <c:v>7.0180530231679472E-2</c:v>
                </c:pt>
                <c:pt idx="7">
                  <c:v>4.6538622769210329E-2</c:v>
                </c:pt>
                <c:pt idx="8">
                  <c:v>4.3330282643610052E-2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87296"/>
        <c:axId val="421384552"/>
      </c:scatterChart>
      <c:valAx>
        <c:axId val="4213872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4552"/>
        <c:crosses val="autoZero"/>
        <c:crossBetween val="midCat"/>
      </c:valAx>
      <c:valAx>
        <c:axId val="421384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87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HeLa!$R$17:$Z$17</c:f>
              <c:numCache>
                <c:formatCode>General</c:formatCode>
                <c:ptCount val="9"/>
                <c:pt idx="0">
                  <c:v>1.0363880963316077</c:v>
                </c:pt>
                <c:pt idx="1">
                  <c:v>1.0273562992286409</c:v>
                </c:pt>
                <c:pt idx="2">
                  <c:v>1.037809792252171</c:v>
                </c:pt>
                <c:pt idx="3">
                  <c:v>1.033598494162888</c:v>
                </c:pt>
                <c:pt idx="4">
                  <c:v>0.66865740806490626</c:v>
                </c:pt>
                <c:pt idx="5">
                  <c:v>0.14562574023125202</c:v>
                </c:pt>
                <c:pt idx="6">
                  <c:v>7.8693418084941305E-2</c:v>
                </c:pt>
                <c:pt idx="7">
                  <c:v>4.2026253031580106E-2</c:v>
                </c:pt>
                <c:pt idx="8">
                  <c:v>3.7424242859853823E-2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HeLa!$R$19:$Z$19</c:f>
              <c:numCache>
                <c:formatCode>General</c:formatCode>
                <c:ptCount val="9"/>
                <c:pt idx="0">
                  <c:v>1.0692261702521089</c:v>
                </c:pt>
                <c:pt idx="1">
                  <c:v>1.0599081996375475</c:v>
                </c:pt>
                <c:pt idx="2">
                  <c:v>1.0706929127685345</c:v>
                </c:pt>
                <c:pt idx="3">
                  <c:v>1.0663481792235119</c:v>
                </c:pt>
                <c:pt idx="4">
                  <c:v>0.68984389358249032</c:v>
                </c:pt>
                <c:pt idx="5">
                  <c:v>0.15023990826286887</c:v>
                </c:pt>
                <c:pt idx="6">
                  <c:v>8.1186827927525379E-2</c:v>
                </c:pt>
                <c:pt idx="7">
                  <c:v>4.3357859606894478E-2</c:v>
                </c:pt>
                <c:pt idx="8">
                  <c:v>3.8610034222954788E-2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HeLa!$R$25:$Z$25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HeLa!$R$28:$Z$28</c:f>
              <c:numCache>
                <c:formatCode>General</c:formatCode>
                <c:ptCount val="9"/>
                <c:pt idx="0">
                  <c:v>1.0564193553232197</c:v>
                </c:pt>
                <c:pt idx="1">
                  <c:v>1.0471476276431295</c:v>
                </c:pt>
                <c:pt idx="2">
                  <c:v>1.0374032845819496</c:v>
                </c:pt>
                <c:pt idx="3">
                  <c:v>0.9159696264984093</c:v>
                </c:pt>
                <c:pt idx="4">
                  <c:v>0.33834286343668429</c:v>
                </c:pt>
                <c:pt idx="5">
                  <c:v>0.12110311956686559</c:v>
                </c:pt>
                <c:pt idx="6">
                  <c:v>7.2892863177326073E-2</c:v>
                </c:pt>
                <c:pt idx="7">
                  <c:v>4.9171040967956291E-2</c:v>
                </c:pt>
                <c:pt idx="8">
                  <c:v>4.198335447710768E-2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80240"/>
        <c:axId val="421387688"/>
      </c:scatterChart>
      <c:valAx>
        <c:axId val="4213802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7688"/>
        <c:crosses val="autoZero"/>
        <c:crossBetween val="midCat"/>
      </c:valAx>
      <c:valAx>
        <c:axId val="421387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80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HeLa!$R$17:$Z$17</c:f>
              <c:numCache>
                <c:formatCode>General</c:formatCode>
                <c:ptCount val="9"/>
                <c:pt idx="0">
                  <c:v>1.0363880963316077</c:v>
                </c:pt>
                <c:pt idx="1">
                  <c:v>1.0273562992286409</c:v>
                </c:pt>
                <c:pt idx="2">
                  <c:v>1.037809792252171</c:v>
                </c:pt>
                <c:pt idx="3">
                  <c:v>1.033598494162888</c:v>
                </c:pt>
                <c:pt idx="4">
                  <c:v>0.66865740806490626</c:v>
                </c:pt>
                <c:pt idx="5">
                  <c:v>0.14562574023125202</c:v>
                </c:pt>
                <c:pt idx="6">
                  <c:v>7.8693418084941305E-2</c:v>
                </c:pt>
                <c:pt idx="7">
                  <c:v>4.2026253031580106E-2</c:v>
                </c:pt>
                <c:pt idx="8">
                  <c:v>3.7424242859853823E-2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HeLa!$R$20:$Z$20</c:f>
              <c:numCache>
                <c:formatCode>General</c:formatCode>
                <c:ptCount val="9"/>
                <c:pt idx="0">
                  <c:v>0.83822029115070951</c:v>
                </c:pt>
                <c:pt idx="1">
                  <c:v>0.83091546429669616</c:v>
                </c:pt>
                <c:pt idx="2">
                  <c:v>0.83937014454316017</c:v>
                </c:pt>
                <c:pt idx="3">
                  <c:v>0.83596408891301932</c:v>
                </c:pt>
                <c:pt idx="4">
                  <c:v>0.54080340101562685</c:v>
                </c:pt>
                <c:pt idx="5">
                  <c:v>0.11778063720313196</c:v>
                </c:pt>
                <c:pt idx="6">
                  <c:v>6.3646446782131272E-2</c:v>
                </c:pt>
                <c:pt idx="7">
                  <c:v>3.3990411677627938E-2</c:v>
                </c:pt>
                <c:pt idx="8">
                  <c:v>3.0268352036382631E-2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HeLa!$R$25:$Z$25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HeLa!$R$29:$Z$29</c:f>
              <c:numCache>
                <c:formatCode>General</c:formatCode>
                <c:ptCount val="9"/>
                <c:pt idx="0">
                  <c:v>0.85618072767142317</c:v>
                </c:pt>
                <c:pt idx="1">
                  <c:v>0.84704650376576984</c:v>
                </c:pt>
                <c:pt idx="2">
                  <c:v>0.73521481653948406</c:v>
                </c:pt>
                <c:pt idx="3">
                  <c:v>0.44051851066547593</c:v>
                </c:pt>
                <c:pt idx="4">
                  <c:v>0.20451164226753427</c:v>
                </c:pt>
                <c:pt idx="5">
                  <c:v>7.6821452404967058E-2</c:v>
                </c:pt>
                <c:pt idx="6">
                  <c:v>6.7819229539993878E-2</c:v>
                </c:pt>
                <c:pt idx="7">
                  <c:v>5.6444426849355349E-2</c:v>
                </c:pt>
                <c:pt idx="8">
                  <c:v>4.0493899144053158E-2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88472"/>
        <c:axId val="421383376"/>
      </c:scatterChart>
      <c:valAx>
        <c:axId val="4213884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3376"/>
        <c:crosses val="autoZero"/>
        <c:crossBetween val="midCat"/>
      </c:valAx>
      <c:valAx>
        <c:axId val="421383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88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HeLa!$R$17:$Z$17</c:f>
              <c:numCache>
                <c:formatCode>General</c:formatCode>
                <c:ptCount val="9"/>
                <c:pt idx="0">
                  <c:v>1.0363880963316077</c:v>
                </c:pt>
                <c:pt idx="1">
                  <c:v>1.0273562992286409</c:v>
                </c:pt>
                <c:pt idx="2">
                  <c:v>1.037809792252171</c:v>
                </c:pt>
                <c:pt idx="3">
                  <c:v>1.033598494162888</c:v>
                </c:pt>
                <c:pt idx="4">
                  <c:v>0.66865740806490626</c:v>
                </c:pt>
                <c:pt idx="5">
                  <c:v>0.14562574023125202</c:v>
                </c:pt>
                <c:pt idx="6">
                  <c:v>7.8693418084941305E-2</c:v>
                </c:pt>
                <c:pt idx="7">
                  <c:v>4.2026253031580106E-2</c:v>
                </c:pt>
                <c:pt idx="8">
                  <c:v>3.7424242859853823E-2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HeLa!$R$21:$Z$21</c:f>
              <c:numCache>
                <c:formatCode>General</c:formatCode>
                <c:ptCount val="9"/>
                <c:pt idx="0">
                  <c:v>0.37542152933770973</c:v>
                </c:pt>
                <c:pt idx="1">
                  <c:v>0.3721498484943408</c:v>
                </c:pt>
                <c:pt idx="2">
                  <c:v>0.37593652488680979</c:v>
                </c:pt>
                <c:pt idx="3">
                  <c:v>0.37441102302628887</c:v>
                </c:pt>
                <c:pt idx="4">
                  <c:v>0.24221465648559118</c:v>
                </c:pt>
                <c:pt idx="5">
                  <c:v>5.2751511043079242E-2</c:v>
                </c:pt>
                <c:pt idx="6">
                  <c:v>2.8505926950368663E-2</c:v>
                </c:pt>
                <c:pt idx="7">
                  <c:v>1.522360227919976E-2</c:v>
                </c:pt>
                <c:pt idx="8">
                  <c:v>1.3556568758829823E-2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HeLa!$R$25:$Z$25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HeLa!$R$30:$Z$30</c:f>
              <c:numCache>
                <c:formatCode>General</c:formatCode>
                <c:ptCount val="9"/>
                <c:pt idx="0">
                  <c:v>0.50752720831254972</c:v>
                </c:pt>
                <c:pt idx="1">
                  <c:v>0.41885159537659095</c:v>
                </c:pt>
                <c:pt idx="2">
                  <c:v>0.37537251481616907</c:v>
                </c:pt>
                <c:pt idx="3">
                  <c:v>0.25156998491027321</c:v>
                </c:pt>
                <c:pt idx="4">
                  <c:v>0.12903412186119664</c:v>
                </c:pt>
                <c:pt idx="5">
                  <c:v>6.2427457675308336E-2</c:v>
                </c:pt>
                <c:pt idx="6">
                  <c:v>4.5134700816835092E-2</c:v>
                </c:pt>
                <c:pt idx="7">
                  <c:v>4.9506378608644326E-2</c:v>
                </c:pt>
                <c:pt idx="8">
                  <c:v>4.05758567047163E-2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9456"/>
        <c:axId val="421384944"/>
      </c:scatterChart>
      <c:valAx>
        <c:axId val="42137945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4944"/>
        <c:crosses val="autoZero"/>
        <c:crossBetween val="midCat"/>
      </c:valAx>
      <c:valAx>
        <c:axId val="42138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9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HeLa!$R$17:$Z$17</c:f>
              <c:numCache>
                <c:formatCode>General</c:formatCode>
                <c:ptCount val="9"/>
                <c:pt idx="0">
                  <c:v>1.0363880963316077</c:v>
                </c:pt>
                <c:pt idx="1">
                  <c:v>1.0273562992286409</c:v>
                </c:pt>
                <c:pt idx="2">
                  <c:v>1.037809792252171</c:v>
                </c:pt>
                <c:pt idx="3">
                  <c:v>1.033598494162888</c:v>
                </c:pt>
                <c:pt idx="4">
                  <c:v>0.66865740806490626</c:v>
                </c:pt>
                <c:pt idx="5">
                  <c:v>0.14562574023125202</c:v>
                </c:pt>
                <c:pt idx="6">
                  <c:v>7.8693418084941305E-2</c:v>
                </c:pt>
                <c:pt idx="7">
                  <c:v>4.2026253031580106E-2</c:v>
                </c:pt>
                <c:pt idx="8">
                  <c:v>3.7424242859853823E-2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HeLa!$R$16:$Z$16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HeLa!$R$22:$Z$22</c:f>
              <c:numCache>
                <c:formatCode>General</c:formatCode>
                <c:ptCount val="9"/>
                <c:pt idx="0">
                  <c:v>0.30591357952161158</c:v>
                </c:pt>
                <c:pt idx="1">
                  <c:v>0.30324763865345494</c:v>
                </c:pt>
                <c:pt idx="2">
                  <c:v>0.30633322549167841</c:v>
                </c:pt>
                <c:pt idx="3">
                  <c:v>0.30509016482986157</c:v>
                </c:pt>
                <c:pt idx="4">
                  <c:v>0.19736948147012406</c:v>
                </c:pt>
                <c:pt idx="5">
                  <c:v>4.2984757951496762E-2</c:v>
                </c:pt>
                <c:pt idx="6">
                  <c:v>2.3228156803773714E-2</c:v>
                </c:pt>
                <c:pt idx="7">
                  <c:v>1.2405006912254284E-2</c:v>
                </c:pt>
                <c:pt idx="8">
                  <c:v>1.1046618669847066E-2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HeLa!$R$25:$Z$25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HeLa!$R$31:$Z$31</c:f>
              <c:numCache>
                <c:formatCode>General</c:formatCode>
                <c:ptCount val="9"/>
                <c:pt idx="0">
                  <c:v>0.30749579071035654</c:v>
                </c:pt>
                <c:pt idx="1">
                  <c:v>0.31744713935161423</c:v>
                </c:pt>
                <c:pt idx="2">
                  <c:v>0.27374924220021229</c:v>
                </c:pt>
                <c:pt idx="3">
                  <c:v>0.19181638006755861</c:v>
                </c:pt>
                <c:pt idx="4">
                  <c:v>0.10582144837501301</c:v>
                </c:pt>
                <c:pt idx="5">
                  <c:v>5.7943617172860784E-2</c:v>
                </c:pt>
                <c:pt idx="6">
                  <c:v>4.9348977384043625E-2</c:v>
                </c:pt>
                <c:pt idx="7">
                  <c:v>3.3039056437451454E-2</c:v>
                </c:pt>
                <c:pt idx="8">
                  <c:v>4.7973100873695489E-2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8672"/>
        <c:axId val="421376712"/>
      </c:scatterChart>
      <c:valAx>
        <c:axId val="4213786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76712"/>
        <c:crosses val="autoZero"/>
        <c:crossBetween val="midCat"/>
      </c:valAx>
      <c:valAx>
        <c:axId val="421376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8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HeLa!$R$18:$R$22</c:f>
              <c:numCache>
                <c:formatCode>General</c:formatCode>
                <c:ptCount val="5"/>
                <c:pt idx="0">
                  <c:v>1.0651514531738422</c:v>
                </c:pt>
                <c:pt idx="1">
                  <c:v>1.0692261702521089</c:v>
                </c:pt>
                <c:pt idx="2">
                  <c:v>0.83822029115070951</c:v>
                </c:pt>
                <c:pt idx="3">
                  <c:v>0.37542152933770973</c:v>
                </c:pt>
                <c:pt idx="4">
                  <c:v>0.30591357952161158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HeLa!$R$27:$R$31</c:f>
              <c:numCache>
                <c:formatCode>General</c:formatCode>
                <c:ptCount val="5"/>
                <c:pt idx="0">
                  <c:v>1.0098230178978105</c:v>
                </c:pt>
                <c:pt idx="1">
                  <c:v>1.0564193553232197</c:v>
                </c:pt>
                <c:pt idx="2">
                  <c:v>0.85618072767142317</c:v>
                </c:pt>
                <c:pt idx="3">
                  <c:v>0.50752720831254972</c:v>
                </c:pt>
                <c:pt idx="4">
                  <c:v>0.30749579071035654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7104"/>
        <c:axId val="421377496"/>
      </c:scatterChart>
      <c:valAx>
        <c:axId val="421377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77496"/>
        <c:crosses val="autoZero"/>
        <c:crossBetween val="midCat"/>
      </c:valAx>
      <c:valAx>
        <c:axId val="421377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71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HeLa!$S$18:$S$22</c:f>
              <c:numCache>
                <c:formatCode>General</c:formatCode>
                <c:ptCount val="5"/>
                <c:pt idx="0">
                  <c:v>1.0558689924402156</c:v>
                </c:pt>
                <c:pt idx="1">
                  <c:v>1.0599081996375475</c:v>
                </c:pt>
                <c:pt idx="2">
                  <c:v>0.83091546429669616</c:v>
                </c:pt>
                <c:pt idx="3">
                  <c:v>0.3721498484943408</c:v>
                </c:pt>
                <c:pt idx="4">
                  <c:v>0.30324763865345494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HeLa!$S$27:$S$31</c:f>
              <c:numCache>
                <c:formatCode>General</c:formatCode>
                <c:ptCount val="5"/>
                <c:pt idx="0">
                  <c:v>1.0294583117723237</c:v>
                </c:pt>
                <c:pt idx="1">
                  <c:v>1.0471476276431295</c:v>
                </c:pt>
                <c:pt idx="2">
                  <c:v>0.84704650376576984</c:v>
                </c:pt>
                <c:pt idx="3">
                  <c:v>0.41885159537659095</c:v>
                </c:pt>
                <c:pt idx="4">
                  <c:v>0.31744713935161423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81416"/>
        <c:axId val="421385336"/>
      </c:scatterChart>
      <c:valAx>
        <c:axId val="421381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5336"/>
        <c:crosses val="autoZero"/>
        <c:crossBetween val="midCat"/>
      </c:valAx>
      <c:valAx>
        <c:axId val="421385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81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HeLa!$T$18:$T$22</c:f>
              <c:numCache>
                <c:formatCode>General</c:formatCode>
                <c:ptCount val="5"/>
                <c:pt idx="0">
                  <c:v>1.066612606077006</c:v>
                </c:pt>
                <c:pt idx="1">
                  <c:v>1.0706929127685345</c:v>
                </c:pt>
                <c:pt idx="2">
                  <c:v>0.83937014454316017</c:v>
                </c:pt>
                <c:pt idx="3">
                  <c:v>0.37593652488680979</c:v>
                </c:pt>
                <c:pt idx="4">
                  <c:v>0.30633322549167841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HeLa!$T$27:$T$31</c:f>
              <c:numCache>
                <c:formatCode>General</c:formatCode>
                <c:ptCount val="5"/>
                <c:pt idx="0">
                  <c:v>1.0628547728106621</c:v>
                </c:pt>
                <c:pt idx="1">
                  <c:v>1.0374032845819496</c:v>
                </c:pt>
                <c:pt idx="2">
                  <c:v>0.73521481653948406</c:v>
                </c:pt>
                <c:pt idx="3">
                  <c:v>0.37537251481616907</c:v>
                </c:pt>
                <c:pt idx="4">
                  <c:v>0.27374924220021229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78280"/>
        <c:axId val="421381808"/>
      </c:scatterChart>
      <c:valAx>
        <c:axId val="421378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1808"/>
        <c:crosses val="autoZero"/>
        <c:crossBetween val="midCat"/>
      </c:valAx>
      <c:valAx>
        <c:axId val="421381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78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HeLa!$U$18:$U$22</c:f>
              <c:numCache>
                <c:formatCode>General</c:formatCode>
                <c:ptCount val="5"/>
                <c:pt idx="0">
                  <c:v>1.0622844298895089</c:v>
                </c:pt>
                <c:pt idx="1">
                  <c:v>1.0663481792235119</c:v>
                </c:pt>
                <c:pt idx="2">
                  <c:v>0.83596408891301932</c:v>
                </c:pt>
                <c:pt idx="3">
                  <c:v>0.37441102302628887</c:v>
                </c:pt>
                <c:pt idx="4">
                  <c:v>0.30509016482986157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HeLa!$U$27:$U$31</c:f>
              <c:numCache>
                <c:formatCode>General</c:formatCode>
                <c:ptCount val="5"/>
                <c:pt idx="0">
                  <c:v>1.0064436397468557</c:v>
                </c:pt>
                <c:pt idx="1">
                  <c:v>0.9159696264984093</c:v>
                </c:pt>
                <c:pt idx="2">
                  <c:v>0.44051851066547593</c:v>
                </c:pt>
                <c:pt idx="3">
                  <c:v>0.25156998491027321</c:v>
                </c:pt>
                <c:pt idx="4">
                  <c:v>0.19181638006755861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93960"/>
        <c:axId val="421391608"/>
      </c:scatterChart>
      <c:valAx>
        <c:axId val="421393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91608"/>
        <c:crosses val="autoZero"/>
        <c:crossBetween val="midCat"/>
      </c:valAx>
      <c:valAx>
        <c:axId val="421391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939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HeLa!$V$18:$V$22</c:f>
              <c:numCache>
                <c:formatCode>General</c:formatCode>
                <c:ptCount val="5"/>
                <c:pt idx="0">
                  <c:v>0.68721496551027927</c:v>
                </c:pt>
                <c:pt idx="1">
                  <c:v>0.68984389358249032</c:v>
                </c:pt>
                <c:pt idx="2">
                  <c:v>0.54080340101562685</c:v>
                </c:pt>
                <c:pt idx="3">
                  <c:v>0.24221465648559118</c:v>
                </c:pt>
                <c:pt idx="4">
                  <c:v>0.19736948147012406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HeLa!$V$27:$V$31</c:f>
              <c:numCache>
                <c:formatCode>General</c:formatCode>
                <c:ptCount val="5"/>
                <c:pt idx="0">
                  <c:v>0.56715238919898736</c:v>
                </c:pt>
                <c:pt idx="1">
                  <c:v>0.33834286343668429</c:v>
                </c:pt>
                <c:pt idx="2">
                  <c:v>0.20451164226753427</c:v>
                </c:pt>
                <c:pt idx="3">
                  <c:v>0.12903412186119664</c:v>
                </c:pt>
                <c:pt idx="4">
                  <c:v>0.10582144837501301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92000"/>
        <c:axId val="421388864"/>
      </c:scatterChart>
      <c:valAx>
        <c:axId val="421392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88864"/>
        <c:crosses val="autoZero"/>
        <c:crossBetween val="midCat"/>
      </c:valAx>
      <c:valAx>
        <c:axId val="421388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92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HeLa!$W$18:$W$22</c:f>
              <c:numCache>
                <c:formatCode>General</c:formatCode>
                <c:ptCount val="5"/>
                <c:pt idx="0">
                  <c:v>0.14966735856565039</c:v>
                </c:pt>
                <c:pt idx="1">
                  <c:v>0.15023990826286887</c:v>
                </c:pt>
                <c:pt idx="2">
                  <c:v>0.11778063720313196</c:v>
                </c:pt>
                <c:pt idx="3">
                  <c:v>5.2751511043079242E-2</c:v>
                </c:pt>
                <c:pt idx="4">
                  <c:v>4.2984757951496762E-2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HeLa!$W$27:$W$31</c:f>
              <c:numCache>
                <c:formatCode>General</c:formatCode>
                <c:ptCount val="5"/>
                <c:pt idx="0">
                  <c:v>0.13086876421622903</c:v>
                </c:pt>
                <c:pt idx="1">
                  <c:v>0.12110311956686559</c:v>
                </c:pt>
                <c:pt idx="2">
                  <c:v>7.6821452404967058E-2</c:v>
                </c:pt>
                <c:pt idx="3">
                  <c:v>6.2427457675308336E-2</c:v>
                </c:pt>
                <c:pt idx="4">
                  <c:v>5.7943617172860784E-2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90432"/>
        <c:axId val="421394744"/>
      </c:scatterChart>
      <c:valAx>
        <c:axId val="42139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94744"/>
        <c:crosses val="autoZero"/>
        <c:crossBetween val="midCat"/>
      </c:valAx>
      <c:valAx>
        <c:axId val="421394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904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HeLa!$X$18:$X$22</c:f>
              <c:numCache>
                <c:formatCode>General</c:formatCode>
                <c:ptCount val="5"/>
                <c:pt idx="0">
                  <c:v>8.0877432812169595E-2</c:v>
                </c:pt>
                <c:pt idx="1">
                  <c:v>8.1186827927525379E-2</c:v>
                </c:pt>
                <c:pt idx="2">
                  <c:v>6.3646446782131272E-2</c:v>
                </c:pt>
                <c:pt idx="3">
                  <c:v>2.8505926950368663E-2</c:v>
                </c:pt>
                <c:pt idx="4">
                  <c:v>2.3228156803773714E-2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HeLa!$X$27:$X$31</c:f>
              <c:numCache>
                <c:formatCode>General</c:formatCode>
                <c:ptCount val="5"/>
                <c:pt idx="0">
                  <c:v>7.0180530231679472E-2</c:v>
                </c:pt>
                <c:pt idx="1">
                  <c:v>7.2892863177326073E-2</c:v>
                </c:pt>
                <c:pt idx="2">
                  <c:v>6.7819229539993878E-2</c:v>
                </c:pt>
                <c:pt idx="3">
                  <c:v>4.5134700816835092E-2</c:v>
                </c:pt>
                <c:pt idx="4">
                  <c:v>4.9348977384043625E-2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89648"/>
        <c:axId val="421392784"/>
      </c:scatterChart>
      <c:valAx>
        <c:axId val="42138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92784"/>
        <c:crosses val="autoZero"/>
        <c:crossBetween val="midCat"/>
      </c:valAx>
      <c:valAx>
        <c:axId val="421392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896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HeLa!$Y$18:$Y$22</c:f>
              <c:numCache>
                <c:formatCode>General</c:formatCode>
                <c:ptCount val="5"/>
                <c:pt idx="0">
                  <c:v>4.3192627015388008E-2</c:v>
                </c:pt>
                <c:pt idx="1">
                  <c:v>4.3357859606894478E-2</c:v>
                </c:pt>
                <c:pt idx="2">
                  <c:v>3.3990411677627938E-2</c:v>
                </c:pt>
                <c:pt idx="3">
                  <c:v>1.522360227919976E-2</c:v>
                </c:pt>
                <c:pt idx="4">
                  <c:v>1.2405006912254284E-2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HeLa!$Y$27:$Y$31</c:f>
              <c:numCache>
                <c:formatCode>General</c:formatCode>
                <c:ptCount val="5"/>
                <c:pt idx="0">
                  <c:v>4.6538622769210329E-2</c:v>
                </c:pt>
                <c:pt idx="1">
                  <c:v>4.9171040967956291E-2</c:v>
                </c:pt>
                <c:pt idx="2">
                  <c:v>5.6444426849355349E-2</c:v>
                </c:pt>
                <c:pt idx="3">
                  <c:v>4.9506378608644326E-2</c:v>
                </c:pt>
                <c:pt idx="4">
                  <c:v>3.3039056437451454E-2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93176"/>
        <c:axId val="421395528"/>
      </c:scatterChart>
      <c:valAx>
        <c:axId val="421393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95528"/>
        <c:crosses val="autoZero"/>
        <c:crossBetween val="midCat"/>
      </c:valAx>
      <c:valAx>
        <c:axId val="421395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93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HeLa!$Q$18:$Q$22</c:f>
              <c:numCache>
                <c:formatCode>General</c:formatCode>
                <c:ptCount val="5"/>
                <c:pt idx="0">
                  <c:v>1.0277534612217616</c:v>
                </c:pt>
                <c:pt idx="1">
                  <c:v>1.0316851129772087</c:v>
                </c:pt>
                <c:pt idx="2">
                  <c:v>0.80878996402763448</c:v>
                </c:pt>
                <c:pt idx="3">
                  <c:v>0.36224029460252316</c:v>
                </c:pt>
                <c:pt idx="4">
                  <c:v>0.29517280312695721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HeLa!$P$18:$P$22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HeLa!$Z$18:$Z$22</c:f>
              <c:numCache>
                <c:formatCode>General</c:formatCode>
                <c:ptCount val="5"/>
                <c:pt idx="0">
                  <c:v>3.8462895132818566E-2</c:v>
                </c:pt>
                <c:pt idx="1">
                  <c:v>3.8610034222954788E-2</c:v>
                </c:pt>
                <c:pt idx="2">
                  <c:v>3.0268352036382631E-2</c:v>
                </c:pt>
                <c:pt idx="3">
                  <c:v>1.3556568758829823E-2</c:v>
                </c:pt>
                <c:pt idx="4">
                  <c:v>1.1046618669847066E-2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HeLa!$P$27:$P$31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HeLa!$Z$27:$Z$31</c:f>
              <c:numCache>
                <c:formatCode>General</c:formatCode>
                <c:ptCount val="5"/>
                <c:pt idx="0">
                  <c:v>4.3330282643610052E-2</c:v>
                </c:pt>
                <c:pt idx="1">
                  <c:v>4.198335447710768E-2</c:v>
                </c:pt>
                <c:pt idx="2">
                  <c:v>4.0493899144053158E-2</c:v>
                </c:pt>
                <c:pt idx="3">
                  <c:v>4.05758567047163E-2</c:v>
                </c:pt>
                <c:pt idx="4">
                  <c:v>4.7973100873695489E-2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395920"/>
        <c:axId val="421390040"/>
      </c:scatterChart>
      <c:valAx>
        <c:axId val="421395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1390040"/>
        <c:crosses val="autoZero"/>
        <c:crossBetween val="midCat"/>
      </c:valAx>
      <c:valAx>
        <c:axId val="421390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13959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HeLa!$R$18:$Z$18</c:f>
              <c:numCache>
                <c:formatCode>General</c:formatCode>
                <c:ptCount val="9"/>
                <c:pt idx="0">
                  <c:v>1.0651514531738422</c:v>
                </c:pt>
                <c:pt idx="1">
                  <c:v>1.0558689924402156</c:v>
                </c:pt>
                <c:pt idx="2">
                  <c:v>1.066612606077006</c:v>
                </c:pt>
                <c:pt idx="3">
                  <c:v>1.0622844298895089</c:v>
                </c:pt>
                <c:pt idx="4">
                  <c:v>0.68721496551027927</c:v>
                </c:pt>
                <c:pt idx="5">
                  <c:v>0.14966735856565039</c:v>
                </c:pt>
                <c:pt idx="6">
                  <c:v>8.0877432812169595E-2</c:v>
                </c:pt>
                <c:pt idx="7">
                  <c:v>4.3192627015388008E-2</c:v>
                </c:pt>
                <c:pt idx="8">
                  <c:v>3.8462895132818566E-2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HeLa!$R$19:$Z$19</c:f>
              <c:numCache>
                <c:formatCode>General</c:formatCode>
                <c:ptCount val="9"/>
                <c:pt idx="0">
                  <c:v>1.0692261702521089</c:v>
                </c:pt>
                <c:pt idx="1">
                  <c:v>1.0599081996375475</c:v>
                </c:pt>
                <c:pt idx="2">
                  <c:v>1.0706929127685345</c:v>
                </c:pt>
                <c:pt idx="3">
                  <c:v>1.0663481792235119</c:v>
                </c:pt>
                <c:pt idx="4">
                  <c:v>0.68984389358249032</c:v>
                </c:pt>
                <c:pt idx="5">
                  <c:v>0.15023990826286887</c:v>
                </c:pt>
                <c:pt idx="6">
                  <c:v>8.1186827927525379E-2</c:v>
                </c:pt>
                <c:pt idx="7">
                  <c:v>4.3357859606894478E-2</c:v>
                </c:pt>
                <c:pt idx="8">
                  <c:v>3.8610034222954788E-2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HeLa!$R$20:$Z$20</c:f>
              <c:numCache>
                <c:formatCode>General</c:formatCode>
                <c:ptCount val="9"/>
                <c:pt idx="0">
                  <c:v>0.83822029115070951</c:v>
                </c:pt>
                <c:pt idx="1">
                  <c:v>0.83091546429669616</c:v>
                </c:pt>
                <c:pt idx="2">
                  <c:v>0.83937014454316017</c:v>
                </c:pt>
                <c:pt idx="3">
                  <c:v>0.83596408891301932</c:v>
                </c:pt>
                <c:pt idx="4">
                  <c:v>0.54080340101562685</c:v>
                </c:pt>
                <c:pt idx="5">
                  <c:v>0.11778063720313196</c:v>
                </c:pt>
                <c:pt idx="6">
                  <c:v>6.3646446782131272E-2</c:v>
                </c:pt>
                <c:pt idx="7">
                  <c:v>3.3990411677627938E-2</c:v>
                </c:pt>
                <c:pt idx="8">
                  <c:v>3.0268352036382631E-2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HeLa!$R$21:$Z$21</c:f>
              <c:numCache>
                <c:formatCode>General</c:formatCode>
                <c:ptCount val="9"/>
                <c:pt idx="0">
                  <c:v>0.37542152933770973</c:v>
                </c:pt>
                <c:pt idx="1">
                  <c:v>0.3721498484943408</c:v>
                </c:pt>
                <c:pt idx="2">
                  <c:v>0.37593652488680979</c:v>
                </c:pt>
                <c:pt idx="3">
                  <c:v>0.37441102302628887</c:v>
                </c:pt>
                <c:pt idx="4">
                  <c:v>0.24221465648559118</c:v>
                </c:pt>
                <c:pt idx="5">
                  <c:v>5.2751511043079242E-2</c:v>
                </c:pt>
                <c:pt idx="6">
                  <c:v>2.8505926950368663E-2</c:v>
                </c:pt>
                <c:pt idx="7">
                  <c:v>1.522360227919976E-2</c:v>
                </c:pt>
                <c:pt idx="8">
                  <c:v>1.3556568758829823E-2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HeLa!$R$22:$Z$22</c:f>
              <c:numCache>
                <c:formatCode>General</c:formatCode>
                <c:ptCount val="9"/>
                <c:pt idx="0">
                  <c:v>0.30591357952161158</c:v>
                </c:pt>
                <c:pt idx="1">
                  <c:v>0.30324763865345494</c:v>
                </c:pt>
                <c:pt idx="2">
                  <c:v>0.30633322549167841</c:v>
                </c:pt>
                <c:pt idx="3">
                  <c:v>0.30509016482986157</c:v>
                </c:pt>
                <c:pt idx="4">
                  <c:v>0.19736948147012406</c:v>
                </c:pt>
                <c:pt idx="5">
                  <c:v>4.2984757951496762E-2</c:v>
                </c:pt>
                <c:pt idx="6">
                  <c:v>2.3228156803773714E-2</c:v>
                </c:pt>
                <c:pt idx="7">
                  <c:v>1.2405006912254284E-2</c:v>
                </c:pt>
                <c:pt idx="8">
                  <c:v>1.1046618669847066E-2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1391216"/>
        <c:axId val="427196968"/>
        <c:axId val="424017288"/>
      </c:surfaceChart>
      <c:catAx>
        <c:axId val="4213912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196968"/>
        <c:crossesAt val="0"/>
        <c:auto val="1"/>
        <c:lblAlgn val="ctr"/>
        <c:lblOffset val="100"/>
        <c:noMultiLvlLbl val="0"/>
      </c:catAx>
      <c:valAx>
        <c:axId val="42719696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1391216"/>
        <c:crosses val="autoZero"/>
        <c:crossBetween val="midCat"/>
        <c:majorUnit val="0.25"/>
        <c:minorUnit val="0.1"/>
      </c:valAx>
      <c:serAx>
        <c:axId val="4240172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19696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HeLa!$R$27:$Z$27</c:f>
              <c:numCache>
                <c:formatCode>General</c:formatCode>
                <c:ptCount val="9"/>
                <c:pt idx="0">
                  <c:v>1.0098230178978105</c:v>
                </c:pt>
                <c:pt idx="1">
                  <c:v>1.0294583117723237</c:v>
                </c:pt>
                <c:pt idx="2">
                  <c:v>1.0628547728106621</c:v>
                </c:pt>
                <c:pt idx="3">
                  <c:v>1.0064436397468557</c:v>
                </c:pt>
                <c:pt idx="4">
                  <c:v>0.56715238919898736</c:v>
                </c:pt>
                <c:pt idx="5">
                  <c:v>0.13086876421622903</c:v>
                </c:pt>
                <c:pt idx="6">
                  <c:v>7.0180530231679472E-2</c:v>
                </c:pt>
                <c:pt idx="7">
                  <c:v>4.6538622769210329E-2</c:v>
                </c:pt>
                <c:pt idx="8">
                  <c:v>4.3330282643610052E-2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HeLa!$R$28:$Z$28</c:f>
              <c:numCache>
                <c:formatCode>General</c:formatCode>
                <c:ptCount val="9"/>
                <c:pt idx="0">
                  <c:v>1.0564193553232197</c:v>
                </c:pt>
                <c:pt idx="1">
                  <c:v>1.0471476276431295</c:v>
                </c:pt>
                <c:pt idx="2">
                  <c:v>1.0374032845819496</c:v>
                </c:pt>
                <c:pt idx="3">
                  <c:v>0.9159696264984093</c:v>
                </c:pt>
                <c:pt idx="4">
                  <c:v>0.33834286343668429</c:v>
                </c:pt>
                <c:pt idx="5">
                  <c:v>0.12110311956686559</c:v>
                </c:pt>
                <c:pt idx="6">
                  <c:v>7.2892863177326073E-2</c:v>
                </c:pt>
                <c:pt idx="7">
                  <c:v>4.9171040967956291E-2</c:v>
                </c:pt>
                <c:pt idx="8">
                  <c:v>4.198335447710768E-2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HeLa!$R$29:$Z$29</c:f>
              <c:numCache>
                <c:formatCode>General</c:formatCode>
                <c:ptCount val="9"/>
                <c:pt idx="0">
                  <c:v>0.85618072767142317</c:v>
                </c:pt>
                <c:pt idx="1">
                  <c:v>0.84704650376576984</c:v>
                </c:pt>
                <c:pt idx="2">
                  <c:v>0.73521481653948406</c:v>
                </c:pt>
                <c:pt idx="3">
                  <c:v>0.44051851066547593</c:v>
                </c:pt>
                <c:pt idx="4">
                  <c:v>0.20451164226753427</c:v>
                </c:pt>
                <c:pt idx="5">
                  <c:v>7.6821452404967058E-2</c:v>
                </c:pt>
                <c:pt idx="6">
                  <c:v>6.7819229539993878E-2</c:v>
                </c:pt>
                <c:pt idx="7">
                  <c:v>5.6444426849355349E-2</c:v>
                </c:pt>
                <c:pt idx="8">
                  <c:v>4.0493899144053158E-2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HeLa!$R$30:$Z$30</c:f>
              <c:numCache>
                <c:formatCode>General</c:formatCode>
                <c:ptCount val="9"/>
                <c:pt idx="0">
                  <c:v>0.50752720831254972</c:v>
                </c:pt>
                <c:pt idx="1">
                  <c:v>0.41885159537659095</c:v>
                </c:pt>
                <c:pt idx="2">
                  <c:v>0.37537251481616907</c:v>
                </c:pt>
                <c:pt idx="3">
                  <c:v>0.25156998491027321</c:v>
                </c:pt>
                <c:pt idx="4">
                  <c:v>0.12903412186119664</c:v>
                </c:pt>
                <c:pt idx="5">
                  <c:v>6.2427457675308336E-2</c:v>
                </c:pt>
                <c:pt idx="6">
                  <c:v>4.5134700816835092E-2</c:v>
                </c:pt>
                <c:pt idx="7">
                  <c:v>4.9506378608644326E-2</c:v>
                </c:pt>
                <c:pt idx="8">
                  <c:v>4.05758567047163E-2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HeLa!$R$31:$Z$31</c:f>
              <c:numCache>
                <c:formatCode>General</c:formatCode>
                <c:ptCount val="9"/>
                <c:pt idx="0">
                  <c:v>0.30749579071035654</c:v>
                </c:pt>
                <c:pt idx="1">
                  <c:v>0.31744713935161423</c:v>
                </c:pt>
                <c:pt idx="2">
                  <c:v>0.27374924220021229</c:v>
                </c:pt>
                <c:pt idx="3">
                  <c:v>0.19181638006755861</c:v>
                </c:pt>
                <c:pt idx="4">
                  <c:v>0.10582144837501301</c:v>
                </c:pt>
                <c:pt idx="5">
                  <c:v>5.7943617172860784E-2</c:v>
                </c:pt>
                <c:pt idx="6">
                  <c:v>4.9348977384043625E-2</c:v>
                </c:pt>
                <c:pt idx="7">
                  <c:v>3.3039056437451454E-2</c:v>
                </c:pt>
                <c:pt idx="8">
                  <c:v>4.7973100873695489E-2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193048"/>
        <c:axId val="427191872"/>
        <c:axId val="424024072"/>
      </c:surfaceChart>
      <c:catAx>
        <c:axId val="427193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1872"/>
        <c:crossesAt val="0"/>
        <c:auto val="1"/>
        <c:lblAlgn val="ctr"/>
        <c:lblOffset val="100"/>
        <c:noMultiLvlLbl val="0"/>
      </c:catAx>
      <c:valAx>
        <c:axId val="42719187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193048"/>
        <c:crosses val="autoZero"/>
        <c:crossBetween val="midCat"/>
        <c:majorUnit val="0.25"/>
        <c:minorUnit val="0.1"/>
      </c:valAx>
      <c:serAx>
        <c:axId val="42402407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19187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HeLa!$R$36:$Z$36</c:f>
              <c:numCache>
                <c:formatCode>General</c:formatCode>
                <c:ptCount val="9"/>
                <c:pt idx="0">
                  <c:v>5.5328435276031707E-2</c:v>
                </c:pt>
                <c:pt idx="1">
                  <c:v>2.6410680667891873E-2</c:v>
                </c:pt>
                <c:pt idx="2">
                  <c:v>3.7578332663439351E-3</c:v>
                </c:pt>
                <c:pt idx="3">
                  <c:v>5.5840790142653196E-2</c:v>
                </c:pt>
                <c:pt idx="4">
                  <c:v>0.12006257631129191</c:v>
                </c:pt>
                <c:pt idx="5">
                  <c:v>1.8798594349421355E-2</c:v>
                </c:pt>
                <c:pt idx="6">
                  <c:v>1.0696902580490122E-2</c:v>
                </c:pt>
                <c:pt idx="7">
                  <c:v>-3.3459957538223215E-3</c:v>
                </c:pt>
                <c:pt idx="8">
                  <c:v>-4.8673875107914863E-3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HeLa!$R$37:$Z$37</c:f>
              <c:numCache>
                <c:formatCode>General</c:formatCode>
                <c:ptCount val="9"/>
                <c:pt idx="0">
                  <c:v>1.2806814928889132E-2</c:v>
                </c:pt>
                <c:pt idx="1">
                  <c:v>1.2760571994417935E-2</c:v>
                </c:pt>
                <c:pt idx="2">
                  <c:v>3.3289628186584874E-2</c:v>
                </c:pt>
                <c:pt idx="3">
                  <c:v>0.15037855272510259</c:v>
                </c:pt>
                <c:pt idx="4">
                  <c:v>0.35150103014580603</c:v>
                </c:pt>
                <c:pt idx="5">
                  <c:v>2.913678869600328E-2</c:v>
                </c:pt>
                <c:pt idx="6">
                  <c:v>8.2939647501993063E-3</c:v>
                </c:pt>
                <c:pt idx="7">
                  <c:v>-5.813181361061813E-3</c:v>
                </c:pt>
                <c:pt idx="8">
                  <c:v>-3.3733202541528923E-3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HeLa!$R$38:$Z$38</c:f>
              <c:numCache>
                <c:formatCode>General</c:formatCode>
                <c:ptCount val="9"/>
                <c:pt idx="0">
                  <c:v>-1.7960436520713663E-2</c:v>
                </c:pt>
                <c:pt idx="1">
                  <c:v>-1.6131039469073682E-2</c:v>
                </c:pt>
                <c:pt idx="2">
                  <c:v>0.10415532800367611</c:v>
                </c:pt>
                <c:pt idx="3">
                  <c:v>0.39544557824754339</c:v>
                </c:pt>
                <c:pt idx="4">
                  <c:v>0.33629175874809258</c:v>
                </c:pt>
                <c:pt idx="5">
                  <c:v>4.0959184798164905E-2</c:v>
                </c:pt>
                <c:pt idx="6">
                  <c:v>-4.1727827578626059E-3</c:v>
                </c:pt>
                <c:pt idx="7">
                  <c:v>-2.2454015171727411E-2</c:v>
                </c:pt>
                <c:pt idx="8">
                  <c:v>-1.0225547107670527E-2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HeLa!$R$39:$Z$39</c:f>
              <c:numCache>
                <c:formatCode>General</c:formatCode>
                <c:ptCount val="9"/>
                <c:pt idx="0">
                  <c:v>-0.13210567897483999</c:v>
                </c:pt>
                <c:pt idx="1">
                  <c:v>-4.670174688225015E-2</c:v>
                </c:pt>
                <c:pt idx="2">
                  <c:v>5.6401007064071917E-4</c:v>
                </c:pt>
                <c:pt idx="3">
                  <c:v>0.12284103811601566</c:v>
                </c:pt>
                <c:pt idx="4">
                  <c:v>0.11318053462439454</c:v>
                </c:pt>
                <c:pt idx="5">
                  <c:v>-9.6759466322290932E-3</c:v>
                </c:pt>
                <c:pt idx="6">
                  <c:v>-1.6628773866466429E-2</c:v>
                </c:pt>
                <c:pt idx="7">
                  <c:v>-3.428277632944457E-2</c:v>
                </c:pt>
                <c:pt idx="8">
                  <c:v>-2.7019287945886476E-2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HeLa!$R$40:$Z$40</c:f>
              <c:numCache>
                <c:formatCode>General</c:formatCode>
                <c:ptCount val="9"/>
                <c:pt idx="0">
                  <c:v>-1.5822111887449641E-3</c:v>
                </c:pt>
                <c:pt idx="1">
                  <c:v>-1.4199500698159284E-2</c:v>
                </c:pt>
                <c:pt idx="2">
                  <c:v>3.2583983291466112E-2</c:v>
                </c:pt>
                <c:pt idx="3">
                  <c:v>0.11327378476230296</c:v>
                </c:pt>
                <c:pt idx="4">
                  <c:v>9.1548033095111059E-2</c:v>
                </c:pt>
                <c:pt idx="5">
                  <c:v>-1.4958859221364022E-2</c:v>
                </c:pt>
                <c:pt idx="6">
                  <c:v>-2.6120820580269911E-2</c:v>
                </c:pt>
                <c:pt idx="7">
                  <c:v>-2.0634049525197172E-2</c:v>
                </c:pt>
                <c:pt idx="8">
                  <c:v>-3.6926482203848421E-2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193440"/>
        <c:axId val="427199320"/>
        <c:axId val="424027464"/>
      </c:surfaceChart>
      <c:catAx>
        <c:axId val="4271934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199320"/>
        <c:crossesAt val="0"/>
        <c:auto val="1"/>
        <c:lblAlgn val="ctr"/>
        <c:lblOffset val="100"/>
        <c:noMultiLvlLbl val="0"/>
      </c:catAx>
      <c:valAx>
        <c:axId val="42719932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193440"/>
        <c:crosses val="autoZero"/>
        <c:crossBetween val="midCat"/>
        <c:majorUnit val="0.25"/>
        <c:minorUnit val="0.1"/>
      </c:valAx>
      <c:serAx>
        <c:axId val="42402746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19932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'HT29'!$R$17:$Z$17</c:f>
              <c:numCache>
                <c:formatCode>General</c:formatCode>
                <c:ptCount val="9"/>
                <c:pt idx="0">
                  <c:v>1.0439791069599909</c:v>
                </c:pt>
                <c:pt idx="1">
                  <c:v>1.0348684919070903</c:v>
                </c:pt>
                <c:pt idx="2">
                  <c:v>1.0031506878216685</c:v>
                </c:pt>
                <c:pt idx="3">
                  <c:v>0.99767331418470351</c:v>
                </c:pt>
                <c:pt idx="4">
                  <c:v>0.94305131210219084</c:v>
                </c:pt>
                <c:pt idx="5">
                  <c:v>0.54148010497433441</c:v>
                </c:pt>
                <c:pt idx="6">
                  <c:v>0.25166299513728407</c:v>
                </c:pt>
                <c:pt idx="7">
                  <c:v>0.1090454206238335</c:v>
                </c:pt>
                <c:pt idx="8">
                  <c:v>9.5019979677607239E-2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'HT29'!$R$18:$Z$18</c:f>
              <c:numCache>
                <c:formatCode>General</c:formatCode>
                <c:ptCount val="9"/>
                <c:pt idx="0">
                  <c:v>1.0347530521703452</c:v>
                </c:pt>
                <c:pt idx="1">
                  <c:v>1.025722951213067</c:v>
                </c:pt>
                <c:pt idx="2">
                  <c:v>0.99428544986200873</c:v>
                </c:pt>
                <c:pt idx="3">
                  <c:v>0.9888564819344503</c:v>
                </c:pt>
                <c:pt idx="4">
                  <c:v>0.93471719601031067</c:v>
                </c:pt>
                <c:pt idx="5">
                  <c:v>0.53669483189493006</c:v>
                </c:pt>
                <c:pt idx="6">
                  <c:v>0.24943895007145511</c:v>
                </c:pt>
                <c:pt idx="7">
                  <c:v>0.10808174326810076</c:v>
                </c:pt>
                <c:pt idx="8">
                  <c:v>9.4180250670798479E-2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'HT29'!$R$25:$Z$25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'HT29'!$R$27:$Z$27</c:f>
              <c:numCache>
                <c:formatCode>General</c:formatCode>
                <c:ptCount val="9"/>
                <c:pt idx="0">
                  <c:v>1.0055604659609887</c:v>
                </c:pt>
                <c:pt idx="1">
                  <c:v>1.0185182342167853</c:v>
                </c:pt>
                <c:pt idx="2">
                  <c:v>0.98779269764227318</c:v>
                </c:pt>
                <c:pt idx="3">
                  <c:v>0.9175248118349888</c:v>
                </c:pt>
                <c:pt idx="4">
                  <c:v>0.6376276867974735</c:v>
                </c:pt>
                <c:pt idx="5">
                  <c:v>0.1215111293951651</c:v>
                </c:pt>
                <c:pt idx="6">
                  <c:v>7.5447562179928332E-2</c:v>
                </c:pt>
                <c:pt idx="7">
                  <c:v>8.2867445717660457E-2</c:v>
                </c:pt>
                <c:pt idx="8">
                  <c:v>8.6704421844972498E-2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90304"/>
        <c:axId val="427199712"/>
      </c:scatterChart>
      <c:valAx>
        <c:axId val="42719030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199712"/>
        <c:crosses val="autoZero"/>
        <c:crossBetween val="midCat"/>
      </c:valAx>
      <c:valAx>
        <c:axId val="427199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0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'HT29'!$R$17:$Z$17</c:f>
              <c:numCache>
                <c:formatCode>General</c:formatCode>
                <c:ptCount val="9"/>
                <c:pt idx="0">
                  <c:v>1.0439791069599909</c:v>
                </c:pt>
                <c:pt idx="1">
                  <c:v>1.0348684919070903</c:v>
                </c:pt>
                <c:pt idx="2">
                  <c:v>1.0031506878216685</c:v>
                </c:pt>
                <c:pt idx="3">
                  <c:v>0.99767331418470351</c:v>
                </c:pt>
                <c:pt idx="4">
                  <c:v>0.94305131210219084</c:v>
                </c:pt>
                <c:pt idx="5">
                  <c:v>0.54148010497433441</c:v>
                </c:pt>
                <c:pt idx="6">
                  <c:v>0.25166299513728407</c:v>
                </c:pt>
                <c:pt idx="7">
                  <c:v>0.1090454206238335</c:v>
                </c:pt>
                <c:pt idx="8">
                  <c:v>9.5019979677607239E-2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'HT29'!$R$19:$Z$19</c:f>
              <c:numCache>
                <c:formatCode>General</c:formatCode>
                <c:ptCount val="9"/>
                <c:pt idx="0">
                  <c:v>0.85532668268296308</c:v>
                </c:pt>
                <c:pt idx="1">
                  <c:v>0.84786240289187575</c:v>
                </c:pt>
                <c:pt idx="2">
                  <c:v>0.82187617005492719</c:v>
                </c:pt>
                <c:pt idx="3">
                  <c:v>0.81738858616413201</c:v>
                </c:pt>
                <c:pt idx="4">
                  <c:v>0.77263706237283458</c:v>
                </c:pt>
                <c:pt idx="5">
                  <c:v>0.44363184937212485</c:v>
                </c:pt>
                <c:pt idx="6">
                  <c:v>0.20618619026930507</c:v>
                </c:pt>
                <c:pt idx="7">
                  <c:v>8.934034911440647E-2</c:v>
                </c:pt>
                <c:pt idx="8">
                  <c:v>7.7849377889288598E-2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'HT29'!$R$25:$Z$25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'HT29'!$R$28:$Z$28</c:f>
              <c:numCache>
                <c:formatCode>General</c:formatCode>
                <c:ptCount val="9"/>
                <c:pt idx="0">
                  <c:v>0.64615820304861782</c:v>
                </c:pt>
                <c:pt idx="1">
                  <c:v>0.67589211801674509</c:v>
                </c:pt>
                <c:pt idx="2">
                  <c:v>0.34364606171460038</c:v>
                </c:pt>
                <c:pt idx="3">
                  <c:v>0.16097268830014697</c:v>
                </c:pt>
                <c:pt idx="4">
                  <c:v>9.9074942079097825E-2</c:v>
                </c:pt>
                <c:pt idx="5">
                  <c:v>7.9043512863513229E-2</c:v>
                </c:pt>
                <c:pt idx="6">
                  <c:v>8.1004118271008202E-2</c:v>
                </c:pt>
                <c:pt idx="7">
                  <c:v>9.4575975262898834E-2</c:v>
                </c:pt>
                <c:pt idx="8">
                  <c:v>9.840744236771011E-2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88344"/>
        <c:axId val="427192264"/>
      </c:scatterChart>
      <c:valAx>
        <c:axId val="42718834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192264"/>
        <c:crosses val="autoZero"/>
        <c:crossBetween val="midCat"/>
      </c:valAx>
      <c:valAx>
        <c:axId val="427192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88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'HT29'!$R$17:$Z$17</c:f>
              <c:numCache>
                <c:formatCode>General</c:formatCode>
                <c:ptCount val="9"/>
                <c:pt idx="0">
                  <c:v>1.0439791069599909</c:v>
                </c:pt>
                <c:pt idx="1">
                  <c:v>1.0348684919070903</c:v>
                </c:pt>
                <c:pt idx="2">
                  <c:v>1.0031506878216685</c:v>
                </c:pt>
                <c:pt idx="3">
                  <c:v>0.99767331418470351</c:v>
                </c:pt>
                <c:pt idx="4">
                  <c:v>0.94305131210219084</c:v>
                </c:pt>
                <c:pt idx="5">
                  <c:v>0.54148010497433441</c:v>
                </c:pt>
                <c:pt idx="6">
                  <c:v>0.25166299513728407</c:v>
                </c:pt>
                <c:pt idx="7">
                  <c:v>0.1090454206238335</c:v>
                </c:pt>
                <c:pt idx="8">
                  <c:v>9.5019979677607239E-2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'HT29'!$R$20:$Z$20</c:f>
              <c:numCache>
                <c:formatCode>General</c:formatCode>
                <c:ptCount val="9"/>
                <c:pt idx="0">
                  <c:v>0.12274555932039288</c:v>
                </c:pt>
                <c:pt idx="1">
                  <c:v>0.12167438123553881</c:v>
                </c:pt>
                <c:pt idx="2">
                  <c:v>0.11794516905406463</c:v>
                </c:pt>
                <c:pt idx="3">
                  <c:v>0.11730116833968844</c:v>
                </c:pt>
                <c:pt idx="4">
                  <c:v>0.11087900131343337</c:v>
                </c:pt>
                <c:pt idx="5">
                  <c:v>6.366437594664133E-2</c:v>
                </c:pt>
                <c:pt idx="6">
                  <c:v>2.9589208148353384E-2</c:v>
                </c:pt>
                <c:pt idx="7">
                  <c:v>1.2820985646710749E-2</c:v>
                </c:pt>
                <c:pt idx="8">
                  <c:v>1.1171948245308367E-2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'HT29'!$R$25:$Z$25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'HT29'!$R$29:$Z$29</c:f>
              <c:numCache>
                <c:formatCode>General</c:formatCode>
                <c:ptCount val="9"/>
                <c:pt idx="0">
                  <c:v>0.10626691012598249</c:v>
                </c:pt>
                <c:pt idx="1">
                  <c:v>0.10787248038464277</c:v>
                </c:pt>
                <c:pt idx="2">
                  <c:v>9.563507985655971E-2</c:v>
                </c:pt>
                <c:pt idx="3">
                  <c:v>8.533709713337094E-2</c:v>
                </c:pt>
                <c:pt idx="4">
                  <c:v>8.6862185015683532E-2</c:v>
                </c:pt>
                <c:pt idx="5">
                  <c:v>8.7856727616124522E-2</c:v>
                </c:pt>
                <c:pt idx="6">
                  <c:v>8.2110311517053447E-2</c:v>
                </c:pt>
                <c:pt idx="7">
                  <c:v>9.482591995443089E-2</c:v>
                </c:pt>
                <c:pt idx="8">
                  <c:v>9.1566756320204834E-2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95792"/>
        <c:axId val="427200104"/>
      </c:scatterChart>
      <c:valAx>
        <c:axId val="4271957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0104"/>
        <c:crosses val="autoZero"/>
        <c:crossBetween val="midCat"/>
      </c:valAx>
      <c:valAx>
        <c:axId val="427200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57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'HT29'!$R$17:$Z$17</c:f>
              <c:numCache>
                <c:formatCode>General</c:formatCode>
                <c:ptCount val="9"/>
                <c:pt idx="0">
                  <c:v>1.0439791069599909</c:v>
                </c:pt>
                <c:pt idx="1">
                  <c:v>1.0348684919070903</c:v>
                </c:pt>
                <c:pt idx="2">
                  <c:v>1.0031506878216685</c:v>
                </c:pt>
                <c:pt idx="3">
                  <c:v>0.99767331418470351</c:v>
                </c:pt>
                <c:pt idx="4">
                  <c:v>0.94305131210219084</c:v>
                </c:pt>
                <c:pt idx="5">
                  <c:v>0.54148010497433441</c:v>
                </c:pt>
                <c:pt idx="6">
                  <c:v>0.25166299513728407</c:v>
                </c:pt>
                <c:pt idx="7">
                  <c:v>0.1090454206238335</c:v>
                </c:pt>
                <c:pt idx="8">
                  <c:v>9.5019979677607239E-2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'HT29'!$R$21:$Z$21</c:f>
              <c:numCache>
                <c:formatCode>General</c:formatCode>
                <c:ptCount val="9"/>
                <c:pt idx="0">
                  <c:v>0.10008721602622625</c:v>
                </c:pt>
                <c:pt idx="1">
                  <c:v>9.9213773166256833E-2</c:v>
                </c:pt>
                <c:pt idx="2">
                  <c:v>9.6172958758946298E-2</c:v>
                </c:pt>
                <c:pt idx="3">
                  <c:v>9.5647838021563306E-2</c:v>
                </c:pt>
                <c:pt idx="4">
                  <c:v>9.0411177550323685E-2</c:v>
                </c:pt>
                <c:pt idx="5">
                  <c:v>5.191218471630471E-2</c:v>
                </c:pt>
                <c:pt idx="6">
                  <c:v>2.4127157710520909E-2</c:v>
                </c:pt>
                <c:pt idx="7">
                  <c:v>1.0454282559762567E-2</c:v>
                </c:pt>
                <c:pt idx="8">
                  <c:v>9.1096509205952653E-3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'HT29'!$R$25:$Z$25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'HT29'!$R$30:$Z$30</c:f>
              <c:numCache>
                <c:formatCode>General</c:formatCode>
                <c:ptCount val="9"/>
                <c:pt idx="0">
                  <c:v>9.6364633790440316E-2</c:v>
                </c:pt>
                <c:pt idx="1">
                  <c:v>9.145867388617894E-2</c:v>
                </c:pt>
                <c:pt idx="2">
                  <c:v>9.3088394396099616E-2</c:v>
                </c:pt>
                <c:pt idx="3">
                  <c:v>9.4126682263307671E-2</c:v>
                </c:pt>
                <c:pt idx="4">
                  <c:v>9.2181258685650469E-2</c:v>
                </c:pt>
                <c:pt idx="5">
                  <c:v>9.2330508689297042E-2</c:v>
                </c:pt>
                <c:pt idx="6">
                  <c:v>7.9145529535073991E-2</c:v>
                </c:pt>
                <c:pt idx="7">
                  <c:v>8.7346208869370875E-2</c:v>
                </c:pt>
                <c:pt idx="8">
                  <c:v>8.6090778226585785E-2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97360"/>
        <c:axId val="427190696"/>
      </c:scatterChart>
      <c:valAx>
        <c:axId val="4271973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190696"/>
        <c:crosses val="autoZero"/>
        <c:crossBetween val="midCat"/>
      </c:valAx>
      <c:valAx>
        <c:axId val="427190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73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'HT29'!$R$17:$Z$17</c:f>
              <c:numCache>
                <c:formatCode>General</c:formatCode>
                <c:ptCount val="9"/>
                <c:pt idx="0">
                  <c:v>1.0439791069599909</c:v>
                </c:pt>
                <c:pt idx="1">
                  <c:v>1.0348684919070903</c:v>
                </c:pt>
                <c:pt idx="2">
                  <c:v>1.0031506878216685</c:v>
                </c:pt>
                <c:pt idx="3">
                  <c:v>0.99767331418470351</c:v>
                </c:pt>
                <c:pt idx="4">
                  <c:v>0.94305131210219084</c:v>
                </c:pt>
                <c:pt idx="5">
                  <c:v>0.54148010497433441</c:v>
                </c:pt>
                <c:pt idx="6">
                  <c:v>0.25166299513728407</c:v>
                </c:pt>
                <c:pt idx="7">
                  <c:v>0.1090454206238335</c:v>
                </c:pt>
                <c:pt idx="8">
                  <c:v>9.5019979677607239E-2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'HT29'!$R$16:$Z$16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'HT29'!$R$22:$Z$22</c:f>
              <c:numCache>
                <c:formatCode>General</c:formatCode>
                <c:ptCount val="9"/>
                <c:pt idx="0">
                  <c:v>9.9802509250835572E-2</c:v>
                </c:pt>
                <c:pt idx="1">
                  <c:v>9.8931550974912186E-2</c:v>
                </c:pt>
                <c:pt idx="2">
                  <c:v>9.5899386428181646E-2</c:v>
                </c:pt>
                <c:pt idx="3">
                  <c:v>9.5375759442326236E-2</c:v>
                </c:pt>
                <c:pt idx="4">
                  <c:v>9.0153995106435125E-2</c:v>
                </c:pt>
                <c:pt idx="5">
                  <c:v>5.1764515999950446E-2</c:v>
                </c:pt>
                <c:pt idx="6">
                  <c:v>2.4058525915734003E-2</c:v>
                </c:pt>
                <c:pt idx="7">
                  <c:v>1.042454444539806E-2</c:v>
                </c:pt>
                <c:pt idx="8">
                  <c:v>9.0837377276670322E-3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'HT29'!$R$25:$Z$25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'HT29'!$R$31:$Z$31</c:f>
              <c:numCache>
                <c:formatCode>General</c:formatCode>
                <c:ptCount val="9"/>
                <c:pt idx="0">
                  <c:v>9.6749755603787957E-2</c:v>
                </c:pt>
                <c:pt idx="1">
                  <c:v>9.558343084595318E-2</c:v>
                </c:pt>
                <c:pt idx="2">
                  <c:v>9.1015183458860963E-2</c:v>
                </c:pt>
                <c:pt idx="3">
                  <c:v>9.1460400616102708E-2</c:v>
                </c:pt>
                <c:pt idx="4">
                  <c:v>9.0710494638450101E-2</c:v>
                </c:pt>
                <c:pt idx="5">
                  <c:v>9.1832584876634191E-2</c:v>
                </c:pt>
                <c:pt idx="6">
                  <c:v>8.8358828434924194E-2</c:v>
                </c:pt>
                <c:pt idx="7">
                  <c:v>8.294082012267201E-2</c:v>
                </c:pt>
                <c:pt idx="8">
                  <c:v>8.9255100274362745E-2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97752"/>
        <c:axId val="427198536"/>
      </c:scatterChart>
      <c:valAx>
        <c:axId val="42719775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198536"/>
        <c:crosses val="autoZero"/>
        <c:crossBetween val="midCat"/>
      </c:valAx>
      <c:valAx>
        <c:axId val="427198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7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'HT29'!$R$18:$R$22</c:f>
              <c:numCache>
                <c:formatCode>General</c:formatCode>
                <c:ptCount val="5"/>
                <c:pt idx="0">
                  <c:v>1.0347530521703452</c:v>
                </c:pt>
                <c:pt idx="1">
                  <c:v>0.85532668268296308</c:v>
                </c:pt>
                <c:pt idx="2">
                  <c:v>0.12274555932039288</c:v>
                </c:pt>
                <c:pt idx="3">
                  <c:v>0.10008721602622625</c:v>
                </c:pt>
                <c:pt idx="4">
                  <c:v>9.9802509250835572E-2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'HT29'!$R$27:$R$31</c:f>
              <c:numCache>
                <c:formatCode>General</c:formatCode>
                <c:ptCount val="5"/>
                <c:pt idx="0">
                  <c:v>1.0055604659609887</c:v>
                </c:pt>
                <c:pt idx="1">
                  <c:v>0.64615820304861782</c:v>
                </c:pt>
                <c:pt idx="2">
                  <c:v>0.10626691012598249</c:v>
                </c:pt>
                <c:pt idx="3">
                  <c:v>9.6364633790440316E-2</c:v>
                </c:pt>
                <c:pt idx="4">
                  <c:v>9.6749755603787957E-2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92656"/>
        <c:axId val="427200496"/>
      </c:scatterChart>
      <c:valAx>
        <c:axId val="427192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0496"/>
        <c:crosses val="autoZero"/>
        <c:crossBetween val="midCat"/>
      </c:valAx>
      <c:valAx>
        <c:axId val="42720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26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'HT29'!$S$18:$S$22</c:f>
              <c:numCache>
                <c:formatCode>General</c:formatCode>
                <c:ptCount val="5"/>
                <c:pt idx="0">
                  <c:v>1.025722951213067</c:v>
                </c:pt>
                <c:pt idx="1">
                  <c:v>0.84786240289187575</c:v>
                </c:pt>
                <c:pt idx="2">
                  <c:v>0.12167438123553881</c:v>
                </c:pt>
                <c:pt idx="3">
                  <c:v>9.9213773166256833E-2</c:v>
                </c:pt>
                <c:pt idx="4">
                  <c:v>9.8931550974912186E-2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'HT29'!$S$27:$S$31</c:f>
              <c:numCache>
                <c:formatCode>General</c:formatCode>
                <c:ptCount val="5"/>
                <c:pt idx="0">
                  <c:v>1.0185182342167853</c:v>
                </c:pt>
                <c:pt idx="1">
                  <c:v>0.67589211801674509</c:v>
                </c:pt>
                <c:pt idx="2">
                  <c:v>0.10787248038464277</c:v>
                </c:pt>
                <c:pt idx="3">
                  <c:v>9.145867388617894E-2</c:v>
                </c:pt>
                <c:pt idx="4">
                  <c:v>9.558343084595318E-2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91088"/>
        <c:axId val="427194616"/>
      </c:scatterChart>
      <c:valAx>
        <c:axId val="42719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194616"/>
        <c:crosses val="autoZero"/>
        <c:crossBetween val="midCat"/>
      </c:valAx>
      <c:valAx>
        <c:axId val="427194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910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'HT29'!$T$18:$T$22</c:f>
              <c:numCache>
                <c:formatCode>General</c:formatCode>
                <c:ptCount val="5"/>
                <c:pt idx="0">
                  <c:v>0.99428544986200873</c:v>
                </c:pt>
                <c:pt idx="1">
                  <c:v>0.82187617005492719</c:v>
                </c:pt>
                <c:pt idx="2">
                  <c:v>0.11794516905406463</c:v>
                </c:pt>
                <c:pt idx="3">
                  <c:v>9.6172958758946298E-2</c:v>
                </c:pt>
                <c:pt idx="4">
                  <c:v>9.5899386428181646E-2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'HT29'!$T$27:$T$31</c:f>
              <c:numCache>
                <c:formatCode>General</c:formatCode>
                <c:ptCount val="5"/>
                <c:pt idx="0">
                  <c:v>0.98779269764227318</c:v>
                </c:pt>
                <c:pt idx="1">
                  <c:v>0.34364606171460038</c:v>
                </c:pt>
                <c:pt idx="2">
                  <c:v>9.563507985655971E-2</c:v>
                </c:pt>
                <c:pt idx="3">
                  <c:v>9.3088394396099616E-2</c:v>
                </c:pt>
                <c:pt idx="4">
                  <c:v>9.1015183458860963E-2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89520"/>
        <c:axId val="427189912"/>
      </c:scatterChart>
      <c:valAx>
        <c:axId val="42718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189912"/>
        <c:crosses val="autoZero"/>
        <c:crossBetween val="midCat"/>
      </c:valAx>
      <c:valAx>
        <c:axId val="427189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89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'HT29'!$U$18:$U$22</c:f>
              <c:numCache>
                <c:formatCode>General</c:formatCode>
                <c:ptCount val="5"/>
                <c:pt idx="0">
                  <c:v>0.9888564819344503</c:v>
                </c:pt>
                <c:pt idx="1">
                  <c:v>0.81738858616413201</c:v>
                </c:pt>
                <c:pt idx="2">
                  <c:v>0.11730116833968844</c:v>
                </c:pt>
                <c:pt idx="3">
                  <c:v>9.5647838021563306E-2</c:v>
                </c:pt>
                <c:pt idx="4">
                  <c:v>9.5375759442326236E-2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'HT29'!$U$27:$U$31</c:f>
              <c:numCache>
                <c:formatCode>General</c:formatCode>
                <c:ptCount val="5"/>
                <c:pt idx="0">
                  <c:v>0.9175248118349888</c:v>
                </c:pt>
                <c:pt idx="1">
                  <c:v>0.16097268830014697</c:v>
                </c:pt>
                <c:pt idx="2">
                  <c:v>8.533709713337094E-2</c:v>
                </c:pt>
                <c:pt idx="3">
                  <c:v>9.4126682263307671E-2</c:v>
                </c:pt>
                <c:pt idx="4">
                  <c:v>9.1460400616102708E-2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6768"/>
        <c:axId val="427200888"/>
      </c:scatterChart>
      <c:valAx>
        <c:axId val="427206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0888"/>
        <c:crosses val="autoZero"/>
        <c:crossBetween val="midCat"/>
      </c:valAx>
      <c:valAx>
        <c:axId val="427200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6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'HT29'!$V$18:$V$22</c:f>
              <c:numCache>
                <c:formatCode>General</c:formatCode>
                <c:ptCount val="5"/>
                <c:pt idx="0">
                  <c:v>0.93471719601031067</c:v>
                </c:pt>
                <c:pt idx="1">
                  <c:v>0.77263706237283458</c:v>
                </c:pt>
                <c:pt idx="2">
                  <c:v>0.11087900131343337</c:v>
                </c:pt>
                <c:pt idx="3">
                  <c:v>9.0411177550323685E-2</c:v>
                </c:pt>
                <c:pt idx="4">
                  <c:v>9.0153995106435125E-2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'HT29'!$V$27:$V$31</c:f>
              <c:numCache>
                <c:formatCode>General</c:formatCode>
                <c:ptCount val="5"/>
                <c:pt idx="0">
                  <c:v>0.6376276867974735</c:v>
                </c:pt>
                <c:pt idx="1">
                  <c:v>9.9074942079097825E-2</c:v>
                </c:pt>
                <c:pt idx="2">
                  <c:v>8.6862185015683532E-2</c:v>
                </c:pt>
                <c:pt idx="3">
                  <c:v>9.2181258685650469E-2</c:v>
                </c:pt>
                <c:pt idx="4">
                  <c:v>9.0710494638450101E-2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7160"/>
        <c:axId val="427202064"/>
      </c:scatterChart>
      <c:valAx>
        <c:axId val="427207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2064"/>
        <c:crosses val="autoZero"/>
        <c:crossBetween val="midCat"/>
      </c:valAx>
      <c:valAx>
        <c:axId val="427202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7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'HT29'!$W$18:$W$22</c:f>
              <c:numCache>
                <c:formatCode>General</c:formatCode>
                <c:ptCount val="5"/>
                <c:pt idx="0">
                  <c:v>0.53669483189493006</c:v>
                </c:pt>
                <c:pt idx="1">
                  <c:v>0.44363184937212485</c:v>
                </c:pt>
                <c:pt idx="2">
                  <c:v>6.366437594664133E-2</c:v>
                </c:pt>
                <c:pt idx="3">
                  <c:v>5.191218471630471E-2</c:v>
                </c:pt>
                <c:pt idx="4">
                  <c:v>5.1764515999950446E-2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'HT29'!$W$27:$W$31</c:f>
              <c:numCache>
                <c:formatCode>General</c:formatCode>
                <c:ptCount val="5"/>
                <c:pt idx="0">
                  <c:v>0.1215111293951651</c:v>
                </c:pt>
                <c:pt idx="1">
                  <c:v>7.9043512863513229E-2</c:v>
                </c:pt>
                <c:pt idx="2">
                  <c:v>8.7856727616124522E-2</c:v>
                </c:pt>
                <c:pt idx="3">
                  <c:v>9.2330508689297042E-2</c:v>
                </c:pt>
                <c:pt idx="4">
                  <c:v>9.1832584876634191E-2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9904"/>
        <c:axId val="427203240"/>
      </c:scatterChart>
      <c:valAx>
        <c:axId val="42720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3240"/>
        <c:crosses val="autoZero"/>
        <c:crossBetween val="midCat"/>
      </c:valAx>
      <c:valAx>
        <c:axId val="427203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9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'HT29'!$X$18:$X$22</c:f>
              <c:numCache>
                <c:formatCode>General</c:formatCode>
                <c:ptCount val="5"/>
                <c:pt idx="0">
                  <c:v>0.24943895007145511</c:v>
                </c:pt>
                <c:pt idx="1">
                  <c:v>0.20618619026930507</c:v>
                </c:pt>
                <c:pt idx="2">
                  <c:v>2.9589208148353384E-2</c:v>
                </c:pt>
                <c:pt idx="3">
                  <c:v>2.4127157710520909E-2</c:v>
                </c:pt>
                <c:pt idx="4">
                  <c:v>2.4058525915734003E-2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'HT29'!$X$27:$X$31</c:f>
              <c:numCache>
                <c:formatCode>General</c:formatCode>
                <c:ptCount val="5"/>
                <c:pt idx="0">
                  <c:v>7.5447562179928332E-2</c:v>
                </c:pt>
                <c:pt idx="1">
                  <c:v>8.1004118271008202E-2</c:v>
                </c:pt>
                <c:pt idx="2">
                  <c:v>8.2110311517053447E-2</c:v>
                </c:pt>
                <c:pt idx="3">
                  <c:v>7.9145529535073991E-2</c:v>
                </c:pt>
                <c:pt idx="4">
                  <c:v>8.8358828434924194E-2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2456"/>
        <c:axId val="427204808"/>
      </c:scatterChart>
      <c:valAx>
        <c:axId val="427202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4808"/>
        <c:crosses val="autoZero"/>
        <c:crossBetween val="midCat"/>
      </c:valAx>
      <c:valAx>
        <c:axId val="427204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2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'HT29'!$Y$18:$Y$22</c:f>
              <c:numCache>
                <c:formatCode>General</c:formatCode>
                <c:ptCount val="5"/>
                <c:pt idx="0">
                  <c:v>0.10808174326810076</c:v>
                </c:pt>
                <c:pt idx="1">
                  <c:v>8.934034911440647E-2</c:v>
                </c:pt>
                <c:pt idx="2">
                  <c:v>1.2820985646710749E-2</c:v>
                </c:pt>
                <c:pt idx="3">
                  <c:v>1.0454282559762567E-2</c:v>
                </c:pt>
                <c:pt idx="4">
                  <c:v>1.042454444539806E-2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'HT29'!$Y$27:$Y$31</c:f>
              <c:numCache>
                <c:formatCode>General</c:formatCode>
                <c:ptCount val="5"/>
                <c:pt idx="0">
                  <c:v>8.2867445717660457E-2</c:v>
                </c:pt>
                <c:pt idx="1">
                  <c:v>9.4575975262898834E-2</c:v>
                </c:pt>
                <c:pt idx="2">
                  <c:v>9.482591995443089E-2</c:v>
                </c:pt>
                <c:pt idx="3">
                  <c:v>8.7346208869370875E-2</c:v>
                </c:pt>
                <c:pt idx="4">
                  <c:v>8.294082012267201E-2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2848"/>
        <c:axId val="427210296"/>
      </c:scatterChart>
      <c:valAx>
        <c:axId val="427202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0296"/>
        <c:crosses val="autoZero"/>
        <c:crossBetween val="midCat"/>
      </c:valAx>
      <c:valAx>
        <c:axId val="427210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28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'HT29'!$Q$18:$Q$22</c:f>
              <c:numCache>
                <c:formatCode>General</c:formatCode>
                <c:ptCount val="5"/>
                <c:pt idx="0">
                  <c:v>0.99116260591027405</c:v>
                </c:pt>
                <c:pt idx="1">
                  <c:v>0.81929482781856322</c:v>
                </c:pt>
                <c:pt idx="2">
                  <c:v>0.11757472779107729</c:v>
                </c:pt>
                <c:pt idx="3">
                  <c:v>9.5870899483491256E-2</c:v>
                </c:pt>
                <c:pt idx="4">
                  <c:v>9.5598186386559911E-2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'HT29'!$P$18:$P$22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'HT29'!$Z$18:$Z$22</c:f>
              <c:numCache>
                <c:formatCode>General</c:formatCode>
                <c:ptCount val="5"/>
                <c:pt idx="0">
                  <c:v>9.4180250670798479E-2</c:v>
                </c:pt>
                <c:pt idx="1">
                  <c:v>7.7849377889288598E-2</c:v>
                </c:pt>
                <c:pt idx="2">
                  <c:v>1.1171948245308367E-2</c:v>
                </c:pt>
                <c:pt idx="3">
                  <c:v>9.1096509205952653E-3</c:v>
                </c:pt>
                <c:pt idx="4">
                  <c:v>9.0837377276670322E-3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'HT29'!$P$27:$P$31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'HT29'!$Z$27:$Z$31</c:f>
              <c:numCache>
                <c:formatCode>General</c:formatCode>
                <c:ptCount val="5"/>
                <c:pt idx="0">
                  <c:v>8.6704421844972498E-2</c:v>
                </c:pt>
                <c:pt idx="1">
                  <c:v>9.840744236771011E-2</c:v>
                </c:pt>
                <c:pt idx="2">
                  <c:v>9.1566756320204834E-2</c:v>
                </c:pt>
                <c:pt idx="3">
                  <c:v>8.6090778226585785E-2</c:v>
                </c:pt>
                <c:pt idx="4">
                  <c:v>8.9255100274362745E-2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1472"/>
        <c:axId val="427207944"/>
      </c:scatterChart>
      <c:valAx>
        <c:axId val="42721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7944"/>
        <c:crosses val="autoZero"/>
        <c:crossBetween val="midCat"/>
      </c:valAx>
      <c:valAx>
        <c:axId val="427207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1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'HT29'!$R$18:$Z$18</c:f>
              <c:numCache>
                <c:formatCode>General</c:formatCode>
                <c:ptCount val="9"/>
                <c:pt idx="0">
                  <c:v>1.0347530521703452</c:v>
                </c:pt>
                <c:pt idx="1">
                  <c:v>1.025722951213067</c:v>
                </c:pt>
                <c:pt idx="2">
                  <c:v>0.99428544986200873</c:v>
                </c:pt>
                <c:pt idx="3">
                  <c:v>0.9888564819344503</c:v>
                </c:pt>
                <c:pt idx="4">
                  <c:v>0.93471719601031067</c:v>
                </c:pt>
                <c:pt idx="5">
                  <c:v>0.53669483189493006</c:v>
                </c:pt>
                <c:pt idx="6">
                  <c:v>0.24943895007145511</c:v>
                </c:pt>
                <c:pt idx="7">
                  <c:v>0.10808174326810076</c:v>
                </c:pt>
                <c:pt idx="8">
                  <c:v>9.4180250670798479E-2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'HT29'!$R$19:$Z$19</c:f>
              <c:numCache>
                <c:formatCode>General</c:formatCode>
                <c:ptCount val="9"/>
                <c:pt idx="0">
                  <c:v>0.85532668268296308</c:v>
                </c:pt>
                <c:pt idx="1">
                  <c:v>0.84786240289187575</c:v>
                </c:pt>
                <c:pt idx="2">
                  <c:v>0.82187617005492719</c:v>
                </c:pt>
                <c:pt idx="3">
                  <c:v>0.81738858616413201</c:v>
                </c:pt>
                <c:pt idx="4">
                  <c:v>0.77263706237283458</c:v>
                </c:pt>
                <c:pt idx="5">
                  <c:v>0.44363184937212485</c:v>
                </c:pt>
                <c:pt idx="6">
                  <c:v>0.20618619026930507</c:v>
                </c:pt>
                <c:pt idx="7">
                  <c:v>8.934034911440647E-2</c:v>
                </c:pt>
                <c:pt idx="8">
                  <c:v>7.7849377889288598E-2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'HT29'!$R$20:$Z$20</c:f>
              <c:numCache>
                <c:formatCode>General</c:formatCode>
                <c:ptCount val="9"/>
                <c:pt idx="0">
                  <c:v>0.12274555932039288</c:v>
                </c:pt>
                <c:pt idx="1">
                  <c:v>0.12167438123553881</c:v>
                </c:pt>
                <c:pt idx="2">
                  <c:v>0.11794516905406463</c:v>
                </c:pt>
                <c:pt idx="3">
                  <c:v>0.11730116833968844</c:v>
                </c:pt>
                <c:pt idx="4">
                  <c:v>0.11087900131343337</c:v>
                </c:pt>
                <c:pt idx="5">
                  <c:v>6.366437594664133E-2</c:v>
                </c:pt>
                <c:pt idx="6">
                  <c:v>2.9589208148353384E-2</c:v>
                </c:pt>
                <c:pt idx="7">
                  <c:v>1.2820985646710749E-2</c:v>
                </c:pt>
                <c:pt idx="8">
                  <c:v>1.1171948245308367E-2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'HT29'!$R$21:$Z$21</c:f>
              <c:numCache>
                <c:formatCode>General</c:formatCode>
                <c:ptCount val="9"/>
                <c:pt idx="0">
                  <c:v>0.10008721602622625</c:v>
                </c:pt>
                <c:pt idx="1">
                  <c:v>9.9213773166256833E-2</c:v>
                </c:pt>
                <c:pt idx="2">
                  <c:v>9.6172958758946298E-2</c:v>
                </c:pt>
                <c:pt idx="3">
                  <c:v>9.5647838021563306E-2</c:v>
                </c:pt>
                <c:pt idx="4">
                  <c:v>9.0411177550323685E-2</c:v>
                </c:pt>
                <c:pt idx="5">
                  <c:v>5.191218471630471E-2</c:v>
                </c:pt>
                <c:pt idx="6">
                  <c:v>2.4127157710520909E-2</c:v>
                </c:pt>
                <c:pt idx="7">
                  <c:v>1.0454282559762567E-2</c:v>
                </c:pt>
                <c:pt idx="8">
                  <c:v>9.1096509205952653E-3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'HT29'!$R$22:$Z$22</c:f>
              <c:numCache>
                <c:formatCode>General</c:formatCode>
                <c:ptCount val="9"/>
                <c:pt idx="0">
                  <c:v>9.9802509250835572E-2</c:v>
                </c:pt>
                <c:pt idx="1">
                  <c:v>9.8931550974912186E-2</c:v>
                </c:pt>
                <c:pt idx="2">
                  <c:v>9.5899386428181646E-2</c:v>
                </c:pt>
                <c:pt idx="3">
                  <c:v>9.5375759442326236E-2</c:v>
                </c:pt>
                <c:pt idx="4">
                  <c:v>9.0153995106435125E-2</c:v>
                </c:pt>
                <c:pt idx="5">
                  <c:v>5.1764515999950446E-2</c:v>
                </c:pt>
                <c:pt idx="6">
                  <c:v>2.4058525915734003E-2</c:v>
                </c:pt>
                <c:pt idx="7">
                  <c:v>1.042454444539806E-2</c:v>
                </c:pt>
                <c:pt idx="8">
                  <c:v>9.0837377276670322E-3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01672"/>
        <c:axId val="427209512"/>
        <c:axId val="427804064"/>
      </c:surfaceChart>
      <c:catAx>
        <c:axId val="4272016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209512"/>
        <c:crossesAt val="0"/>
        <c:auto val="1"/>
        <c:lblAlgn val="ctr"/>
        <c:lblOffset val="100"/>
        <c:noMultiLvlLbl val="0"/>
      </c:catAx>
      <c:valAx>
        <c:axId val="42720951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201672"/>
        <c:crosses val="autoZero"/>
        <c:crossBetween val="midCat"/>
        <c:majorUnit val="0.25"/>
        <c:minorUnit val="0.1"/>
      </c:valAx>
      <c:serAx>
        <c:axId val="42780406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0951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'HT29'!$R$27:$Z$27</c:f>
              <c:numCache>
                <c:formatCode>General</c:formatCode>
                <c:ptCount val="9"/>
                <c:pt idx="0">
                  <c:v>1.0055604659609887</c:v>
                </c:pt>
                <c:pt idx="1">
                  <c:v>1.0185182342167853</c:v>
                </c:pt>
                <c:pt idx="2">
                  <c:v>0.98779269764227318</c:v>
                </c:pt>
                <c:pt idx="3">
                  <c:v>0.9175248118349888</c:v>
                </c:pt>
                <c:pt idx="4">
                  <c:v>0.6376276867974735</c:v>
                </c:pt>
                <c:pt idx="5">
                  <c:v>0.1215111293951651</c:v>
                </c:pt>
                <c:pt idx="6">
                  <c:v>7.5447562179928332E-2</c:v>
                </c:pt>
                <c:pt idx="7">
                  <c:v>8.2867445717660457E-2</c:v>
                </c:pt>
                <c:pt idx="8">
                  <c:v>8.6704421844972498E-2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'HT29'!$R$28:$Z$28</c:f>
              <c:numCache>
                <c:formatCode>General</c:formatCode>
                <c:ptCount val="9"/>
                <c:pt idx="0">
                  <c:v>0.64615820304861782</c:v>
                </c:pt>
                <c:pt idx="1">
                  <c:v>0.67589211801674509</c:v>
                </c:pt>
                <c:pt idx="2">
                  <c:v>0.34364606171460038</c:v>
                </c:pt>
                <c:pt idx="3">
                  <c:v>0.16097268830014697</c:v>
                </c:pt>
                <c:pt idx="4">
                  <c:v>9.9074942079097825E-2</c:v>
                </c:pt>
                <c:pt idx="5">
                  <c:v>7.9043512863513229E-2</c:v>
                </c:pt>
                <c:pt idx="6">
                  <c:v>8.1004118271008202E-2</c:v>
                </c:pt>
                <c:pt idx="7">
                  <c:v>9.4575975262898834E-2</c:v>
                </c:pt>
                <c:pt idx="8">
                  <c:v>9.840744236771011E-2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'HT29'!$R$29:$Z$29</c:f>
              <c:numCache>
                <c:formatCode>General</c:formatCode>
                <c:ptCount val="9"/>
                <c:pt idx="0">
                  <c:v>0.10626691012598249</c:v>
                </c:pt>
                <c:pt idx="1">
                  <c:v>0.10787248038464277</c:v>
                </c:pt>
                <c:pt idx="2">
                  <c:v>9.563507985655971E-2</c:v>
                </c:pt>
                <c:pt idx="3">
                  <c:v>8.533709713337094E-2</c:v>
                </c:pt>
                <c:pt idx="4">
                  <c:v>8.6862185015683532E-2</c:v>
                </c:pt>
                <c:pt idx="5">
                  <c:v>8.7856727616124522E-2</c:v>
                </c:pt>
                <c:pt idx="6">
                  <c:v>8.2110311517053447E-2</c:v>
                </c:pt>
                <c:pt idx="7">
                  <c:v>9.482591995443089E-2</c:v>
                </c:pt>
                <c:pt idx="8">
                  <c:v>9.1566756320204834E-2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'HT29'!$R$30:$Z$30</c:f>
              <c:numCache>
                <c:formatCode>General</c:formatCode>
                <c:ptCount val="9"/>
                <c:pt idx="0">
                  <c:v>9.6364633790440316E-2</c:v>
                </c:pt>
                <c:pt idx="1">
                  <c:v>9.145867388617894E-2</c:v>
                </c:pt>
                <c:pt idx="2">
                  <c:v>9.3088394396099616E-2</c:v>
                </c:pt>
                <c:pt idx="3">
                  <c:v>9.4126682263307671E-2</c:v>
                </c:pt>
                <c:pt idx="4">
                  <c:v>9.2181258685650469E-2</c:v>
                </c:pt>
                <c:pt idx="5">
                  <c:v>9.2330508689297042E-2</c:v>
                </c:pt>
                <c:pt idx="6">
                  <c:v>7.9145529535073991E-2</c:v>
                </c:pt>
                <c:pt idx="7">
                  <c:v>8.7346208869370875E-2</c:v>
                </c:pt>
                <c:pt idx="8">
                  <c:v>8.6090778226585785E-2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'HT29'!$R$31:$Z$31</c:f>
              <c:numCache>
                <c:formatCode>General</c:formatCode>
                <c:ptCount val="9"/>
                <c:pt idx="0">
                  <c:v>9.6749755603787957E-2</c:v>
                </c:pt>
                <c:pt idx="1">
                  <c:v>9.558343084595318E-2</c:v>
                </c:pt>
                <c:pt idx="2">
                  <c:v>9.1015183458860963E-2</c:v>
                </c:pt>
                <c:pt idx="3">
                  <c:v>9.1460400616102708E-2</c:v>
                </c:pt>
                <c:pt idx="4">
                  <c:v>9.0710494638450101E-2</c:v>
                </c:pt>
                <c:pt idx="5">
                  <c:v>9.1832584876634191E-2</c:v>
                </c:pt>
                <c:pt idx="6">
                  <c:v>8.8358828434924194E-2</c:v>
                </c:pt>
                <c:pt idx="7">
                  <c:v>8.294082012267201E-2</c:v>
                </c:pt>
                <c:pt idx="8">
                  <c:v>8.9255100274362745E-2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04024"/>
        <c:axId val="427205592"/>
        <c:axId val="427813392"/>
      </c:surfaceChart>
      <c:catAx>
        <c:axId val="427204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5592"/>
        <c:crossesAt val="0"/>
        <c:auto val="1"/>
        <c:lblAlgn val="ctr"/>
        <c:lblOffset val="100"/>
        <c:noMultiLvlLbl val="0"/>
      </c:catAx>
      <c:valAx>
        <c:axId val="42720559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204024"/>
        <c:crosses val="autoZero"/>
        <c:crossBetween val="midCat"/>
        <c:majorUnit val="0.25"/>
        <c:minorUnit val="0.1"/>
      </c:valAx>
      <c:serAx>
        <c:axId val="4278133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0559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'HT29'!$R$36:$Z$36</c:f>
              <c:numCache>
                <c:formatCode>General</c:formatCode>
                <c:ptCount val="9"/>
                <c:pt idx="0">
                  <c:v>2.9192586209356497E-2</c:v>
                </c:pt>
                <c:pt idx="1">
                  <c:v>7.2047169962816682E-3</c:v>
                </c:pt>
                <c:pt idx="2">
                  <c:v>6.4927522197355536E-3</c:v>
                </c:pt>
                <c:pt idx="3">
                  <c:v>7.1331670099461508E-2</c:v>
                </c:pt>
                <c:pt idx="4">
                  <c:v>0.29708950921283717</c:v>
                </c:pt>
                <c:pt idx="5">
                  <c:v>0.41518370249976494</c:v>
                </c:pt>
                <c:pt idx="6">
                  <c:v>0.17399138789152679</c:v>
                </c:pt>
                <c:pt idx="7">
                  <c:v>2.5214297550440301E-2</c:v>
                </c:pt>
                <c:pt idx="8">
                  <c:v>7.4758288258259809E-3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'HT29'!$R$37:$Z$37</c:f>
              <c:numCache>
                <c:formatCode>General</c:formatCode>
                <c:ptCount val="9"/>
                <c:pt idx="0">
                  <c:v>0.20916847963434526</c:v>
                </c:pt>
                <c:pt idx="1">
                  <c:v>0.17197028487513066</c:v>
                </c:pt>
                <c:pt idx="2">
                  <c:v>0.47823010834032681</c:v>
                </c:pt>
                <c:pt idx="3">
                  <c:v>0.65641589786398502</c:v>
                </c:pt>
                <c:pt idx="4">
                  <c:v>0.67356212029373674</c:v>
                </c:pt>
                <c:pt idx="5">
                  <c:v>0.36458833650861161</c:v>
                </c:pt>
                <c:pt idx="6">
                  <c:v>0.12518207199829687</c:v>
                </c:pt>
                <c:pt idx="7">
                  <c:v>-5.2356261484923644E-3</c:v>
                </c:pt>
                <c:pt idx="8">
                  <c:v>-2.0558064478421512E-2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'HT29'!$R$38:$Z$38</c:f>
              <c:numCache>
                <c:formatCode>General</c:formatCode>
                <c:ptCount val="9"/>
                <c:pt idx="0">
                  <c:v>1.6478649194410389E-2</c:v>
                </c:pt>
                <c:pt idx="1">
                  <c:v>1.380190085089604E-2</c:v>
                </c:pt>
                <c:pt idx="2">
                  <c:v>2.231008919750492E-2</c:v>
                </c:pt>
                <c:pt idx="3">
                  <c:v>3.1964071206317501E-2</c:v>
                </c:pt>
                <c:pt idx="4">
                  <c:v>2.4016816297749835E-2</c:v>
                </c:pt>
                <c:pt idx="5">
                  <c:v>-2.4192351669483192E-2</c:v>
                </c:pt>
                <c:pt idx="6">
                  <c:v>-5.2521103368700063E-2</c:v>
                </c:pt>
                <c:pt idx="7">
                  <c:v>-8.2004934307720143E-2</c:v>
                </c:pt>
                <c:pt idx="8">
                  <c:v>-8.0394808074896462E-2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'HT29'!$R$39:$Z$39</c:f>
              <c:numCache>
                <c:formatCode>General</c:formatCode>
                <c:ptCount val="9"/>
                <c:pt idx="0">
                  <c:v>3.7225822357859345E-3</c:v>
                </c:pt>
                <c:pt idx="1">
                  <c:v>7.7550992800778928E-3</c:v>
                </c:pt>
                <c:pt idx="2">
                  <c:v>3.0845643628466812E-3</c:v>
                </c:pt>
                <c:pt idx="3">
                  <c:v>1.5211557582556351E-3</c:v>
                </c:pt>
                <c:pt idx="4">
                  <c:v>-1.7700811353267842E-3</c:v>
                </c:pt>
                <c:pt idx="5">
                  <c:v>-4.0418323972992332E-2</c:v>
                </c:pt>
                <c:pt idx="6">
                  <c:v>-5.5018371824553082E-2</c:v>
                </c:pt>
                <c:pt idx="7">
                  <c:v>-7.6891926309608311E-2</c:v>
                </c:pt>
                <c:pt idx="8">
                  <c:v>-7.6981127305990521E-2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'HT29'!$R$40:$Z$40</c:f>
              <c:numCache>
                <c:formatCode>General</c:formatCode>
                <c:ptCount val="9"/>
                <c:pt idx="0">
                  <c:v>3.0527536470476152E-3</c:v>
                </c:pt>
                <c:pt idx="1">
                  <c:v>3.3481201289590062E-3</c:v>
                </c:pt>
                <c:pt idx="2">
                  <c:v>4.8842029693206834E-3</c:v>
                </c:pt>
                <c:pt idx="3">
                  <c:v>3.9153588262235278E-3</c:v>
                </c:pt>
                <c:pt idx="4">
                  <c:v>-5.5649953201497571E-4</c:v>
                </c:pt>
                <c:pt idx="5">
                  <c:v>-4.0068068876683745E-2</c:v>
                </c:pt>
                <c:pt idx="6">
                  <c:v>-6.4300302519190194E-2</c:v>
                </c:pt>
                <c:pt idx="7">
                  <c:v>-7.251627567727395E-2</c:v>
                </c:pt>
                <c:pt idx="8">
                  <c:v>-8.0171362546695712E-2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04416"/>
        <c:axId val="427208728"/>
        <c:axId val="427809152"/>
      </c:surfaceChart>
      <c:catAx>
        <c:axId val="4272044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208728"/>
        <c:crossesAt val="0"/>
        <c:auto val="1"/>
        <c:lblAlgn val="ctr"/>
        <c:lblOffset val="100"/>
        <c:noMultiLvlLbl val="0"/>
      </c:catAx>
      <c:valAx>
        <c:axId val="427208728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204416"/>
        <c:crosses val="autoZero"/>
        <c:crossBetween val="midCat"/>
        <c:majorUnit val="0.25"/>
        <c:minorUnit val="0.1"/>
      </c:valAx>
      <c:serAx>
        <c:axId val="427809152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087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'HT55'!$R$17:$Z$17</c:f>
              <c:numCache>
                <c:formatCode>General</c:formatCode>
                <c:ptCount val="9"/>
                <c:pt idx="0">
                  <c:v>0.98980017034231516</c:v>
                </c:pt>
                <c:pt idx="1">
                  <c:v>0.995582304018233</c:v>
                </c:pt>
                <c:pt idx="2">
                  <c:v>0.99100502266202917</c:v>
                </c:pt>
                <c:pt idx="3">
                  <c:v>1.0051182119128488</c:v>
                </c:pt>
                <c:pt idx="4">
                  <c:v>0.97943550192987727</c:v>
                </c:pt>
                <c:pt idx="5">
                  <c:v>0.53703945538168973</c:v>
                </c:pt>
                <c:pt idx="6">
                  <c:v>0.26150279902936996</c:v>
                </c:pt>
                <c:pt idx="7">
                  <c:v>0.18236328565874141</c:v>
                </c:pt>
                <c:pt idx="8">
                  <c:v>0.169058923800117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'HT55'!$R$18:$Z$18</c:f>
              <c:numCache>
                <c:formatCode>General</c:formatCode>
                <c:ptCount val="9"/>
                <c:pt idx="0">
                  <c:v>1.0008722453581165</c:v>
                </c:pt>
                <c:pt idx="1">
                  <c:v>1.0067190589762383</c:v>
                </c:pt>
                <c:pt idx="2">
                  <c:v>1.0020905753631921</c:v>
                </c:pt>
                <c:pt idx="3">
                  <c:v>1.0163616371773629</c:v>
                </c:pt>
                <c:pt idx="4">
                  <c:v>0.99039163598141633</c:v>
                </c:pt>
                <c:pt idx="5">
                  <c:v>0.54304687113549255</c:v>
                </c:pt>
                <c:pt idx="6">
                  <c:v>0.26442801433489355</c:v>
                </c:pt>
                <c:pt idx="7">
                  <c:v>0.18440323275052994</c:v>
                </c:pt>
                <c:pt idx="8">
                  <c:v>0.17095004601093475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'HT55'!$R$25:$Z$25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'HT55'!$R$27:$Z$27</c:f>
              <c:numCache>
                <c:formatCode>General</c:formatCode>
                <c:ptCount val="9"/>
                <c:pt idx="0">
                  <c:v>0.9927877062778393</c:v>
                </c:pt>
                <c:pt idx="1">
                  <c:v>0.96232808662349323</c:v>
                </c:pt>
                <c:pt idx="2">
                  <c:v>0.97111907978329148</c:v>
                </c:pt>
                <c:pt idx="3">
                  <c:v>0.96331801806870088</c:v>
                </c:pt>
                <c:pt idx="4">
                  <c:v>0.88019851392177406</c:v>
                </c:pt>
                <c:pt idx="5">
                  <c:v>0.2234416442793519</c:v>
                </c:pt>
                <c:pt idx="6">
                  <c:v>0.13389244430644273</c:v>
                </c:pt>
                <c:pt idx="7">
                  <c:v>0.12185084405522494</c:v>
                </c:pt>
                <c:pt idx="8">
                  <c:v>0.11525022394177126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5200"/>
        <c:axId val="427205984"/>
      </c:scatterChart>
      <c:valAx>
        <c:axId val="4272052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05984"/>
        <c:crosses val="autoZero"/>
        <c:crossBetween val="midCat"/>
      </c:valAx>
      <c:valAx>
        <c:axId val="427205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52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'HT55'!$R$17:$Z$17</c:f>
              <c:numCache>
                <c:formatCode>General</c:formatCode>
                <c:ptCount val="9"/>
                <c:pt idx="0">
                  <c:v>0.98980017034231516</c:v>
                </c:pt>
                <c:pt idx="1">
                  <c:v>0.995582304018233</c:v>
                </c:pt>
                <c:pt idx="2">
                  <c:v>0.99100502266202917</c:v>
                </c:pt>
                <c:pt idx="3">
                  <c:v>1.0051182119128488</c:v>
                </c:pt>
                <c:pt idx="4">
                  <c:v>0.97943550192987727</c:v>
                </c:pt>
                <c:pt idx="5">
                  <c:v>0.53703945538168973</c:v>
                </c:pt>
                <c:pt idx="6">
                  <c:v>0.26150279902936996</c:v>
                </c:pt>
                <c:pt idx="7">
                  <c:v>0.18236328565874141</c:v>
                </c:pt>
                <c:pt idx="8">
                  <c:v>0.169058923800117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'HT55'!$R$19:$Z$19</c:f>
              <c:numCache>
                <c:formatCode>General</c:formatCode>
                <c:ptCount val="9"/>
                <c:pt idx="0">
                  <c:v>0.90301773371646388</c:v>
                </c:pt>
                <c:pt idx="1">
                  <c:v>0.90829290885233727</c:v>
                </c:pt>
                <c:pt idx="2">
                  <c:v>0.90411694853154612</c:v>
                </c:pt>
                <c:pt idx="3">
                  <c:v>0.91699273957973226</c:v>
                </c:pt>
                <c:pt idx="4">
                  <c:v>0.89356180547866071</c:v>
                </c:pt>
                <c:pt idx="5">
                  <c:v>0.48995359512554837</c:v>
                </c:pt>
                <c:pt idx="6">
                  <c:v>0.23857509022083287</c:v>
                </c:pt>
                <c:pt idx="7">
                  <c:v>0.16637427014353043</c:v>
                </c:pt>
                <c:pt idx="8">
                  <c:v>0.15423639115128518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'HT55'!$R$25:$Z$25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'HT55'!$R$28:$Z$28</c:f>
              <c:numCache>
                <c:formatCode>General</c:formatCode>
                <c:ptCount val="9"/>
                <c:pt idx="0">
                  <c:v>0.8444161324174827</c:v>
                </c:pt>
                <c:pt idx="1">
                  <c:v>0.85644224534098579</c:v>
                </c:pt>
                <c:pt idx="2">
                  <c:v>0.6882392503780963</c:v>
                </c:pt>
                <c:pt idx="3">
                  <c:v>0.40846411467937421</c:v>
                </c:pt>
                <c:pt idx="4">
                  <c:v>0.22938122697845623</c:v>
                </c:pt>
                <c:pt idx="5">
                  <c:v>0.10522986218723801</c:v>
                </c:pt>
                <c:pt idx="6">
                  <c:v>9.1493956900982928E-2</c:v>
                </c:pt>
                <c:pt idx="7">
                  <c:v>9.4589349917715518E-2</c:v>
                </c:pt>
                <c:pt idx="8">
                  <c:v>0.1004314112860293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9120"/>
        <c:axId val="427211864"/>
      </c:scatterChart>
      <c:valAx>
        <c:axId val="4272091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1864"/>
        <c:crosses val="autoZero"/>
        <c:crossBetween val="midCat"/>
      </c:valAx>
      <c:valAx>
        <c:axId val="427211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91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'HT55'!$R$17:$Z$17</c:f>
              <c:numCache>
                <c:formatCode>General</c:formatCode>
                <c:ptCount val="9"/>
                <c:pt idx="0">
                  <c:v>0.98980017034231516</c:v>
                </c:pt>
                <c:pt idx="1">
                  <c:v>0.995582304018233</c:v>
                </c:pt>
                <c:pt idx="2">
                  <c:v>0.99100502266202917</c:v>
                </c:pt>
                <c:pt idx="3">
                  <c:v>1.0051182119128488</c:v>
                </c:pt>
                <c:pt idx="4">
                  <c:v>0.97943550192987727</c:v>
                </c:pt>
                <c:pt idx="5">
                  <c:v>0.53703945538168973</c:v>
                </c:pt>
                <c:pt idx="6">
                  <c:v>0.26150279902936996</c:v>
                </c:pt>
                <c:pt idx="7">
                  <c:v>0.18236328565874141</c:v>
                </c:pt>
                <c:pt idx="8">
                  <c:v>0.169058923800117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'HT55'!$R$20:$Z$20</c:f>
              <c:numCache>
                <c:formatCode>General</c:formatCode>
                <c:ptCount val="9"/>
                <c:pt idx="0">
                  <c:v>0.12709904901031435</c:v>
                </c:pt>
                <c:pt idx="1">
                  <c:v>0.12784152583895089</c:v>
                </c:pt>
                <c:pt idx="2">
                  <c:v>0.12725376264708871</c:v>
                </c:pt>
                <c:pt idx="3">
                  <c:v>0.12906602029871286</c:v>
                </c:pt>
                <c:pt idx="4">
                  <c:v>0.12576813440956974</c:v>
                </c:pt>
                <c:pt idx="5">
                  <c:v>6.8960590334535568E-2</c:v>
                </c:pt>
                <c:pt idx="6">
                  <c:v>3.3579259800161063E-2</c:v>
                </c:pt>
                <c:pt idx="7">
                  <c:v>2.341705010376622E-2</c:v>
                </c:pt>
                <c:pt idx="8">
                  <c:v>2.1708653004445199E-2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'HT55'!$R$25:$Z$25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'HT55'!$R$29:$Z$29</c:f>
              <c:numCache>
                <c:formatCode>General</c:formatCode>
                <c:ptCount val="9"/>
                <c:pt idx="0">
                  <c:v>0.14124511094361644</c:v>
                </c:pt>
                <c:pt idx="1">
                  <c:v>0.13263638995301835</c:v>
                </c:pt>
                <c:pt idx="2">
                  <c:v>9.2044177440009145E-2</c:v>
                </c:pt>
                <c:pt idx="3">
                  <c:v>0.10561398623223005</c:v>
                </c:pt>
                <c:pt idx="4">
                  <c:v>7.8747075057408841E-2</c:v>
                </c:pt>
                <c:pt idx="5">
                  <c:v>8.0596957900421942E-2</c:v>
                </c:pt>
                <c:pt idx="6">
                  <c:v>7.8379587249172197E-2</c:v>
                </c:pt>
                <c:pt idx="7">
                  <c:v>8.5266175413579171E-2</c:v>
                </c:pt>
                <c:pt idx="8">
                  <c:v>9.3776223150605797E-2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8528"/>
        <c:axId val="427219704"/>
      </c:scatterChart>
      <c:valAx>
        <c:axId val="4272185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9704"/>
        <c:crosses val="autoZero"/>
        <c:crossBetween val="midCat"/>
      </c:valAx>
      <c:valAx>
        <c:axId val="427219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8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'HT55'!$R$17:$Z$17</c:f>
              <c:numCache>
                <c:formatCode>General</c:formatCode>
                <c:ptCount val="9"/>
                <c:pt idx="0">
                  <c:v>0.98980017034231516</c:v>
                </c:pt>
                <c:pt idx="1">
                  <c:v>0.995582304018233</c:v>
                </c:pt>
                <c:pt idx="2">
                  <c:v>0.99100502266202917</c:v>
                </c:pt>
                <c:pt idx="3">
                  <c:v>1.0051182119128488</c:v>
                </c:pt>
                <c:pt idx="4">
                  <c:v>0.97943550192987727</c:v>
                </c:pt>
                <c:pt idx="5">
                  <c:v>0.53703945538168973</c:v>
                </c:pt>
                <c:pt idx="6">
                  <c:v>0.26150279902936996</c:v>
                </c:pt>
                <c:pt idx="7">
                  <c:v>0.18236328565874141</c:v>
                </c:pt>
                <c:pt idx="8">
                  <c:v>0.169058923800117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'HT55'!$R$21:$Z$21</c:f>
              <c:numCache>
                <c:formatCode>General</c:formatCode>
                <c:ptCount val="9"/>
                <c:pt idx="0">
                  <c:v>6.7007841084952391E-2</c:v>
                </c:pt>
                <c:pt idx="1">
                  <c:v>6.7399282010198805E-2</c:v>
                </c:pt>
                <c:pt idx="2">
                  <c:v>6.708940760230539E-2</c:v>
                </c:pt>
                <c:pt idx="3">
                  <c:v>6.8044847266650693E-2</c:v>
                </c:pt>
                <c:pt idx="4">
                  <c:v>6.6306170106618781E-2</c:v>
                </c:pt>
                <c:pt idx="5">
                  <c:v>3.6356686491698827E-2</c:v>
                </c:pt>
                <c:pt idx="6">
                  <c:v>1.7703308734095442E-2</c:v>
                </c:pt>
                <c:pt idx="7">
                  <c:v>1.2345694041378679E-2</c:v>
                </c:pt>
                <c:pt idx="8">
                  <c:v>1.1445010659144982E-2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'HT55'!$R$25:$Z$25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'HT55'!$R$30:$Z$30</c:f>
              <c:numCache>
                <c:formatCode>General</c:formatCode>
                <c:ptCount val="9"/>
                <c:pt idx="0">
                  <c:v>7.672359697060209E-2</c:v>
                </c:pt>
                <c:pt idx="1">
                  <c:v>7.7071353890965116E-2</c:v>
                </c:pt>
                <c:pt idx="2">
                  <c:v>8.2233020014140137E-2</c:v>
                </c:pt>
                <c:pt idx="3">
                  <c:v>7.4511707042976605E-2</c:v>
                </c:pt>
                <c:pt idx="4">
                  <c:v>7.4700716606399056E-2</c:v>
                </c:pt>
                <c:pt idx="5">
                  <c:v>7.2736570455509852E-2</c:v>
                </c:pt>
                <c:pt idx="6">
                  <c:v>7.9389465676055093E-2</c:v>
                </c:pt>
                <c:pt idx="7">
                  <c:v>8.2310856150393061E-2</c:v>
                </c:pt>
                <c:pt idx="8">
                  <c:v>8.9702871991137675E-2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5000"/>
        <c:axId val="427222056"/>
      </c:scatterChart>
      <c:valAx>
        <c:axId val="4272150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2056"/>
        <c:crosses val="autoZero"/>
        <c:crossBetween val="midCat"/>
      </c:valAx>
      <c:valAx>
        <c:axId val="427222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5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'HT55'!$R$17:$Z$17</c:f>
              <c:numCache>
                <c:formatCode>General</c:formatCode>
                <c:ptCount val="9"/>
                <c:pt idx="0">
                  <c:v>0.98980017034231516</c:v>
                </c:pt>
                <c:pt idx="1">
                  <c:v>0.995582304018233</c:v>
                </c:pt>
                <c:pt idx="2">
                  <c:v>0.99100502266202917</c:v>
                </c:pt>
                <c:pt idx="3">
                  <c:v>1.0051182119128488</c:v>
                </c:pt>
                <c:pt idx="4">
                  <c:v>0.97943550192987727</c:v>
                </c:pt>
                <c:pt idx="5">
                  <c:v>0.53703945538168973</c:v>
                </c:pt>
                <c:pt idx="6">
                  <c:v>0.26150279902936996</c:v>
                </c:pt>
                <c:pt idx="7">
                  <c:v>0.18236328565874141</c:v>
                </c:pt>
                <c:pt idx="8">
                  <c:v>0.169058923800117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'HT55'!$R$16:$Z$16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'HT55'!$R$22:$Z$22</c:f>
              <c:numCache>
                <c:formatCode>General</c:formatCode>
                <c:ptCount val="9"/>
                <c:pt idx="0">
                  <c:v>6.6076066167981992E-2</c:v>
                </c:pt>
                <c:pt idx="1">
                  <c:v>6.6462063926731541E-2</c:v>
                </c:pt>
                <c:pt idx="2">
                  <c:v>6.6156498465313823E-2</c:v>
                </c:pt>
                <c:pt idx="3">
                  <c:v>6.7098652300724759E-2</c:v>
                </c:pt>
                <c:pt idx="4">
                  <c:v>6.5384152248031277E-2</c:v>
                </c:pt>
                <c:pt idx="5">
                  <c:v>3.5851130007731921E-2</c:v>
                </c:pt>
                <c:pt idx="6">
                  <c:v>1.7457136065960974E-2</c:v>
                </c:pt>
                <c:pt idx="7">
                  <c:v>1.2174021475092538E-2</c:v>
                </c:pt>
                <c:pt idx="8">
                  <c:v>1.1285862510451007E-2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'HT55'!$R$25:$Z$25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'HT55'!$R$31:$Z$31</c:f>
              <c:numCache>
                <c:formatCode>General</c:formatCode>
                <c:ptCount val="9"/>
                <c:pt idx="0">
                  <c:v>7.0948826247277275E-2</c:v>
                </c:pt>
                <c:pt idx="1">
                  <c:v>7.1137184848945725E-2</c:v>
                </c:pt>
                <c:pt idx="2">
                  <c:v>6.7037515620138113E-2</c:v>
                </c:pt>
                <c:pt idx="3">
                  <c:v>6.6948416473603625E-2</c:v>
                </c:pt>
                <c:pt idx="4">
                  <c:v>7.0871205707350157E-2</c:v>
                </c:pt>
                <c:pt idx="5">
                  <c:v>8.5022205742518953E-2</c:v>
                </c:pt>
                <c:pt idx="6">
                  <c:v>8.9695081830538551E-2</c:v>
                </c:pt>
                <c:pt idx="7">
                  <c:v>8.7120997438824663E-2</c:v>
                </c:pt>
                <c:pt idx="8">
                  <c:v>8.6657327085664607E-2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5192"/>
        <c:axId val="427220096"/>
      </c:scatterChart>
      <c:valAx>
        <c:axId val="4272251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0096"/>
        <c:crosses val="autoZero"/>
        <c:crossBetween val="midCat"/>
      </c:valAx>
      <c:valAx>
        <c:axId val="427220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251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'HT55'!$R$18:$R$22</c:f>
              <c:numCache>
                <c:formatCode>General</c:formatCode>
                <c:ptCount val="5"/>
                <c:pt idx="0">
                  <c:v>1.0008722453581165</c:v>
                </c:pt>
                <c:pt idx="1">
                  <c:v>0.90301773371646388</c:v>
                </c:pt>
                <c:pt idx="2">
                  <c:v>0.12709904901031435</c:v>
                </c:pt>
                <c:pt idx="3">
                  <c:v>6.7007841084952391E-2</c:v>
                </c:pt>
                <c:pt idx="4">
                  <c:v>6.6076066167981992E-2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'HT55'!$R$27:$R$31</c:f>
              <c:numCache>
                <c:formatCode>General</c:formatCode>
                <c:ptCount val="5"/>
                <c:pt idx="0">
                  <c:v>0.9927877062778393</c:v>
                </c:pt>
                <c:pt idx="1">
                  <c:v>0.8444161324174827</c:v>
                </c:pt>
                <c:pt idx="2">
                  <c:v>0.14124511094361644</c:v>
                </c:pt>
                <c:pt idx="3">
                  <c:v>7.672359697060209E-2</c:v>
                </c:pt>
                <c:pt idx="4">
                  <c:v>7.0948826247277275E-2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5784"/>
        <c:axId val="427224016"/>
      </c:scatterChart>
      <c:valAx>
        <c:axId val="427215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4016"/>
        <c:crosses val="autoZero"/>
        <c:crossBetween val="midCat"/>
      </c:valAx>
      <c:valAx>
        <c:axId val="427224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5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'HT55'!$S$18:$S$22</c:f>
              <c:numCache>
                <c:formatCode>General</c:formatCode>
                <c:ptCount val="5"/>
                <c:pt idx="0">
                  <c:v>1.0067190589762383</c:v>
                </c:pt>
                <c:pt idx="1">
                  <c:v>0.90829290885233727</c:v>
                </c:pt>
                <c:pt idx="2">
                  <c:v>0.12784152583895089</c:v>
                </c:pt>
                <c:pt idx="3">
                  <c:v>6.7399282010198805E-2</c:v>
                </c:pt>
                <c:pt idx="4">
                  <c:v>6.6462063926731541E-2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'HT55'!$S$27:$S$31</c:f>
              <c:numCache>
                <c:formatCode>General</c:formatCode>
                <c:ptCount val="5"/>
                <c:pt idx="0">
                  <c:v>0.96232808662349323</c:v>
                </c:pt>
                <c:pt idx="1">
                  <c:v>0.85644224534098579</c:v>
                </c:pt>
                <c:pt idx="2">
                  <c:v>0.13263638995301835</c:v>
                </c:pt>
                <c:pt idx="3">
                  <c:v>7.7071353890965116E-2</c:v>
                </c:pt>
                <c:pt idx="4">
                  <c:v>7.1137184848945725E-2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2448"/>
        <c:axId val="427214608"/>
      </c:scatterChart>
      <c:valAx>
        <c:axId val="427222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4608"/>
        <c:crosses val="autoZero"/>
        <c:crossBetween val="midCat"/>
      </c:valAx>
      <c:valAx>
        <c:axId val="427214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22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'HT55'!$T$18:$T$22</c:f>
              <c:numCache>
                <c:formatCode>General</c:formatCode>
                <c:ptCount val="5"/>
                <c:pt idx="0">
                  <c:v>1.0020905753631921</c:v>
                </c:pt>
                <c:pt idx="1">
                  <c:v>0.90411694853154612</c:v>
                </c:pt>
                <c:pt idx="2">
                  <c:v>0.12725376264708871</c:v>
                </c:pt>
                <c:pt idx="3">
                  <c:v>6.708940760230539E-2</c:v>
                </c:pt>
                <c:pt idx="4">
                  <c:v>6.6156498465313823E-2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'HT55'!$T$27:$T$31</c:f>
              <c:numCache>
                <c:formatCode>General</c:formatCode>
                <c:ptCount val="5"/>
                <c:pt idx="0">
                  <c:v>0.97111907978329148</c:v>
                </c:pt>
                <c:pt idx="1">
                  <c:v>0.6882392503780963</c:v>
                </c:pt>
                <c:pt idx="2">
                  <c:v>9.2044177440009145E-2</c:v>
                </c:pt>
                <c:pt idx="3">
                  <c:v>8.2233020014140137E-2</c:v>
                </c:pt>
                <c:pt idx="4">
                  <c:v>6.7037515620138113E-2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1664"/>
        <c:axId val="427216568"/>
      </c:scatterChart>
      <c:valAx>
        <c:axId val="427221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6568"/>
        <c:crosses val="autoZero"/>
        <c:crossBetween val="midCat"/>
      </c:valAx>
      <c:valAx>
        <c:axId val="427216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21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'HT55'!$U$18:$U$22</c:f>
              <c:numCache>
                <c:formatCode>General</c:formatCode>
                <c:ptCount val="5"/>
                <c:pt idx="0">
                  <c:v>1.0163616371773629</c:v>
                </c:pt>
                <c:pt idx="1">
                  <c:v>0.91699273957973226</c:v>
                </c:pt>
                <c:pt idx="2">
                  <c:v>0.12906602029871286</c:v>
                </c:pt>
                <c:pt idx="3">
                  <c:v>6.8044847266650693E-2</c:v>
                </c:pt>
                <c:pt idx="4">
                  <c:v>6.7098652300724759E-2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'HT55'!$U$27:$U$31</c:f>
              <c:numCache>
                <c:formatCode>General</c:formatCode>
                <c:ptCount val="5"/>
                <c:pt idx="0">
                  <c:v>0.96331801806870088</c:v>
                </c:pt>
                <c:pt idx="1">
                  <c:v>0.40846411467937421</c:v>
                </c:pt>
                <c:pt idx="2">
                  <c:v>0.10561398623223005</c:v>
                </c:pt>
                <c:pt idx="3">
                  <c:v>7.4511707042976605E-2</c:v>
                </c:pt>
                <c:pt idx="4">
                  <c:v>6.6948416473603625E-2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7352"/>
        <c:axId val="427218920"/>
      </c:scatterChart>
      <c:valAx>
        <c:axId val="427217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8920"/>
        <c:crosses val="autoZero"/>
        <c:crossBetween val="midCat"/>
      </c:valAx>
      <c:valAx>
        <c:axId val="427218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73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'HT55'!$V$18:$V$22</c:f>
              <c:numCache>
                <c:formatCode>General</c:formatCode>
                <c:ptCount val="5"/>
                <c:pt idx="0">
                  <c:v>0.99039163598141633</c:v>
                </c:pt>
                <c:pt idx="1">
                  <c:v>0.89356180547866071</c:v>
                </c:pt>
                <c:pt idx="2">
                  <c:v>0.12576813440956974</c:v>
                </c:pt>
                <c:pt idx="3">
                  <c:v>6.6306170106618781E-2</c:v>
                </c:pt>
                <c:pt idx="4">
                  <c:v>6.5384152248031277E-2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'HT55'!$V$27:$V$31</c:f>
              <c:numCache>
                <c:formatCode>General</c:formatCode>
                <c:ptCount val="5"/>
                <c:pt idx="0">
                  <c:v>0.88019851392177406</c:v>
                </c:pt>
                <c:pt idx="1">
                  <c:v>0.22938122697845623</c:v>
                </c:pt>
                <c:pt idx="2">
                  <c:v>7.8747075057408841E-2</c:v>
                </c:pt>
                <c:pt idx="3">
                  <c:v>7.4700716606399056E-2</c:v>
                </c:pt>
                <c:pt idx="4">
                  <c:v>7.0871205707350157E-2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7744"/>
        <c:axId val="427219312"/>
      </c:scatterChart>
      <c:valAx>
        <c:axId val="427217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19312"/>
        <c:crosses val="autoZero"/>
        <c:crossBetween val="midCat"/>
      </c:valAx>
      <c:valAx>
        <c:axId val="42721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77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'HT55'!$W$18:$W$22</c:f>
              <c:numCache>
                <c:formatCode>General</c:formatCode>
                <c:ptCount val="5"/>
                <c:pt idx="0">
                  <c:v>0.54304687113549255</c:v>
                </c:pt>
                <c:pt idx="1">
                  <c:v>0.48995359512554837</c:v>
                </c:pt>
                <c:pt idx="2">
                  <c:v>6.8960590334535568E-2</c:v>
                </c:pt>
                <c:pt idx="3">
                  <c:v>3.6356686491698827E-2</c:v>
                </c:pt>
                <c:pt idx="4">
                  <c:v>3.5851130007731921E-2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'HT55'!$W$27:$W$31</c:f>
              <c:numCache>
                <c:formatCode>General</c:formatCode>
                <c:ptCount val="5"/>
                <c:pt idx="0">
                  <c:v>0.2234416442793519</c:v>
                </c:pt>
                <c:pt idx="1">
                  <c:v>0.10522986218723801</c:v>
                </c:pt>
                <c:pt idx="2">
                  <c:v>8.0596957900421942E-2</c:v>
                </c:pt>
                <c:pt idx="3">
                  <c:v>7.2736570455509852E-2</c:v>
                </c:pt>
                <c:pt idx="4">
                  <c:v>8.5022205742518953E-2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1272"/>
        <c:axId val="427224800"/>
      </c:scatterChart>
      <c:valAx>
        <c:axId val="427221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4800"/>
        <c:crosses val="autoZero"/>
        <c:crossBetween val="midCat"/>
      </c:valAx>
      <c:valAx>
        <c:axId val="427224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21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'HT55'!$X$18:$X$22</c:f>
              <c:numCache>
                <c:formatCode>General</c:formatCode>
                <c:ptCount val="5"/>
                <c:pt idx="0">
                  <c:v>0.26442801433489355</c:v>
                </c:pt>
                <c:pt idx="1">
                  <c:v>0.23857509022083287</c:v>
                </c:pt>
                <c:pt idx="2">
                  <c:v>3.3579259800161063E-2</c:v>
                </c:pt>
                <c:pt idx="3">
                  <c:v>1.7703308734095442E-2</c:v>
                </c:pt>
                <c:pt idx="4">
                  <c:v>1.7457136065960974E-2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'HT55'!$X$27:$X$31</c:f>
              <c:numCache>
                <c:formatCode>General</c:formatCode>
                <c:ptCount val="5"/>
                <c:pt idx="0">
                  <c:v>0.13389244430644273</c:v>
                </c:pt>
                <c:pt idx="1">
                  <c:v>9.1493956900982928E-2</c:v>
                </c:pt>
                <c:pt idx="2">
                  <c:v>7.8379587249172197E-2</c:v>
                </c:pt>
                <c:pt idx="3">
                  <c:v>7.9389465676055093E-2</c:v>
                </c:pt>
                <c:pt idx="4">
                  <c:v>8.9695081830538551E-2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3232"/>
        <c:axId val="427223624"/>
      </c:scatterChart>
      <c:valAx>
        <c:axId val="427223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3624"/>
        <c:crosses val="autoZero"/>
        <c:crossBetween val="midCat"/>
      </c:valAx>
      <c:valAx>
        <c:axId val="427223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23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'HT55'!$Y$18:$Y$22</c:f>
              <c:numCache>
                <c:formatCode>General</c:formatCode>
                <c:ptCount val="5"/>
                <c:pt idx="0">
                  <c:v>0.18440323275052994</c:v>
                </c:pt>
                <c:pt idx="1">
                  <c:v>0.16637427014353043</c:v>
                </c:pt>
                <c:pt idx="2">
                  <c:v>2.341705010376622E-2</c:v>
                </c:pt>
                <c:pt idx="3">
                  <c:v>1.2345694041378679E-2</c:v>
                </c:pt>
                <c:pt idx="4">
                  <c:v>1.2174021475092538E-2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'HT55'!$Y$27:$Y$31</c:f>
              <c:numCache>
                <c:formatCode>General</c:formatCode>
                <c:ptCount val="5"/>
                <c:pt idx="0">
                  <c:v>0.12185084405522494</c:v>
                </c:pt>
                <c:pt idx="1">
                  <c:v>9.4589349917715518E-2</c:v>
                </c:pt>
                <c:pt idx="2">
                  <c:v>8.5266175413579171E-2</c:v>
                </c:pt>
                <c:pt idx="3">
                  <c:v>8.2310856150393061E-2</c:v>
                </c:pt>
                <c:pt idx="4">
                  <c:v>8.7120997438824663E-2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4216"/>
        <c:axId val="427231464"/>
      </c:scatterChart>
      <c:valAx>
        <c:axId val="427214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1464"/>
        <c:crosses val="autoZero"/>
        <c:crossBetween val="midCat"/>
      </c:valAx>
      <c:valAx>
        <c:axId val="427231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42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'HT55'!$Q$18:$Q$22</c:f>
              <c:numCache>
                <c:formatCode>General</c:formatCode>
                <c:ptCount val="5"/>
                <c:pt idx="0">
                  <c:v>1.0111861720653899</c:v>
                </c:pt>
                <c:pt idx="1">
                  <c:v>0.91232327572156491</c:v>
                </c:pt>
                <c:pt idx="2">
                  <c:v>0.12840879686488443</c:v>
                </c:pt>
                <c:pt idx="3">
                  <c:v>6.769835275111967E-2</c:v>
                </c:pt>
                <c:pt idx="4">
                  <c:v>6.6756975951145839E-2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'HT55'!$P$18:$P$22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'HT55'!$Z$18:$Z$22</c:f>
              <c:numCache>
                <c:formatCode>General</c:formatCode>
                <c:ptCount val="5"/>
                <c:pt idx="0">
                  <c:v>0.17095004601093475</c:v>
                </c:pt>
                <c:pt idx="1">
                  <c:v>0.15423639115128518</c:v>
                </c:pt>
                <c:pt idx="2">
                  <c:v>2.1708653004445199E-2</c:v>
                </c:pt>
                <c:pt idx="3">
                  <c:v>1.1445010659144982E-2</c:v>
                </c:pt>
                <c:pt idx="4">
                  <c:v>1.1285862510451007E-2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'HT55'!$P$27:$P$31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'HT55'!$Z$27:$Z$31</c:f>
              <c:numCache>
                <c:formatCode>General</c:formatCode>
                <c:ptCount val="5"/>
                <c:pt idx="0">
                  <c:v>0.11525022394177126</c:v>
                </c:pt>
                <c:pt idx="1">
                  <c:v>0.1004314112860293</c:v>
                </c:pt>
                <c:pt idx="2">
                  <c:v>9.3776223150605797E-2</c:v>
                </c:pt>
                <c:pt idx="3">
                  <c:v>8.9702871991137675E-2</c:v>
                </c:pt>
                <c:pt idx="4">
                  <c:v>8.6657327085664607E-2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34600"/>
        <c:axId val="427228720"/>
      </c:scatterChart>
      <c:valAx>
        <c:axId val="427234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8720"/>
        <c:crosses val="autoZero"/>
        <c:crossBetween val="midCat"/>
      </c:valAx>
      <c:valAx>
        <c:axId val="427228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4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'HT55'!$R$18:$Z$18</c:f>
              <c:numCache>
                <c:formatCode>General</c:formatCode>
                <c:ptCount val="9"/>
                <c:pt idx="0">
                  <c:v>1.0008722453581165</c:v>
                </c:pt>
                <c:pt idx="1">
                  <c:v>1.0067190589762383</c:v>
                </c:pt>
                <c:pt idx="2">
                  <c:v>1.0020905753631921</c:v>
                </c:pt>
                <c:pt idx="3">
                  <c:v>1.0163616371773629</c:v>
                </c:pt>
                <c:pt idx="4">
                  <c:v>0.99039163598141633</c:v>
                </c:pt>
                <c:pt idx="5">
                  <c:v>0.54304687113549255</c:v>
                </c:pt>
                <c:pt idx="6">
                  <c:v>0.26442801433489355</c:v>
                </c:pt>
                <c:pt idx="7">
                  <c:v>0.18440323275052994</c:v>
                </c:pt>
                <c:pt idx="8">
                  <c:v>0.17095004601093475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'HT55'!$R$19:$Z$19</c:f>
              <c:numCache>
                <c:formatCode>General</c:formatCode>
                <c:ptCount val="9"/>
                <c:pt idx="0">
                  <c:v>0.90301773371646388</c:v>
                </c:pt>
                <c:pt idx="1">
                  <c:v>0.90829290885233727</c:v>
                </c:pt>
                <c:pt idx="2">
                  <c:v>0.90411694853154612</c:v>
                </c:pt>
                <c:pt idx="3">
                  <c:v>0.91699273957973226</c:v>
                </c:pt>
                <c:pt idx="4">
                  <c:v>0.89356180547866071</c:v>
                </c:pt>
                <c:pt idx="5">
                  <c:v>0.48995359512554837</c:v>
                </c:pt>
                <c:pt idx="6">
                  <c:v>0.23857509022083287</c:v>
                </c:pt>
                <c:pt idx="7">
                  <c:v>0.16637427014353043</c:v>
                </c:pt>
                <c:pt idx="8">
                  <c:v>0.15423639115128518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'HT55'!$R$20:$Z$20</c:f>
              <c:numCache>
                <c:formatCode>General</c:formatCode>
                <c:ptCount val="9"/>
                <c:pt idx="0">
                  <c:v>0.12709904901031435</c:v>
                </c:pt>
                <c:pt idx="1">
                  <c:v>0.12784152583895089</c:v>
                </c:pt>
                <c:pt idx="2">
                  <c:v>0.12725376264708871</c:v>
                </c:pt>
                <c:pt idx="3">
                  <c:v>0.12906602029871286</c:v>
                </c:pt>
                <c:pt idx="4">
                  <c:v>0.12576813440956974</c:v>
                </c:pt>
                <c:pt idx="5">
                  <c:v>6.8960590334535568E-2</c:v>
                </c:pt>
                <c:pt idx="6">
                  <c:v>3.3579259800161063E-2</c:v>
                </c:pt>
                <c:pt idx="7">
                  <c:v>2.341705010376622E-2</c:v>
                </c:pt>
                <c:pt idx="8">
                  <c:v>2.1708653004445199E-2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'HT55'!$R$21:$Z$21</c:f>
              <c:numCache>
                <c:formatCode>General</c:formatCode>
                <c:ptCount val="9"/>
                <c:pt idx="0">
                  <c:v>6.7007841084952391E-2</c:v>
                </c:pt>
                <c:pt idx="1">
                  <c:v>6.7399282010198805E-2</c:v>
                </c:pt>
                <c:pt idx="2">
                  <c:v>6.708940760230539E-2</c:v>
                </c:pt>
                <c:pt idx="3">
                  <c:v>6.8044847266650693E-2</c:v>
                </c:pt>
                <c:pt idx="4">
                  <c:v>6.6306170106618781E-2</c:v>
                </c:pt>
                <c:pt idx="5">
                  <c:v>3.6356686491698827E-2</c:v>
                </c:pt>
                <c:pt idx="6">
                  <c:v>1.7703308734095442E-2</c:v>
                </c:pt>
                <c:pt idx="7">
                  <c:v>1.2345694041378679E-2</c:v>
                </c:pt>
                <c:pt idx="8">
                  <c:v>1.1445010659144982E-2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'HT55'!$R$22:$Z$22</c:f>
              <c:numCache>
                <c:formatCode>General</c:formatCode>
                <c:ptCount val="9"/>
                <c:pt idx="0">
                  <c:v>6.6076066167981992E-2</c:v>
                </c:pt>
                <c:pt idx="1">
                  <c:v>6.6462063926731541E-2</c:v>
                </c:pt>
                <c:pt idx="2">
                  <c:v>6.6156498465313823E-2</c:v>
                </c:pt>
                <c:pt idx="3">
                  <c:v>6.7098652300724759E-2</c:v>
                </c:pt>
                <c:pt idx="4">
                  <c:v>6.5384152248031277E-2</c:v>
                </c:pt>
                <c:pt idx="5">
                  <c:v>3.5851130007731921E-2</c:v>
                </c:pt>
                <c:pt idx="6">
                  <c:v>1.7457136065960974E-2</c:v>
                </c:pt>
                <c:pt idx="7">
                  <c:v>1.2174021475092538E-2</c:v>
                </c:pt>
                <c:pt idx="8">
                  <c:v>1.1285862510451007E-2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27152"/>
        <c:axId val="427229504"/>
        <c:axId val="427823568"/>
      </c:surfaceChart>
      <c:catAx>
        <c:axId val="427227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229504"/>
        <c:crossesAt val="0"/>
        <c:auto val="1"/>
        <c:lblAlgn val="ctr"/>
        <c:lblOffset val="100"/>
        <c:noMultiLvlLbl val="0"/>
      </c:catAx>
      <c:valAx>
        <c:axId val="42722950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227152"/>
        <c:crosses val="autoZero"/>
        <c:crossBetween val="midCat"/>
        <c:majorUnit val="0.25"/>
        <c:minorUnit val="0.1"/>
      </c:valAx>
      <c:serAx>
        <c:axId val="42782356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2950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'HT55'!$R$27:$Z$27</c:f>
              <c:numCache>
                <c:formatCode>General</c:formatCode>
                <c:ptCount val="9"/>
                <c:pt idx="0">
                  <c:v>0.9927877062778393</c:v>
                </c:pt>
                <c:pt idx="1">
                  <c:v>0.96232808662349323</c:v>
                </c:pt>
                <c:pt idx="2">
                  <c:v>0.97111907978329148</c:v>
                </c:pt>
                <c:pt idx="3">
                  <c:v>0.96331801806870088</c:v>
                </c:pt>
                <c:pt idx="4">
                  <c:v>0.88019851392177406</c:v>
                </c:pt>
                <c:pt idx="5">
                  <c:v>0.2234416442793519</c:v>
                </c:pt>
                <c:pt idx="6">
                  <c:v>0.13389244430644273</c:v>
                </c:pt>
                <c:pt idx="7">
                  <c:v>0.12185084405522494</c:v>
                </c:pt>
                <c:pt idx="8">
                  <c:v>0.11525022394177126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'HT55'!$R$28:$Z$28</c:f>
              <c:numCache>
                <c:formatCode>General</c:formatCode>
                <c:ptCount val="9"/>
                <c:pt idx="0">
                  <c:v>0.8444161324174827</c:v>
                </c:pt>
                <c:pt idx="1">
                  <c:v>0.85644224534098579</c:v>
                </c:pt>
                <c:pt idx="2">
                  <c:v>0.6882392503780963</c:v>
                </c:pt>
                <c:pt idx="3">
                  <c:v>0.40846411467937421</c:v>
                </c:pt>
                <c:pt idx="4">
                  <c:v>0.22938122697845623</c:v>
                </c:pt>
                <c:pt idx="5">
                  <c:v>0.10522986218723801</c:v>
                </c:pt>
                <c:pt idx="6">
                  <c:v>9.1493956900982928E-2</c:v>
                </c:pt>
                <c:pt idx="7">
                  <c:v>9.4589349917715518E-2</c:v>
                </c:pt>
                <c:pt idx="8">
                  <c:v>0.1004314112860293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'HT55'!$R$29:$Z$29</c:f>
              <c:numCache>
                <c:formatCode>General</c:formatCode>
                <c:ptCount val="9"/>
                <c:pt idx="0">
                  <c:v>0.14124511094361644</c:v>
                </c:pt>
                <c:pt idx="1">
                  <c:v>0.13263638995301835</c:v>
                </c:pt>
                <c:pt idx="2">
                  <c:v>9.2044177440009145E-2</c:v>
                </c:pt>
                <c:pt idx="3">
                  <c:v>0.10561398623223005</c:v>
                </c:pt>
                <c:pt idx="4">
                  <c:v>7.8747075057408841E-2</c:v>
                </c:pt>
                <c:pt idx="5">
                  <c:v>8.0596957900421942E-2</c:v>
                </c:pt>
                <c:pt idx="6">
                  <c:v>7.8379587249172197E-2</c:v>
                </c:pt>
                <c:pt idx="7">
                  <c:v>8.5266175413579171E-2</c:v>
                </c:pt>
                <c:pt idx="8">
                  <c:v>9.3776223150605797E-2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'HT55'!$R$30:$Z$30</c:f>
              <c:numCache>
                <c:formatCode>General</c:formatCode>
                <c:ptCount val="9"/>
                <c:pt idx="0">
                  <c:v>7.672359697060209E-2</c:v>
                </c:pt>
                <c:pt idx="1">
                  <c:v>7.7071353890965116E-2</c:v>
                </c:pt>
                <c:pt idx="2">
                  <c:v>8.2233020014140137E-2</c:v>
                </c:pt>
                <c:pt idx="3">
                  <c:v>7.4511707042976605E-2</c:v>
                </c:pt>
                <c:pt idx="4">
                  <c:v>7.4700716606399056E-2</c:v>
                </c:pt>
                <c:pt idx="5">
                  <c:v>7.2736570455509852E-2</c:v>
                </c:pt>
                <c:pt idx="6">
                  <c:v>7.9389465676055093E-2</c:v>
                </c:pt>
                <c:pt idx="7">
                  <c:v>8.2310856150393061E-2</c:v>
                </c:pt>
                <c:pt idx="8">
                  <c:v>8.9702871991137675E-2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'HT55'!$R$31:$Z$31</c:f>
              <c:numCache>
                <c:formatCode>General</c:formatCode>
                <c:ptCount val="9"/>
                <c:pt idx="0">
                  <c:v>7.0948826247277275E-2</c:v>
                </c:pt>
                <c:pt idx="1">
                  <c:v>7.1137184848945725E-2</c:v>
                </c:pt>
                <c:pt idx="2">
                  <c:v>6.7037515620138113E-2</c:v>
                </c:pt>
                <c:pt idx="3">
                  <c:v>6.6948416473603625E-2</c:v>
                </c:pt>
                <c:pt idx="4">
                  <c:v>7.0871205707350157E-2</c:v>
                </c:pt>
                <c:pt idx="5">
                  <c:v>8.5022205742518953E-2</c:v>
                </c:pt>
                <c:pt idx="6">
                  <c:v>8.9695081830538551E-2</c:v>
                </c:pt>
                <c:pt idx="7">
                  <c:v>8.7120997438824663E-2</c:v>
                </c:pt>
                <c:pt idx="8">
                  <c:v>8.6657327085664607E-2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32248"/>
        <c:axId val="427233424"/>
        <c:axId val="427819328"/>
      </c:surfaceChart>
      <c:catAx>
        <c:axId val="427232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3424"/>
        <c:crossesAt val="0"/>
        <c:auto val="1"/>
        <c:lblAlgn val="ctr"/>
        <c:lblOffset val="100"/>
        <c:noMultiLvlLbl val="0"/>
      </c:catAx>
      <c:valAx>
        <c:axId val="42723342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232248"/>
        <c:crosses val="autoZero"/>
        <c:crossBetween val="midCat"/>
        <c:majorUnit val="0.25"/>
        <c:minorUnit val="0.1"/>
      </c:valAx>
      <c:serAx>
        <c:axId val="42781932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3342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'HT55'!$R$36:$Z$36</c:f>
              <c:numCache>
                <c:formatCode>General</c:formatCode>
                <c:ptCount val="9"/>
                <c:pt idx="0">
                  <c:v>8.0845390802771755E-3</c:v>
                </c:pt>
                <c:pt idx="1">
                  <c:v>4.4390972352745028E-2</c:v>
                </c:pt>
                <c:pt idx="2">
                  <c:v>3.0971495579900643E-2</c:v>
                </c:pt>
                <c:pt idx="3">
                  <c:v>5.3043619108662066E-2</c:v>
                </c:pt>
                <c:pt idx="4">
                  <c:v>0.11019312205964227</c:v>
                </c:pt>
                <c:pt idx="5">
                  <c:v>0.31960522685614068</c:v>
                </c:pt>
                <c:pt idx="6">
                  <c:v>0.13053557002845081</c:v>
                </c:pt>
                <c:pt idx="7">
                  <c:v>6.2552388695305008E-2</c:v>
                </c:pt>
                <c:pt idx="8">
                  <c:v>5.569982206916349E-2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'HT55'!$R$37:$Z$37</c:f>
              <c:numCache>
                <c:formatCode>General</c:formatCode>
                <c:ptCount val="9"/>
                <c:pt idx="0">
                  <c:v>5.8601601298981176E-2</c:v>
                </c:pt>
                <c:pt idx="1">
                  <c:v>5.185066351135148E-2</c:v>
                </c:pt>
                <c:pt idx="2">
                  <c:v>0.21587769815344982</c:v>
                </c:pt>
                <c:pt idx="3">
                  <c:v>0.508528624900358</c:v>
                </c:pt>
                <c:pt idx="4">
                  <c:v>0.66418057850020451</c:v>
                </c:pt>
                <c:pt idx="5">
                  <c:v>0.38472373293831036</c:v>
                </c:pt>
                <c:pt idx="6">
                  <c:v>0.14708113331984995</c:v>
                </c:pt>
                <c:pt idx="7">
                  <c:v>7.178492022581491E-2</c:v>
                </c:pt>
                <c:pt idx="8">
                  <c:v>5.3804979865255884E-2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'HT55'!$R$38:$Z$38</c:f>
              <c:numCache>
                <c:formatCode>General</c:formatCode>
                <c:ptCount val="9"/>
                <c:pt idx="0">
                  <c:v>-1.414606193330209E-2</c:v>
                </c:pt>
                <c:pt idx="1">
                  <c:v>-4.7948641140674597E-3</c:v>
                </c:pt>
                <c:pt idx="2">
                  <c:v>3.5209585207079563E-2</c:v>
                </c:pt>
                <c:pt idx="3">
                  <c:v>2.3452034066482816E-2</c:v>
                </c:pt>
                <c:pt idx="4">
                  <c:v>4.7021059352160902E-2</c:v>
                </c:pt>
                <c:pt idx="5">
                  <c:v>-1.1636367565886374E-2</c:v>
                </c:pt>
                <c:pt idx="6">
                  <c:v>-4.4800327449011135E-2</c:v>
                </c:pt>
                <c:pt idx="7">
                  <c:v>-6.1849125309812951E-2</c:v>
                </c:pt>
                <c:pt idx="8">
                  <c:v>-7.2067570146160595E-2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'HT55'!$R$39:$Z$39</c:f>
              <c:numCache>
                <c:formatCode>General</c:formatCode>
                <c:ptCount val="9"/>
                <c:pt idx="0">
                  <c:v>-9.7157558856496989E-3</c:v>
                </c:pt>
                <c:pt idx="1">
                  <c:v>-9.6720718807663114E-3</c:v>
                </c:pt>
                <c:pt idx="2">
                  <c:v>-1.5143612411834748E-2</c:v>
                </c:pt>
                <c:pt idx="3">
                  <c:v>-6.4668597763259117E-3</c:v>
                </c:pt>
                <c:pt idx="4">
                  <c:v>-8.3945464997802755E-3</c:v>
                </c:pt>
                <c:pt idx="5">
                  <c:v>-3.6379883963811026E-2</c:v>
                </c:pt>
                <c:pt idx="6">
                  <c:v>-6.1686156941959655E-2</c:v>
                </c:pt>
                <c:pt idx="7">
                  <c:v>-6.9965162109014378E-2</c:v>
                </c:pt>
                <c:pt idx="8">
                  <c:v>-7.8257861331992695E-2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'HT55'!$R$40:$Z$40</c:f>
              <c:numCache>
                <c:formatCode>General</c:formatCode>
                <c:ptCount val="9"/>
                <c:pt idx="0">
                  <c:v>-4.8727600792952824E-3</c:v>
                </c:pt>
                <c:pt idx="1">
                  <c:v>-4.6751209222141848E-3</c:v>
                </c:pt>
                <c:pt idx="2">
                  <c:v>-8.8101715482429011E-4</c:v>
                </c:pt>
                <c:pt idx="3">
                  <c:v>1.5023582712113404E-4</c:v>
                </c:pt>
                <c:pt idx="4">
                  <c:v>-5.4870534593188802E-3</c:v>
                </c:pt>
                <c:pt idx="5">
                  <c:v>-4.9171075734787031E-2</c:v>
                </c:pt>
                <c:pt idx="6">
                  <c:v>-7.223794576457758E-2</c:v>
                </c:pt>
                <c:pt idx="7">
                  <c:v>-7.4946975963732121E-2</c:v>
                </c:pt>
                <c:pt idx="8">
                  <c:v>-7.5371464575213598E-2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36952"/>
        <c:axId val="427234992"/>
        <c:axId val="427838408"/>
      </c:surfaceChart>
      <c:catAx>
        <c:axId val="427236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234992"/>
        <c:crossesAt val="0"/>
        <c:auto val="1"/>
        <c:lblAlgn val="ctr"/>
        <c:lblOffset val="100"/>
        <c:noMultiLvlLbl val="0"/>
      </c:catAx>
      <c:valAx>
        <c:axId val="427234992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236952"/>
        <c:crosses val="autoZero"/>
        <c:crossBetween val="midCat"/>
        <c:majorUnit val="0.25"/>
        <c:minorUnit val="0.1"/>
      </c:valAx>
      <c:serAx>
        <c:axId val="427838408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3499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KYSE150!$R$17:$Z$17</c:f>
              <c:numCache>
                <c:formatCode>General</c:formatCode>
                <c:ptCount val="9"/>
                <c:pt idx="0">
                  <c:v>0.98875469474513034</c:v>
                </c:pt>
                <c:pt idx="1">
                  <c:v>0.98722132538224228</c:v>
                </c:pt>
                <c:pt idx="2">
                  <c:v>0.9941373444274153</c:v>
                </c:pt>
                <c:pt idx="3">
                  <c:v>0.99161239387626487</c:v>
                </c:pt>
                <c:pt idx="4">
                  <c:v>0.97896357923739508</c:v>
                </c:pt>
                <c:pt idx="5">
                  <c:v>0.68289804859687953</c:v>
                </c:pt>
                <c:pt idx="6">
                  <c:v>0.30701554506248058</c:v>
                </c:pt>
                <c:pt idx="7">
                  <c:v>0.24143466345591236</c:v>
                </c:pt>
                <c:pt idx="8">
                  <c:v>0.24309918560694441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KYSE150!$R$18:$Z$18</c:f>
              <c:numCache>
                <c:formatCode>General</c:formatCode>
                <c:ptCount val="9"/>
                <c:pt idx="0">
                  <c:v>0.9787181391978873</c:v>
                </c:pt>
                <c:pt idx="1">
                  <c:v>0.97720033461245803</c:v>
                </c:pt>
                <c:pt idx="2">
                  <c:v>0.98404615120025563</c:v>
                </c:pt>
                <c:pt idx="3">
                  <c:v>0.9815468306730083</c:v>
                </c:pt>
                <c:pt idx="4">
                  <c:v>0.96902641039869064</c:v>
                </c:pt>
                <c:pt idx="5">
                  <c:v>0.67596615311838248</c:v>
                </c:pt>
                <c:pt idx="6">
                  <c:v>0.30389912135469632</c:v>
                </c:pt>
                <c:pt idx="7">
                  <c:v>0.23898393181976088</c:v>
                </c:pt>
                <c:pt idx="8">
                  <c:v>0.24063155790029411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KYSE150!$R$25:$Z$25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KYSE150!$R$27:$Z$27</c:f>
              <c:numCache>
                <c:formatCode>General</c:formatCode>
                <c:ptCount val="9"/>
                <c:pt idx="0">
                  <c:v>1.0118647265312408</c:v>
                </c:pt>
                <c:pt idx="1">
                  <c:v>1.0082949338177645</c:v>
                </c:pt>
                <c:pt idx="2">
                  <c:v>1.0284743217346635</c:v>
                </c:pt>
                <c:pt idx="3">
                  <c:v>0.98027237897543384</c:v>
                </c:pt>
                <c:pt idx="4">
                  <c:v>0.98196337212497709</c:v>
                </c:pt>
                <c:pt idx="5">
                  <c:v>0.6244090751204544</c:v>
                </c:pt>
                <c:pt idx="6">
                  <c:v>0.27231486178496778</c:v>
                </c:pt>
                <c:pt idx="7">
                  <c:v>0.19136581853234555</c:v>
                </c:pt>
                <c:pt idx="8">
                  <c:v>0.2127590121477709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32640"/>
        <c:axId val="427233816"/>
      </c:scatterChart>
      <c:valAx>
        <c:axId val="4272326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3816"/>
        <c:crosses val="autoZero"/>
        <c:crossBetween val="midCat"/>
      </c:valAx>
      <c:valAx>
        <c:axId val="427233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26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KYSE150!$R$17:$Z$17</c:f>
              <c:numCache>
                <c:formatCode>General</c:formatCode>
                <c:ptCount val="9"/>
                <c:pt idx="0">
                  <c:v>0.98875469474513034</c:v>
                </c:pt>
                <c:pt idx="1">
                  <c:v>0.98722132538224228</c:v>
                </c:pt>
                <c:pt idx="2">
                  <c:v>0.9941373444274153</c:v>
                </c:pt>
                <c:pt idx="3">
                  <c:v>0.99161239387626487</c:v>
                </c:pt>
                <c:pt idx="4">
                  <c:v>0.97896357923739508</c:v>
                </c:pt>
                <c:pt idx="5">
                  <c:v>0.68289804859687953</c:v>
                </c:pt>
                <c:pt idx="6">
                  <c:v>0.30701554506248058</c:v>
                </c:pt>
                <c:pt idx="7">
                  <c:v>0.24143466345591236</c:v>
                </c:pt>
                <c:pt idx="8">
                  <c:v>0.24309918560694441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KYSE150!$R$19:$Z$19</c:f>
              <c:numCache>
                <c:formatCode>General</c:formatCode>
                <c:ptCount val="9"/>
                <c:pt idx="0">
                  <c:v>0.98825089779926212</c:v>
                </c:pt>
                <c:pt idx="1">
                  <c:v>0.98671830972905061</c:v>
                </c:pt>
                <c:pt idx="2">
                  <c:v>0.99363080487765854</c:v>
                </c:pt>
                <c:pt idx="3">
                  <c:v>0.99110714085630458</c:v>
                </c:pt>
                <c:pt idx="4">
                  <c:v>0.97846477112658947</c:v>
                </c:pt>
                <c:pt idx="5">
                  <c:v>0.682550093787612</c:v>
                </c:pt>
                <c:pt idx="6">
                  <c:v>0.30685911243590641</c:v>
                </c:pt>
                <c:pt idx="7">
                  <c:v>0.24131164604145935</c:v>
                </c:pt>
                <c:pt idx="8">
                  <c:v>0.24297532007396366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KYSE150!$R$25:$Z$25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KYSE150!$R$28:$Z$28</c:f>
              <c:numCache>
                <c:formatCode>General</c:formatCode>
                <c:ptCount val="9"/>
                <c:pt idx="0">
                  <c:v>0.99693601331580728</c:v>
                </c:pt>
                <c:pt idx="1">
                  <c:v>0.97979548920264092</c:v>
                </c:pt>
                <c:pt idx="2">
                  <c:v>0.98502962362845192</c:v>
                </c:pt>
                <c:pt idx="3">
                  <c:v>0.97931525893722482</c:v>
                </c:pt>
                <c:pt idx="4">
                  <c:v>0.97337092431328187</c:v>
                </c:pt>
                <c:pt idx="5">
                  <c:v>0.48486921252607812</c:v>
                </c:pt>
                <c:pt idx="6">
                  <c:v>0.26717065474035939</c:v>
                </c:pt>
                <c:pt idx="7">
                  <c:v>0.1977003224374565</c:v>
                </c:pt>
                <c:pt idx="8">
                  <c:v>0.21726149972690498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31856"/>
        <c:axId val="427238128"/>
      </c:scatterChart>
      <c:valAx>
        <c:axId val="42723185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8128"/>
        <c:crosses val="autoZero"/>
        <c:crossBetween val="midCat"/>
      </c:valAx>
      <c:valAx>
        <c:axId val="4272381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18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KYSE150!$R$17:$Z$17</c:f>
              <c:numCache>
                <c:formatCode>General</c:formatCode>
                <c:ptCount val="9"/>
                <c:pt idx="0">
                  <c:v>0.98875469474513034</c:v>
                </c:pt>
                <c:pt idx="1">
                  <c:v>0.98722132538224228</c:v>
                </c:pt>
                <c:pt idx="2">
                  <c:v>0.9941373444274153</c:v>
                </c:pt>
                <c:pt idx="3">
                  <c:v>0.99161239387626487</c:v>
                </c:pt>
                <c:pt idx="4">
                  <c:v>0.97896357923739508</c:v>
                </c:pt>
                <c:pt idx="5">
                  <c:v>0.68289804859687953</c:v>
                </c:pt>
                <c:pt idx="6">
                  <c:v>0.30701554506248058</c:v>
                </c:pt>
                <c:pt idx="7">
                  <c:v>0.24143466345591236</c:v>
                </c:pt>
                <c:pt idx="8">
                  <c:v>0.24309918560694441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KYSE150!$R$20:$Z$20</c:f>
              <c:numCache>
                <c:formatCode>General</c:formatCode>
                <c:ptCount val="9"/>
                <c:pt idx="0">
                  <c:v>0.9438126745895179</c:v>
                </c:pt>
                <c:pt idx="1">
                  <c:v>0.94234900170157876</c:v>
                </c:pt>
                <c:pt idx="2">
                  <c:v>0.94895066586279864</c:v>
                </c:pt>
                <c:pt idx="3">
                  <c:v>0.94654048227979992</c:v>
                </c:pt>
                <c:pt idx="4">
                  <c:v>0.93446659617018601</c:v>
                </c:pt>
                <c:pt idx="5">
                  <c:v>0.65185817791168343</c:v>
                </c:pt>
                <c:pt idx="6">
                  <c:v>0.29306071998036959</c:v>
                </c:pt>
                <c:pt idx="7">
                  <c:v>0.23046069633447577</c:v>
                </c:pt>
                <c:pt idx="8">
                  <c:v>0.23204956070258279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KYSE150!$R$25:$Z$25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KYSE150!$R$29:$Z$29</c:f>
              <c:numCache>
                <c:formatCode>General</c:formatCode>
                <c:ptCount val="9"/>
                <c:pt idx="0">
                  <c:v>0.97696581269429306</c:v>
                </c:pt>
                <c:pt idx="1">
                  <c:v>0.9379157733957485</c:v>
                </c:pt>
                <c:pt idx="2">
                  <c:v>0.96573957121368137</c:v>
                </c:pt>
                <c:pt idx="3">
                  <c:v>0.91658628251938679</c:v>
                </c:pt>
                <c:pt idx="4">
                  <c:v>0.73391854150229496</c:v>
                </c:pt>
                <c:pt idx="5">
                  <c:v>0.33201955255109722</c:v>
                </c:pt>
                <c:pt idx="6">
                  <c:v>0.24232897011802357</c:v>
                </c:pt>
                <c:pt idx="7">
                  <c:v>0.21439876516268805</c:v>
                </c:pt>
                <c:pt idx="8">
                  <c:v>0.23187336050023091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33032"/>
        <c:axId val="427231072"/>
      </c:scatterChart>
      <c:valAx>
        <c:axId val="42723303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1072"/>
        <c:crosses val="autoZero"/>
        <c:crossBetween val="midCat"/>
      </c:valAx>
      <c:valAx>
        <c:axId val="427231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30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KYSE150!$R$17:$Z$17</c:f>
              <c:numCache>
                <c:formatCode>General</c:formatCode>
                <c:ptCount val="9"/>
                <c:pt idx="0">
                  <c:v>0.98875469474513034</c:v>
                </c:pt>
                <c:pt idx="1">
                  <c:v>0.98722132538224228</c:v>
                </c:pt>
                <c:pt idx="2">
                  <c:v>0.9941373444274153</c:v>
                </c:pt>
                <c:pt idx="3">
                  <c:v>0.99161239387626487</c:v>
                </c:pt>
                <c:pt idx="4">
                  <c:v>0.97896357923739508</c:v>
                </c:pt>
                <c:pt idx="5">
                  <c:v>0.68289804859687953</c:v>
                </c:pt>
                <c:pt idx="6">
                  <c:v>0.30701554506248058</c:v>
                </c:pt>
                <c:pt idx="7">
                  <c:v>0.24143466345591236</c:v>
                </c:pt>
                <c:pt idx="8">
                  <c:v>0.24309918560694441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KYSE150!$R$21:$Z$21</c:f>
              <c:numCache>
                <c:formatCode>General</c:formatCode>
                <c:ptCount val="9"/>
                <c:pt idx="0">
                  <c:v>0.71641510843880374</c:v>
                </c:pt>
                <c:pt idx="1">
                  <c:v>0.71530408567023585</c:v>
                </c:pt>
                <c:pt idx="2">
                  <c:v>0.72031517746129903</c:v>
                </c:pt>
                <c:pt idx="3">
                  <c:v>0.71848569161155407</c:v>
                </c:pt>
                <c:pt idx="4">
                  <c:v>0.70932082801162544</c:v>
                </c:pt>
                <c:pt idx="5">
                  <c:v>0.49480268679208761</c:v>
                </c:pt>
                <c:pt idx="6">
                  <c:v>0.22245211696823522</c:v>
                </c:pt>
                <c:pt idx="7">
                  <c:v>0.17493463395917333</c:v>
                </c:pt>
                <c:pt idx="8">
                  <c:v>0.1761406851907559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KYSE150!$R$25:$Z$25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KYSE150!$R$30:$Z$30</c:f>
              <c:numCache>
                <c:formatCode>General</c:formatCode>
                <c:ptCount val="9"/>
                <c:pt idx="0">
                  <c:v>0.71816536008036003</c:v>
                </c:pt>
                <c:pt idx="1">
                  <c:v>0.71046430391656346</c:v>
                </c:pt>
                <c:pt idx="2">
                  <c:v>0.71150564944919836</c:v>
                </c:pt>
                <c:pt idx="3">
                  <c:v>0.64242134510143967</c:v>
                </c:pt>
                <c:pt idx="4">
                  <c:v>0.45789996672716465</c:v>
                </c:pt>
                <c:pt idx="5">
                  <c:v>0.3126538327538273</c:v>
                </c:pt>
                <c:pt idx="6">
                  <c:v>0.26510398544250702</c:v>
                </c:pt>
                <c:pt idx="7">
                  <c:v>0.24441019929865113</c:v>
                </c:pt>
                <c:pt idx="8">
                  <c:v>0.23992657939001263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37344"/>
        <c:axId val="427234208"/>
      </c:scatterChart>
      <c:valAx>
        <c:axId val="42723734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4208"/>
        <c:crosses val="autoZero"/>
        <c:crossBetween val="midCat"/>
      </c:valAx>
      <c:valAx>
        <c:axId val="427234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7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KYSE150!$R$17:$Z$17</c:f>
              <c:numCache>
                <c:formatCode>General</c:formatCode>
                <c:ptCount val="9"/>
                <c:pt idx="0">
                  <c:v>0.98875469474513034</c:v>
                </c:pt>
                <c:pt idx="1">
                  <c:v>0.98722132538224228</c:v>
                </c:pt>
                <c:pt idx="2">
                  <c:v>0.9941373444274153</c:v>
                </c:pt>
                <c:pt idx="3">
                  <c:v>0.99161239387626487</c:v>
                </c:pt>
                <c:pt idx="4">
                  <c:v>0.97896357923739508</c:v>
                </c:pt>
                <c:pt idx="5">
                  <c:v>0.68289804859687953</c:v>
                </c:pt>
                <c:pt idx="6">
                  <c:v>0.30701554506248058</c:v>
                </c:pt>
                <c:pt idx="7">
                  <c:v>0.24143466345591236</c:v>
                </c:pt>
                <c:pt idx="8">
                  <c:v>0.24309918560694441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KYSE150!$R$16:$Z$16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KYSE150!$R$22:$Z$22</c:f>
              <c:numCache>
                <c:formatCode>General</c:formatCode>
                <c:ptCount val="9"/>
                <c:pt idx="0">
                  <c:v>0.47450418499604452</c:v>
                </c:pt>
                <c:pt idx="1">
                  <c:v>0.47376831978731077</c:v>
                </c:pt>
                <c:pt idx="2">
                  <c:v>0.47708732297170814</c:v>
                </c:pt>
                <c:pt idx="3">
                  <c:v>0.47587559714143252</c:v>
                </c:pt>
                <c:pt idx="4">
                  <c:v>0.46980542067270781</c:v>
                </c:pt>
                <c:pt idx="5">
                  <c:v>0.32772333087973682</c:v>
                </c:pt>
                <c:pt idx="6">
                  <c:v>0.14733701065110033</c:v>
                </c:pt>
                <c:pt idx="7">
                  <c:v>0.11586469204322956</c:v>
                </c:pt>
                <c:pt idx="8">
                  <c:v>0.11666349758203605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KYSE150!$R$25:$Z$25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KYSE150!$R$31:$Z$31</c:f>
              <c:numCache>
                <c:formatCode>General</c:formatCode>
                <c:ptCount val="9"/>
                <c:pt idx="0">
                  <c:v>0.47076064928761124</c:v>
                </c:pt>
                <c:pt idx="1">
                  <c:v>0.47260749057496049</c:v>
                </c:pt>
                <c:pt idx="2">
                  <c:v>0.45967161833117737</c:v>
                </c:pt>
                <c:pt idx="3">
                  <c:v>0.45808720314229917</c:v>
                </c:pt>
                <c:pt idx="4">
                  <c:v>0.40311929300069488</c:v>
                </c:pt>
                <c:pt idx="5">
                  <c:v>0.32308657727416973</c:v>
                </c:pt>
                <c:pt idx="6">
                  <c:v>0.27260101595564895</c:v>
                </c:pt>
                <c:pt idx="7">
                  <c:v>0.25477516505697567</c:v>
                </c:pt>
                <c:pt idx="8">
                  <c:v>0.2586927033012818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36168"/>
        <c:axId val="427228328"/>
      </c:scatterChart>
      <c:valAx>
        <c:axId val="4272361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8328"/>
        <c:crosses val="autoZero"/>
        <c:crossBetween val="midCat"/>
      </c:valAx>
      <c:valAx>
        <c:axId val="427228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361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KYSE150!$R$18:$R$22</c:f>
              <c:numCache>
                <c:formatCode>General</c:formatCode>
                <c:ptCount val="5"/>
                <c:pt idx="0">
                  <c:v>0.9787181391978873</c:v>
                </c:pt>
                <c:pt idx="1">
                  <c:v>0.98825089779926212</c:v>
                </c:pt>
                <c:pt idx="2">
                  <c:v>0.9438126745895179</c:v>
                </c:pt>
                <c:pt idx="3">
                  <c:v>0.71641510843880374</c:v>
                </c:pt>
                <c:pt idx="4">
                  <c:v>0.47450418499604452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KYSE150!$R$27:$R$31</c:f>
              <c:numCache>
                <c:formatCode>General</c:formatCode>
                <c:ptCount val="5"/>
                <c:pt idx="0">
                  <c:v>1.0118647265312408</c:v>
                </c:pt>
                <c:pt idx="1">
                  <c:v>0.99693601331580728</c:v>
                </c:pt>
                <c:pt idx="2">
                  <c:v>0.97696581269429306</c:v>
                </c:pt>
                <c:pt idx="3">
                  <c:v>0.71816536008036003</c:v>
                </c:pt>
                <c:pt idx="4">
                  <c:v>0.47076064928761124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25976"/>
        <c:axId val="427226368"/>
      </c:scatterChart>
      <c:valAx>
        <c:axId val="427225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26368"/>
        <c:crosses val="autoZero"/>
        <c:crossBetween val="midCat"/>
      </c:valAx>
      <c:valAx>
        <c:axId val="427226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259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KYSE150!$S$18:$S$22</c:f>
              <c:numCache>
                <c:formatCode>General</c:formatCode>
                <c:ptCount val="5"/>
                <c:pt idx="0">
                  <c:v>0.97720033461245803</c:v>
                </c:pt>
                <c:pt idx="1">
                  <c:v>0.98671830972905061</c:v>
                </c:pt>
                <c:pt idx="2">
                  <c:v>0.94234900170157876</c:v>
                </c:pt>
                <c:pt idx="3">
                  <c:v>0.71530408567023585</c:v>
                </c:pt>
                <c:pt idx="4">
                  <c:v>0.47376831978731077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KYSE150!$S$27:$S$31</c:f>
              <c:numCache>
                <c:formatCode>General</c:formatCode>
                <c:ptCount val="5"/>
                <c:pt idx="0">
                  <c:v>1.0082949338177645</c:v>
                </c:pt>
                <c:pt idx="1">
                  <c:v>0.97979548920264092</c:v>
                </c:pt>
                <c:pt idx="2">
                  <c:v>0.9379157733957485</c:v>
                </c:pt>
                <c:pt idx="3">
                  <c:v>0.71046430391656346</c:v>
                </c:pt>
                <c:pt idx="4">
                  <c:v>0.47260749057496049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50672"/>
        <c:axId val="427239304"/>
      </c:scatterChart>
      <c:valAx>
        <c:axId val="42725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9304"/>
        <c:crosses val="autoZero"/>
        <c:crossBetween val="midCat"/>
      </c:valAx>
      <c:valAx>
        <c:axId val="427239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50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KYSE150!$T$18:$T$22</c:f>
              <c:numCache>
                <c:formatCode>General</c:formatCode>
                <c:ptCount val="5"/>
                <c:pt idx="0">
                  <c:v>0.98404615120025563</c:v>
                </c:pt>
                <c:pt idx="1">
                  <c:v>0.99363080487765854</c:v>
                </c:pt>
                <c:pt idx="2">
                  <c:v>0.94895066586279864</c:v>
                </c:pt>
                <c:pt idx="3">
                  <c:v>0.72031517746129903</c:v>
                </c:pt>
                <c:pt idx="4">
                  <c:v>0.47708732297170814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KYSE150!$T$27:$T$31</c:f>
              <c:numCache>
                <c:formatCode>General</c:formatCode>
                <c:ptCount val="5"/>
                <c:pt idx="0">
                  <c:v>1.0284743217346635</c:v>
                </c:pt>
                <c:pt idx="1">
                  <c:v>0.98502962362845192</c:v>
                </c:pt>
                <c:pt idx="2">
                  <c:v>0.96573957121368137</c:v>
                </c:pt>
                <c:pt idx="3">
                  <c:v>0.71150564944919836</c:v>
                </c:pt>
                <c:pt idx="4">
                  <c:v>0.45967161833117737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42048"/>
        <c:axId val="427248712"/>
      </c:scatterChart>
      <c:valAx>
        <c:axId val="42724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48712"/>
        <c:crosses val="autoZero"/>
        <c:crossBetween val="midCat"/>
      </c:valAx>
      <c:valAx>
        <c:axId val="4272487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20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KYSE150!$U$18:$U$22</c:f>
              <c:numCache>
                <c:formatCode>General</c:formatCode>
                <c:ptCount val="5"/>
                <c:pt idx="0">
                  <c:v>0.9815468306730083</c:v>
                </c:pt>
                <c:pt idx="1">
                  <c:v>0.99110714085630458</c:v>
                </c:pt>
                <c:pt idx="2">
                  <c:v>0.94654048227979992</c:v>
                </c:pt>
                <c:pt idx="3">
                  <c:v>0.71848569161155407</c:v>
                </c:pt>
                <c:pt idx="4">
                  <c:v>0.47587559714143252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KYSE150!$U$27:$U$31</c:f>
              <c:numCache>
                <c:formatCode>General</c:formatCode>
                <c:ptCount val="5"/>
                <c:pt idx="0">
                  <c:v>0.98027237897543384</c:v>
                </c:pt>
                <c:pt idx="1">
                  <c:v>0.97931525893722482</c:v>
                </c:pt>
                <c:pt idx="2">
                  <c:v>0.91658628251938679</c:v>
                </c:pt>
                <c:pt idx="3">
                  <c:v>0.64242134510143967</c:v>
                </c:pt>
                <c:pt idx="4">
                  <c:v>0.45808720314229917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43616"/>
        <c:axId val="427247144"/>
      </c:scatterChart>
      <c:valAx>
        <c:axId val="42724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47144"/>
        <c:crosses val="autoZero"/>
        <c:crossBetween val="midCat"/>
      </c:valAx>
      <c:valAx>
        <c:axId val="427247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36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KYSE150!$V$18:$V$22</c:f>
              <c:numCache>
                <c:formatCode>General</c:formatCode>
                <c:ptCount val="5"/>
                <c:pt idx="0">
                  <c:v>0.96902641039869064</c:v>
                </c:pt>
                <c:pt idx="1">
                  <c:v>0.97846477112658947</c:v>
                </c:pt>
                <c:pt idx="2">
                  <c:v>0.93446659617018601</c:v>
                </c:pt>
                <c:pt idx="3">
                  <c:v>0.70932082801162544</c:v>
                </c:pt>
                <c:pt idx="4">
                  <c:v>0.46980542067270781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KYSE150!$V$27:$V$31</c:f>
              <c:numCache>
                <c:formatCode>General</c:formatCode>
                <c:ptCount val="5"/>
                <c:pt idx="0">
                  <c:v>0.98196337212497709</c:v>
                </c:pt>
                <c:pt idx="1">
                  <c:v>0.97337092431328187</c:v>
                </c:pt>
                <c:pt idx="2">
                  <c:v>0.73391854150229496</c:v>
                </c:pt>
                <c:pt idx="3">
                  <c:v>0.45789996672716465</c:v>
                </c:pt>
                <c:pt idx="4">
                  <c:v>0.40311929300069488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44008"/>
        <c:axId val="427240480"/>
      </c:scatterChart>
      <c:valAx>
        <c:axId val="427244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40480"/>
        <c:crosses val="autoZero"/>
        <c:crossBetween val="midCat"/>
      </c:valAx>
      <c:valAx>
        <c:axId val="427240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40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KYSE150!$W$18:$W$22</c:f>
              <c:numCache>
                <c:formatCode>General</c:formatCode>
                <c:ptCount val="5"/>
                <c:pt idx="0">
                  <c:v>0.67596615311838248</c:v>
                </c:pt>
                <c:pt idx="1">
                  <c:v>0.682550093787612</c:v>
                </c:pt>
                <c:pt idx="2">
                  <c:v>0.65185817791168343</c:v>
                </c:pt>
                <c:pt idx="3">
                  <c:v>0.49480268679208761</c:v>
                </c:pt>
                <c:pt idx="4">
                  <c:v>0.32772333087973682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KYSE150!$W$27:$W$31</c:f>
              <c:numCache>
                <c:formatCode>General</c:formatCode>
                <c:ptCount val="5"/>
                <c:pt idx="0">
                  <c:v>0.6244090751204544</c:v>
                </c:pt>
                <c:pt idx="1">
                  <c:v>0.48486921252607812</c:v>
                </c:pt>
                <c:pt idx="2">
                  <c:v>0.33201955255109722</c:v>
                </c:pt>
                <c:pt idx="3">
                  <c:v>0.3126538327538273</c:v>
                </c:pt>
                <c:pt idx="4">
                  <c:v>0.32308657727416973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49104"/>
        <c:axId val="427249496"/>
      </c:scatterChart>
      <c:valAx>
        <c:axId val="42724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49496"/>
        <c:crosses val="autoZero"/>
        <c:crossBetween val="midCat"/>
      </c:valAx>
      <c:valAx>
        <c:axId val="427249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91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KYSE150!$X$18:$X$22</c:f>
              <c:numCache>
                <c:formatCode>General</c:formatCode>
                <c:ptCount val="5"/>
                <c:pt idx="0">
                  <c:v>0.30389912135469632</c:v>
                </c:pt>
                <c:pt idx="1">
                  <c:v>0.30685911243590641</c:v>
                </c:pt>
                <c:pt idx="2">
                  <c:v>0.29306071998036959</c:v>
                </c:pt>
                <c:pt idx="3">
                  <c:v>0.22245211696823522</c:v>
                </c:pt>
                <c:pt idx="4">
                  <c:v>0.14733701065110033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KYSE150!$X$27:$X$31</c:f>
              <c:numCache>
                <c:formatCode>General</c:formatCode>
                <c:ptCount val="5"/>
                <c:pt idx="0">
                  <c:v>0.27231486178496778</c:v>
                </c:pt>
                <c:pt idx="1">
                  <c:v>0.26717065474035939</c:v>
                </c:pt>
                <c:pt idx="2">
                  <c:v>0.24232897011802357</c:v>
                </c:pt>
                <c:pt idx="3">
                  <c:v>0.26510398544250702</c:v>
                </c:pt>
                <c:pt idx="4">
                  <c:v>0.27260101595564895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50280"/>
        <c:axId val="427244792"/>
      </c:scatterChart>
      <c:valAx>
        <c:axId val="427250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44792"/>
        <c:crosses val="autoZero"/>
        <c:crossBetween val="midCat"/>
      </c:valAx>
      <c:valAx>
        <c:axId val="427244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50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KYSE150!$Y$18:$Y$22</c:f>
              <c:numCache>
                <c:formatCode>General</c:formatCode>
                <c:ptCount val="5"/>
                <c:pt idx="0">
                  <c:v>0.23898393181976088</c:v>
                </c:pt>
                <c:pt idx="1">
                  <c:v>0.24131164604145935</c:v>
                </c:pt>
                <c:pt idx="2">
                  <c:v>0.23046069633447577</c:v>
                </c:pt>
                <c:pt idx="3">
                  <c:v>0.17493463395917333</c:v>
                </c:pt>
                <c:pt idx="4">
                  <c:v>0.11586469204322956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KYSE150!$Y$27:$Y$31</c:f>
              <c:numCache>
                <c:formatCode>General</c:formatCode>
                <c:ptCount val="5"/>
                <c:pt idx="0">
                  <c:v>0.19136581853234555</c:v>
                </c:pt>
                <c:pt idx="1">
                  <c:v>0.1977003224374565</c:v>
                </c:pt>
                <c:pt idx="2">
                  <c:v>0.21439876516268805</c:v>
                </c:pt>
                <c:pt idx="3">
                  <c:v>0.24441019929865113</c:v>
                </c:pt>
                <c:pt idx="4">
                  <c:v>0.25477516505697567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45184"/>
        <c:axId val="427246752"/>
      </c:scatterChart>
      <c:valAx>
        <c:axId val="427245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46752"/>
        <c:crosses val="autoZero"/>
        <c:crossBetween val="midCat"/>
      </c:valAx>
      <c:valAx>
        <c:axId val="427246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5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KYSE150!$Q$18:$Q$22</c:f>
              <c:numCache>
                <c:formatCode>General</c:formatCode>
                <c:ptCount val="5"/>
                <c:pt idx="0">
                  <c:v>0.98984929669554678</c:v>
                </c:pt>
                <c:pt idx="1">
                  <c:v>0.99949047327052332</c:v>
                </c:pt>
                <c:pt idx="2">
                  <c:v>0.95454684524436362</c:v>
                </c:pt>
                <c:pt idx="3">
                  <c:v>0.72456304101137325</c:v>
                </c:pt>
                <c:pt idx="4">
                  <c:v>0.47990081616589103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KYSE150!$P$18:$P$22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KYSE150!$Z$18:$Z$22</c:f>
              <c:numCache>
                <c:formatCode>General</c:formatCode>
                <c:ptCount val="5"/>
                <c:pt idx="0">
                  <c:v>0.24063155790029411</c:v>
                </c:pt>
                <c:pt idx="1">
                  <c:v>0.24297532007396366</c:v>
                </c:pt>
                <c:pt idx="2">
                  <c:v>0.23204956070258279</c:v>
                </c:pt>
                <c:pt idx="3">
                  <c:v>0.1761406851907559</c:v>
                </c:pt>
                <c:pt idx="4">
                  <c:v>0.11666349758203605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KYSE150!$P$27:$P$31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KYSE150!$Z$27:$Z$31</c:f>
              <c:numCache>
                <c:formatCode>General</c:formatCode>
                <c:ptCount val="5"/>
                <c:pt idx="0">
                  <c:v>0.2127590121477709</c:v>
                </c:pt>
                <c:pt idx="1">
                  <c:v>0.21726149972690498</c:v>
                </c:pt>
                <c:pt idx="2">
                  <c:v>0.23187336050023091</c:v>
                </c:pt>
                <c:pt idx="3">
                  <c:v>0.23992657939001263</c:v>
                </c:pt>
                <c:pt idx="4">
                  <c:v>0.2586927033012818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49888"/>
        <c:axId val="427238520"/>
      </c:scatterChart>
      <c:valAx>
        <c:axId val="42724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38520"/>
        <c:crosses val="autoZero"/>
        <c:crossBetween val="midCat"/>
      </c:valAx>
      <c:valAx>
        <c:axId val="427238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98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KYSE150!$R$18:$Z$18</c:f>
              <c:numCache>
                <c:formatCode>General</c:formatCode>
                <c:ptCount val="9"/>
                <c:pt idx="0">
                  <c:v>0.9787181391978873</c:v>
                </c:pt>
                <c:pt idx="1">
                  <c:v>0.97720033461245803</c:v>
                </c:pt>
                <c:pt idx="2">
                  <c:v>0.98404615120025563</c:v>
                </c:pt>
                <c:pt idx="3">
                  <c:v>0.9815468306730083</c:v>
                </c:pt>
                <c:pt idx="4">
                  <c:v>0.96902641039869064</c:v>
                </c:pt>
                <c:pt idx="5">
                  <c:v>0.67596615311838248</c:v>
                </c:pt>
                <c:pt idx="6">
                  <c:v>0.30389912135469632</c:v>
                </c:pt>
                <c:pt idx="7">
                  <c:v>0.23898393181976088</c:v>
                </c:pt>
                <c:pt idx="8">
                  <c:v>0.24063155790029411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KYSE150!$R$19:$Z$19</c:f>
              <c:numCache>
                <c:formatCode>General</c:formatCode>
                <c:ptCount val="9"/>
                <c:pt idx="0">
                  <c:v>0.98825089779926212</c:v>
                </c:pt>
                <c:pt idx="1">
                  <c:v>0.98671830972905061</c:v>
                </c:pt>
                <c:pt idx="2">
                  <c:v>0.99363080487765854</c:v>
                </c:pt>
                <c:pt idx="3">
                  <c:v>0.99110714085630458</c:v>
                </c:pt>
                <c:pt idx="4">
                  <c:v>0.97846477112658947</c:v>
                </c:pt>
                <c:pt idx="5">
                  <c:v>0.682550093787612</c:v>
                </c:pt>
                <c:pt idx="6">
                  <c:v>0.30685911243590641</c:v>
                </c:pt>
                <c:pt idx="7">
                  <c:v>0.24131164604145935</c:v>
                </c:pt>
                <c:pt idx="8">
                  <c:v>0.24297532007396366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KYSE150!$R$20:$Z$20</c:f>
              <c:numCache>
                <c:formatCode>General</c:formatCode>
                <c:ptCount val="9"/>
                <c:pt idx="0">
                  <c:v>0.9438126745895179</c:v>
                </c:pt>
                <c:pt idx="1">
                  <c:v>0.94234900170157876</c:v>
                </c:pt>
                <c:pt idx="2">
                  <c:v>0.94895066586279864</c:v>
                </c:pt>
                <c:pt idx="3">
                  <c:v>0.94654048227979992</c:v>
                </c:pt>
                <c:pt idx="4">
                  <c:v>0.93446659617018601</c:v>
                </c:pt>
                <c:pt idx="5">
                  <c:v>0.65185817791168343</c:v>
                </c:pt>
                <c:pt idx="6">
                  <c:v>0.29306071998036959</c:v>
                </c:pt>
                <c:pt idx="7">
                  <c:v>0.23046069633447577</c:v>
                </c:pt>
                <c:pt idx="8">
                  <c:v>0.23204956070258279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KYSE150!$R$21:$Z$21</c:f>
              <c:numCache>
                <c:formatCode>General</c:formatCode>
                <c:ptCount val="9"/>
                <c:pt idx="0">
                  <c:v>0.71641510843880374</c:v>
                </c:pt>
                <c:pt idx="1">
                  <c:v>0.71530408567023585</c:v>
                </c:pt>
                <c:pt idx="2">
                  <c:v>0.72031517746129903</c:v>
                </c:pt>
                <c:pt idx="3">
                  <c:v>0.71848569161155407</c:v>
                </c:pt>
                <c:pt idx="4">
                  <c:v>0.70932082801162544</c:v>
                </c:pt>
                <c:pt idx="5">
                  <c:v>0.49480268679208761</c:v>
                </c:pt>
                <c:pt idx="6">
                  <c:v>0.22245211696823522</c:v>
                </c:pt>
                <c:pt idx="7">
                  <c:v>0.17493463395917333</c:v>
                </c:pt>
                <c:pt idx="8">
                  <c:v>0.1761406851907559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KYSE150!$R$22:$Z$22</c:f>
              <c:numCache>
                <c:formatCode>General</c:formatCode>
                <c:ptCount val="9"/>
                <c:pt idx="0">
                  <c:v>0.47450418499604452</c:v>
                </c:pt>
                <c:pt idx="1">
                  <c:v>0.47376831978731077</c:v>
                </c:pt>
                <c:pt idx="2">
                  <c:v>0.47708732297170814</c:v>
                </c:pt>
                <c:pt idx="3">
                  <c:v>0.47587559714143252</c:v>
                </c:pt>
                <c:pt idx="4">
                  <c:v>0.46980542067270781</c:v>
                </c:pt>
                <c:pt idx="5">
                  <c:v>0.32772333087973682</c:v>
                </c:pt>
                <c:pt idx="6">
                  <c:v>0.14733701065110033</c:v>
                </c:pt>
                <c:pt idx="7">
                  <c:v>0.11586469204322956</c:v>
                </c:pt>
                <c:pt idx="8">
                  <c:v>0.11666349758203605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38912"/>
        <c:axId val="427245576"/>
        <c:axId val="427786680"/>
      </c:surfaceChart>
      <c:catAx>
        <c:axId val="4272389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245576"/>
        <c:crossesAt val="0"/>
        <c:auto val="1"/>
        <c:lblAlgn val="ctr"/>
        <c:lblOffset val="100"/>
        <c:noMultiLvlLbl val="0"/>
      </c:catAx>
      <c:valAx>
        <c:axId val="42724557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238912"/>
        <c:crosses val="autoZero"/>
        <c:crossBetween val="midCat"/>
        <c:majorUnit val="0.25"/>
        <c:minorUnit val="0.1"/>
      </c:valAx>
      <c:serAx>
        <c:axId val="4277866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455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KYSE150!$R$27:$Z$27</c:f>
              <c:numCache>
                <c:formatCode>General</c:formatCode>
                <c:ptCount val="9"/>
                <c:pt idx="0">
                  <c:v>1.0118647265312408</c:v>
                </c:pt>
                <c:pt idx="1">
                  <c:v>1.0082949338177645</c:v>
                </c:pt>
                <c:pt idx="2">
                  <c:v>1.0284743217346635</c:v>
                </c:pt>
                <c:pt idx="3">
                  <c:v>0.98027237897543384</c:v>
                </c:pt>
                <c:pt idx="4">
                  <c:v>0.98196337212497709</c:v>
                </c:pt>
                <c:pt idx="5">
                  <c:v>0.6244090751204544</c:v>
                </c:pt>
                <c:pt idx="6">
                  <c:v>0.27231486178496778</c:v>
                </c:pt>
                <c:pt idx="7">
                  <c:v>0.19136581853234555</c:v>
                </c:pt>
                <c:pt idx="8">
                  <c:v>0.2127590121477709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KYSE150!$R$28:$Z$28</c:f>
              <c:numCache>
                <c:formatCode>General</c:formatCode>
                <c:ptCount val="9"/>
                <c:pt idx="0">
                  <c:v>0.99693601331580728</c:v>
                </c:pt>
                <c:pt idx="1">
                  <c:v>0.97979548920264092</c:v>
                </c:pt>
                <c:pt idx="2">
                  <c:v>0.98502962362845192</c:v>
                </c:pt>
                <c:pt idx="3">
                  <c:v>0.97931525893722482</c:v>
                </c:pt>
                <c:pt idx="4">
                  <c:v>0.97337092431328187</c:v>
                </c:pt>
                <c:pt idx="5">
                  <c:v>0.48486921252607812</c:v>
                </c:pt>
                <c:pt idx="6">
                  <c:v>0.26717065474035939</c:v>
                </c:pt>
                <c:pt idx="7">
                  <c:v>0.1977003224374565</c:v>
                </c:pt>
                <c:pt idx="8">
                  <c:v>0.21726149972690498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KYSE150!$R$29:$Z$29</c:f>
              <c:numCache>
                <c:formatCode>General</c:formatCode>
                <c:ptCount val="9"/>
                <c:pt idx="0">
                  <c:v>0.97696581269429306</c:v>
                </c:pt>
                <c:pt idx="1">
                  <c:v>0.9379157733957485</c:v>
                </c:pt>
                <c:pt idx="2">
                  <c:v>0.96573957121368137</c:v>
                </c:pt>
                <c:pt idx="3">
                  <c:v>0.91658628251938679</c:v>
                </c:pt>
                <c:pt idx="4">
                  <c:v>0.73391854150229496</c:v>
                </c:pt>
                <c:pt idx="5">
                  <c:v>0.33201955255109722</c:v>
                </c:pt>
                <c:pt idx="6">
                  <c:v>0.24232897011802357</c:v>
                </c:pt>
                <c:pt idx="7">
                  <c:v>0.21439876516268805</c:v>
                </c:pt>
                <c:pt idx="8">
                  <c:v>0.23187336050023091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KYSE150!$R$30:$Z$30</c:f>
              <c:numCache>
                <c:formatCode>General</c:formatCode>
                <c:ptCount val="9"/>
                <c:pt idx="0">
                  <c:v>0.71816536008036003</c:v>
                </c:pt>
                <c:pt idx="1">
                  <c:v>0.71046430391656346</c:v>
                </c:pt>
                <c:pt idx="2">
                  <c:v>0.71150564944919836</c:v>
                </c:pt>
                <c:pt idx="3">
                  <c:v>0.64242134510143967</c:v>
                </c:pt>
                <c:pt idx="4">
                  <c:v>0.45789996672716465</c:v>
                </c:pt>
                <c:pt idx="5">
                  <c:v>0.3126538327538273</c:v>
                </c:pt>
                <c:pt idx="6">
                  <c:v>0.26510398544250702</c:v>
                </c:pt>
                <c:pt idx="7">
                  <c:v>0.24441019929865113</c:v>
                </c:pt>
                <c:pt idx="8">
                  <c:v>0.23992657939001263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KYSE150!$R$31:$Z$31</c:f>
              <c:numCache>
                <c:formatCode>General</c:formatCode>
                <c:ptCount val="9"/>
                <c:pt idx="0">
                  <c:v>0.47076064928761124</c:v>
                </c:pt>
                <c:pt idx="1">
                  <c:v>0.47260749057496049</c:v>
                </c:pt>
                <c:pt idx="2">
                  <c:v>0.45967161833117737</c:v>
                </c:pt>
                <c:pt idx="3">
                  <c:v>0.45808720314229917</c:v>
                </c:pt>
                <c:pt idx="4">
                  <c:v>0.40311929300069488</c:v>
                </c:pt>
                <c:pt idx="5">
                  <c:v>0.32308657727416973</c:v>
                </c:pt>
                <c:pt idx="6">
                  <c:v>0.27260101595564895</c:v>
                </c:pt>
                <c:pt idx="7">
                  <c:v>0.25477516505697567</c:v>
                </c:pt>
                <c:pt idx="8">
                  <c:v>0.2586927033012818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45968"/>
        <c:axId val="427241656"/>
        <c:axId val="432430512"/>
      </c:surfaceChart>
      <c:catAx>
        <c:axId val="4272459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41656"/>
        <c:crossesAt val="0"/>
        <c:auto val="1"/>
        <c:lblAlgn val="ctr"/>
        <c:lblOffset val="100"/>
        <c:noMultiLvlLbl val="0"/>
      </c:catAx>
      <c:valAx>
        <c:axId val="42724165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7245968"/>
        <c:crosses val="autoZero"/>
        <c:crossBetween val="midCat"/>
        <c:majorUnit val="0.25"/>
        <c:minorUnit val="0.1"/>
      </c:valAx>
      <c:serAx>
        <c:axId val="43243051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4165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KYSE150!$R$36:$Z$36</c:f>
              <c:numCache>
                <c:formatCode>General</c:formatCode>
                <c:ptCount val="9"/>
                <c:pt idx="0">
                  <c:v>-3.3146587333353517E-2</c:v>
                </c:pt>
                <c:pt idx="1">
                  <c:v>-3.1094599205306439E-2</c:v>
                </c:pt>
                <c:pt idx="2">
                  <c:v>-4.442817053440784E-2</c:v>
                </c:pt>
                <c:pt idx="3">
                  <c:v>1.2744516975744524E-3</c:v>
                </c:pt>
                <c:pt idx="4">
                  <c:v>-1.2936961726286444E-2</c:v>
                </c:pt>
                <c:pt idx="5">
                  <c:v>5.155707799792808E-2</c:v>
                </c:pt>
                <c:pt idx="6">
                  <c:v>3.1584259569728546E-2</c:v>
                </c:pt>
                <c:pt idx="7">
                  <c:v>4.7618113287415331E-2</c:v>
                </c:pt>
                <c:pt idx="8">
                  <c:v>2.7872545752523209E-2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KYSE150!$R$37:$Z$37</c:f>
              <c:numCache>
                <c:formatCode>General</c:formatCode>
                <c:ptCount val="9"/>
                <c:pt idx="0">
                  <c:v>-8.685115516545161E-3</c:v>
                </c:pt>
                <c:pt idx="1">
                  <c:v>6.9228205264096898E-3</c:v>
                </c:pt>
                <c:pt idx="2">
                  <c:v>8.6011812492066131E-3</c:v>
                </c:pt>
                <c:pt idx="3">
                  <c:v>1.1791881919079761E-2</c:v>
                </c:pt>
                <c:pt idx="4">
                  <c:v>5.0938468133076009E-3</c:v>
                </c:pt>
                <c:pt idx="5">
                  <c:v>0.19768088126153388</c:v>
                </c:pt>
                <c:pt idx="6">
                  <c:v>3.9688457695547019E-2</c:v>
                </c:pt>
                <c:pt idx="7">
                  <c:v>4.3611323604002855E-2</c:v>
                </c:pt>
                <c:pt idx="8">
                  <c:v>2.5713820347058686E-2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KYSE150!$R$38:$Z$38</c:f>
              <c:numCache>
                <c:formatCode>General</c:formatCode>
                <c:ptCount val="9"/>
                <c:pt idx="0">
                  <c:v>-3.3153138104775159E-2</c:v>
                </c:pt>
                <c:pt idx="1">
                  <c:v>4.4332283058302613E-3</c:v>
                </c:pt>
                <c:pt idx="2">
                  <c:v>-1.6788905350882732E-2</c:v>
                </c:pt>
                <c:pt idx="3">
                  <c:v>2.9954199760413136E-2</c:v>
                </c:pt>
                <c:pt idx="4">
                  <c:v>0.20054805466789105</c:v>
                </c:pt>
                <c:pt idx="5">
                  <c:v>0.31983862536058622</c:v>
                </c:pt>
                <c:pt idx="6">
                  <c:v>5.0731749862346021E-2</c:v>
                </c:pt>
                <c:pt idx="7">
                  <c:v>1.6061931171787724E-2</c:v>
                </c:pt>
                <c:pt idx="8">
                  <c:v>1.7620020235187273E-4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KYSE150!$R$39:$Z$39</c:f>
              <c:numCache>
                <c:formatCode>General</c:formatCode>
                <c:ptCount val="9"/>
                <c:pt idx="0">
                  <c:v>-1.7502516415562885E-3</c:v>
                </c:pt>
                <c:pt idx="1">
                  <c:v>4.8397817536723897E-3</c:v>
                </c:pt>
                <c:pt idx="2">
                  <c:v>8.8095280121006647E-3</c:v>
                </c:pt>
                <c:pt idx="3">
                  <c:v>7.60643465101144E-2</c:v>
                </c:pt>
                <c:pt idx="4">
                  <c:v>0.25142086128446078</c:v>
                </c:pt>
                <c:pt idx="5">
                  <c:v>0.18214885403826031</c:v>
                </c:pt>
                <c:pt idx="6">
                  <c:v>-4.2651868474271798E-2</c:v>
                </c:pt>
                <c:pt idx="7">
                  <c:v>-6.9475565339477796E-2</c:v>
                </c:pt>
                <c:pt idx="8">
                  <c:v>-6.3785894199256732E-2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KYSE150!$R$40:$Z$40</c:f>
              <c:numCache>
                <c:formatCode>General</c:formatCode>
                <c:ptCount val="9"/>
                <c:pt idx="0">
                  <c:v>3.7435357084332765E-3</c:v>
                </c:pt>
                <c:pt idx="1">
                  <c:v>1.1608292123502784E-3</c:v>
                </c:pt>
                <c:pt idx="2">
                  <c:v>1.7415704640530771E-2</c:v>
                </c:pt>
                <c:pt idx="3">
                  <c:v>1.7788393999133345E-2</c:v>
                </c:pt>
                <c:pt idx="4">
                  <c:v>6.6686127672012929E-2</c:v>
                </c:pt>
                <c:pt idx="5">
                  <c:v>4.6367536055670899E-3</c:v>
                </c:pt>
                <c:pt idx="6">
                  <c:v>-0.12526400530454862</c:v>
                </c:pt>
                <c:pt idx="7">
                  <c:v>-0.13891047301374609</c:v>
                </c:pt>
                <c:pt idx="8">
                  <c:v>-0.14202920571924577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7243224"/>
        <c:axId val="427246360"/>
        <c:axId val="432429664"/>
      </c:surfaceChart>
      <c:catAx>
        <c:axId val="4272432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7246360"/>
        <c:crossesAt val="0"/>
        <c:auto val="1"/>
        <c:lblAlgn val="ctr"/>
        <c:lblOffset val="100"/>
        <c:noMultiLvlLbl val="0"/>
      </c:catAx>
      <c:valAx>
        <c:axId val="42724636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7243224"/>
        <c:crosses val="autoZero"/>
        <c:crossBetween val="midCat"/>
        <c:majorUnit val="0.25"/>
        <c:minorUnit val="0.1"/>
      </c:valAx>
      <c:serAx>
        <c:axId val="43242966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72463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LNCaP!$R$17:$Z$17</c:f>
              <c:numCache>
                <c:formatCode>General</c:formatCode>
                <c:ptCount val="9"/>
                <c:pt idx="0">
                  <c:v>1.0015047097139138</c:v>
                </c:pt>
                <c:pt idx="1">
                  <c:v>1.033233546966916</c:v>
                </c:pt>
                <c:pt idx="2">
                  <c:v>1.0205969543336975</c:v>
                </c:pt>
                <c:pt idx="3">
                  <c:v>0.97836705134249635</c:v>
                </c:pt>
                <c:pt idx="4">
                  <c:v>0.95170449503469456</c:v>
                </c:pt>
                <c:pt idx="5">
                  <c:v>0.69611836134002447</c:v>
                </c:pt>
                <c:pt idx="6">
                  <c:v>0.45769037906323268</c:v>
                </c:pt>
                <c:pt idx="7">
                  <c:v>0.20528227635857257</c:v>
                </c:pt>
                <c:pt idx="8">
                  <c:v>0.12502650879044039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LNCaP!$R$18:$Z$18</c:f>
              <c:numCache>
                <c:formatCode>General</c:formatCode>
                <c:ptCount val="9"/>
                <c:pt idx="0">
                  <c:v>0.99171854458955766</c:v>
                </c:pt>
                <c:pt idx="1">
                  <c:v>1.0231373447178713</c:v>
                </c:pt>
                <c:pt idx="2">
                  <c:v>1.0106242300682493</c:v>
                </c:pt>
                <c:pt idx="3">
                  <c:v>0.96880697496561929</c:v>
                </c:pt>
                <c:pt idx="4">
                  <c:v>0.94240495081122111</c:v>
                </c:pt>
                <c:pt idx="5">
                  <c:v>0.68931626728685158</c:v>
                </c:pt>
                <c:pt idx="6">
                  <c:v>0.45321807495732247</c:v>
                </c:pt>
                <c:pt idx="7">
                  <c:v>0.203276368414193</c:v>
                </c:pt>
                <c:pt idx="8">
                  <c:v>0.1238048170219668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LNCaP!$R$25:$Z$25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LNCaP!$R$27:$Z$27</c:f>
              <c:numCache>
                <c:formatCode>General</c:formatCode>
                <c:ptCount val="9"/>
                <c:pt idx="0">
                  <c:v>0.98618239334246649</c:v>
                </c:pt>
                <c:pt idx="1">
                  <c:v>1.0096431873407774</c:v>
                </c:pt>
                <c:pt idx="2">
                  <c:v>0.99504088712087835</c:v>
                </c:pt>
                <c:pt idx="3">
                  <c:v>0.95558225014374643</c:v>
                </c:pt>
                <c:pt idx="4">
                  <c:v>0.93695553313602753</c:v>
                </c:pt>
                <c:pt idx="5">
                  <c:v>0.66982934815203332</c:v>
                </c:pt>
                <c:pt idx="6">
                  <c:v>0.40196615189929452</c:v>
                </c:pt>
                <c:pt idx="7">
                  <c:v>0.16054798583185062</c:v>
                </c:pt>
                <c:pt idx="8">
                  <c:v>8.7573687303942174E-2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53416"/>
        <c:axId val="427251064"/>
      </c:scatterChart>
      <c:valAx>
        <c:axId val="42725341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51064"/>
        <c:crosses val="autoZero"/>
        <c:crossBetween val="midCat"/>
      </c:valAx>
      <c:valAx>
        <c:axId val="427251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53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LNCaP!$R$17:$Z$17</c:f>
              <c:numCache>
                <c:formatCode>General</c:formatCode>
                <c:ptCount val="9"/>
                <c:pt idx="0">
                  <c:v>1.0015047097139138</c:v>
                </c:pt>
                <c:pt idx="1">
                  <c:v>1.033233546966916</c:v>
                </c:pt>
                <c:pt idx="2">
                  <c:v>1.0205969543336975</c:v>
                </c:pt>
                <c:pt idx="3">
                  <c:v>0.97836705134249635</c:v>
                </c:pt>
                <c:pt idx="4">
                  <c:v>0.95170449503469456</c:v>
                </c:pt>
                <c:pt idx="5">
                  <c:v>0.69611836134002447</c:v>
                </c:pt>
                <c:pt idx="6">
                  <c:v>0.45769037906323268</c:v>
                </c:pt>
                <c:pt idx="7">
                  <c:v>0.20528227635857257</c:v>
                </c:pt>
                <c:pt idx="8">
                  <c:v>0.12502650879044039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LNCaP!$R$19:$Z$19</c:f>
              <c:numCache>
                <c:formatCode>General</c:formatCode>
                <c:ptCount val="9"/>
                <c:pt idx="0">
                  <c:v>1.0029304544728823</c:v>
                </c:pt>
                <c:pt idx="1">
                  <c:v>1.0347044609826868</c:v>
                </c:pt>
                <c:pt idx="2">
                  <c:v>1.0220498788627055</c:v>
                </c:pt>
                <c:pt idx="3">
                  <c:v>0.97975985726968706</c:v>
                </c:pt>
                <c:pt idx="4">
                  <c:v>0.95305934407606352</c:v>
                </c:pt>
                <c:pt idx="5">
                  <c:v>0.69710935728410317</c:v>
                </c:pt>
                <c:pt idx="6">
                  <c:v>0.45834194829985275</c:v>
                </c:pt>
                <c:pt idx="7">
                  <c:v>0.20557451675124228</c:v>
                </c:pt>
                <c:pt idx="8">
                  <c:v>0.1252044968597037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LNCaP!$R$25:$Z$25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LNCaP!$R$28:$Z$28</c:f>
              <c:numCache>
                <c:formatCode>General</c:formatCode>
                <c:ptCount val="9"/>
                <c:pt idx="0">
                  <c:v>1.0001449762865018</c:v>
                </c:pt>
                <c:pt idx="1">
                  <c:v>0.98966405306426297</c:v>
                </c:pt>
                <c:pt idx="2">
                  <c:v>0.97889040664061644</c:v>
                </c:pt>
                <c:pt idx="3">
                  <c:v>0.94502646889235464</c:v>
                </c:pt>
                <c:pt idx="4">
                  <c:v>0.90097034591031877</c:v>
                </c:pt>
                <c:pt idx="5">
                  <c:v>0.42449357438401503</c:v>
                </c:pt>
                <c:pt idx="6">
                  <c:v>0.1878470967249295</c:v>
                </c:pt>
                <c:pt idx="7">
                  <c:v>7.8401463100717814E-2</c:v>
                </c:pt>
                <c:pt idx="8">
                  <c:v>6.4913721003019134E-2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51456"/>
        <c:axId val="427253024"/>
      </c:scatterChart>
      <c:valAx>
        <c:axId val="42725145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7253024"/>
        <c:crosses val="autoZero"/>
        <c:crossBetween val="midCat"/>
      </c:valAx>
      <c:valAx>
        <c:axId val="427253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51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LNCaP!$R$17:$Z$17</c:f>
              <c:numCache>
                <c:formatCode>General</c:formatCode>
                <c:ptCount val="9"/>
                <c:pt idx="0">
                  <c:v>1.0015047097139138</c:v>
                </c:pt>
                <c:pt idx="1">
                  <c:v>1.033233546966916</c:v>
                </c:pt>
                <c:pt idx="2">
                  <c:v>1.0205969543336975</c:v>
                </c:pt>
                <c:pt idx="3">
                  <c:v>0.97836705134249635</c:v>
                </c:pt>
                <c:pt idx="4">
                  <c:v>0.95170449503469456</c:v>
                </c:pt>
                <c:pt idx="5">
                  <c:v>0.69611836134002447</c:v>
                </c:pt>
                <c:pt idx="6">
                  <c:v>0.45769037906323268</c:v>
                </c:pt>
                <c:pt idx="7">
                  <c:v>0.20528227635857257</c:v>
                </c:pt>
                <c:pt idx="8">
                  <c:v>0.12502650879044039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LNCaP!$R$20:$Z$20</c:f>
              <c:numCache>
                <c:formatCode>General</c:formatCode>
                <c:ptCount val="9"/>
                <c:pt idx="0">
                  <c:v>1.0125490844340699</c:v>
                </c:pt>
                <c:pt idx="1">
                  <c:v>1.0446278203591983</c:v>
                </c:pt>
                <c:pt idx="2">
                  <c:v>1.0318518741484342</c:v>
                </c:pt>
                <c:pt idx="3">
                  <c:v>0.98915626903071607</c:v>
                </c:pt>
                <c:pt idx="4">
                  <c:v>0.96219968388809751</c:v>
                </c:pt>
                <c:pt idx="5">
                  <c:v>0.70379500225608804</c:v>
                </c:pt>
                <c:pt idx="6">
                  <c:v>0.46273768838005913</c:v>
                </c:pt>
                <c:pt idx="7">
                  <c:v>0.20754608436818078</c:v>
                </c:pt>
                <c:pt idx="8">
                  <c:v>0.12640527376242836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LNCaP!$R$25:$Z$25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LNCaP!$R$29:$Z$29</c:f>
              <c:numCache>
                <c:formatCode>General</c:formatCode>
                <c:ptCount val="9"/>
                <c:pt idx="0">
                  <c:v>1.003214772086978</c:v>
                </c:pt>
                <c:pt idx="1">
                  <c:v>0.98444010930168491</c:v>
                </c:pt>
                <c:pt idx="2">
                  <c:v>0.95512354660125387</c:v>
                </c:pt>
                <c:pt idx="3">
                  <c:v>0.89680880199907753</c:v>
                </c:pt>
                <c:pt idx="4">
                  <c:v>0.71324044238616102</c:v>
                </c:pt>
                <c:pt idx="5">
                  <c:v>0.17556921353229385</c:v>
                </c:pt>
                <c:pt idx="6">
                  <c:v>6.7249449628255964E-2</c:v>
                </c:pt>
                <c:pt idx="7">
                  <c:v>6.0988877684691085E-2</c:v>
                </c:pt>
                <c:pt idx="8">
                  <c:v>5.8147416356582278E-2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4944"/>
        <c:axId val="428592592"/>
      </c:scatterChart>
      <c:valAx>
        <c:axId val="42859494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2592"/>
        <c:crosses val="autoZero"/>
        <c:crossBetween val="midCat"/>
      </c:valAx>
      <c:valAx>
        <c:axId val="428592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49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LNCaP!$R$17:$Z$17</c:f>
              <c:numCache>
                <c:formatCode>General</c:formatCode>
                <c:ptCount val="9"/>
                <c:pt idx="0">
                  <c:v>1.0015047097139138</c:v>
                </c:pt>
                <c:pt idx="1">
                  <c:v>1.033233546966916</c:v>
                </c:pt>
                <c:pt idx="2">
                  <c:v>1.0205969543336975</c:v>
                </c:pt>
                <c:pt idx="3">
                  <c:v>0.97836705134249635</c:v>
                </c:pt>
                <c:pt idx="4">
                  <c:v>0.95170449503469456</c:v>
                </c:pt>
                <c:pt idx="5">
                  <c:v>0.69611836134002447</c:v>
                </c:pt>
                <c:pt idx="6">
                  <c:v>0.45769037906323268</c:v>
                </c:pt>
                <c:pt idx="7">
                  <c:v>0.20528227635857257</c:v>
                </c:pt>
                <c:pt idx="8">
                  <c:v>0.12502650879044039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LNCaP!$R$21:$Z$21</c:f>
              <c:numCache>
                <c:formatCode>General</c:formatCode>
                <c:ptCount val="9"/>
                <c:pt idx="0">
                  <c:v>0.78664344778187401</c:v>
                </c:pt>
                <c:pt idx="1">
                  <c:v>0.81156522966539746</c:v>
                </c:pt>
                <c:pt idx="2">
                  <c:v>0.80163967195129582</c:v>
                </c:pt>
                <c:pt idx="3">
                  <c:v>0.76846970663182967</c:v>
                </c:pt>
                <c:pt idx="4">
                  <c:v>0.74752729366340853</c:v>
                </c:pt>
                <c:pt idx="5">
                  <c:v>0.54677421136163185</c:v>
                </c:pt>
                <c:pt idx="6">
                  <c:v>0.35949819737317229</c:v>
                </c:pt>
                <c:pt idx="7">
                  <c:v>0.16124133623829681</c:v>
                </c:pt>
                <c:pt idx="8">
                  <c:v>9.8203516154344875E-2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LNCaP!$R$25:$Z$25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LNCaP!$R$30:$Z$30</c:f>
              <c:numCache>
                <c:formatCode>General</c:formatCode>
                <c:ptCount val="9"/>
                <c:pt idx="0">
                  <c:v>0.88505032125277527</c:v>
                </c:pt>
                <c:pt idx="1">
                  <c:v>0.84409048685703159</c:v>
                </c:pt>
                <c:pt idx="2">
                  <c:v>0.79623822168903724</c:v>
                </c:pt>
                <c:pt idx="3">
                  <c:v>0.61498644771121524</c:v>
                </c:pt>
                <c:pt idx="4">
                  <c:v>0.23967234992853537</c:v>
                </c:pt>
                <c:pt idx="5">
                  <c:v>5.4061001615344835E-2</c:v>
                </c:pt>
                <c:pt idx="6">
                  <c:v>5.0627810445379028E-2</c:v>
                </c:pt>
                <c:pt idx="7">
                  <c:v>5.3495944231086147E-2</c:v>
                </c:pt>
                <c:pt idx="8">
                  <c:v>6.2024665011152946E-2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6512"/>
        <c:axId val="428596904"/>
      </c:scatterChart>
      <c:valAx>
        <c:axId val="4285965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6904"/>
        <c:crosses val="autoZero"/>
        <c:crossBetween val="midCat"/>
      </c:valAx>
      <c:valAx>
        <c:axId val="428596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6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LNCaP!$R$17:$Z$17</c:f>
              <c:numCache>
                <c:formatCode>General</c:formatCode>
                <c:ptCount val="9"/>
                <c:pt idx="0">
                  <c:v>1.0015047097139138</c:v>
                </c:pt>
                <c:pt idx="1">
                  <c:v>1.033233546966916</c:v>
                </c:pt>
                <c:pt idx="2">
                  <c:v>1.0205969543336975</c:v>
                </c:pt>
                <c:pt idx="3">
                  <c:v>0.97836705134249635</c:v>
                </c:pt>
                <c:pt idx="4">
                  <c:v>0.95170449503469456</c:v>
                </c:pt>
                <c:pt idx="5">
                  <c:v>0.69611836134002447</c:v>
                </c:pt>
                <c:pt idx="6">
                  <c:v>0.45769037906323268</c:v>
                </c:pt>
                <c:pt idx="7">
                  <c:v>0.20528227635857257</c:v>
                </c:pt>
                <c:pt idx="8">
                  <c:v>0.12502650879044039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LNCaP!$R$16:$Z$16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LNCaP!$R$22:$Z$22</c:f>
              <c:numCache>
                <c:formatCode>General</c:formatCode>
                <c:ptCount val="9"/>
                <c:pt idx="0">
                  <c:v>0.66330615303333473</c:v>
                </c:pt>
                <c:pt idx="1">
                  <c:v>0.68432046557163684</c:v>
                </c:pt>
                <c:pt idx="2">
                  <c:v>0.67595112934616464</c:v>
                </c:pt>
                <c:pt idx="3">
                  <c:v>0.6479818604806532</c:v>
                </c:pt>
                <c:pt idx="4">
                  <c:v>0.63032299429357885</c:v>
                </c:pt>
                <c:pt idx="5">
                  <c:v>0.4610458521440397</c:v>
                </c:pt>
                <c:pt idx="6">
                  <c:v>0.30313271787161511</c:v>
                </c:pt>
                <c:pt idx="7">
                  <c:v>0.13596041605857956</c:v>
                </c:pt>
                <c:pt idx="8">
                  <c:v>8.2806253199413454E-2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LNCaP!$R$25:$Z$25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LNCaP!$R$31:$Z$31</c:f>
              <c:numCache>
                <c:formatCode>General</c:formatCode>
                <c:ptCount val="9"/>
                <c:pt idx="0">
                  <c:v>0.55555676382360308</c:v>
                </c:pt>
                <c:pt idx="1">
                  <c:v>0.48591273188510692</c:v>
                </c:pt>
                <c:pt idx="2">
                  <c:v>0.30983779102871906</c:v>
                </c:pt>
                <c:pt idx="3">
                  <c:v>0.13368666154954525</c:v>
                </c:pt>
                <c:pt idx="4">
                  <c:v>0.10011149625929329</c:v>
                </c:pt>
                <c:pt idx="5">
                  <c:v>4.8737725344442984E-2</c:v>
                </c:pt>
                <c:pt idx="6">
                  <c:v>5.027476741263761E-2</c:v>
                </c:pt>
                <c:pt idx="7">
                  <c:v>5.550398517709363E-2</c:v>
                </c:pt>
                <c:pt idx="8">
                  <c:v>6.3652282974687391E-2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02000"/>
        <c:axId val="428598472"/>
      </c:scatterChart>
      <c:valAx>
        <c:axId val="4286020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8472"/>
        <c:crosses val="autoZero"/>
        <c:crossBetween val="midCat"/>
      </c:valAx>
      <c:valAx>
        <c:axId val="428598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602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LNCaP!$R$18:$R$22</c:f>
              <c:numCache>
                <c:formatCode>General</c:formatCode>
                <c:ptCount val="5"/>
                <c:pt idx="0">
                  <c:v>0.99171854458955766</c:v>
                </c:pt>
                <c:pt idx="1">
                  <c:v>1.0029304544728823</c:v>
                </c:pt>
                <c:pt idx="2">
                  <c:v>1.0125490844340699</c:v>
                </c:pt>
                <c:pt idx="3">
                  <c:v>0.78664344778187401</c:v>
                </c:pt>
                <c:pt idx="4">
                  <c:v>0.66330615303333473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LNCaP!$R$27:$R$31</c:f>
              <c:numCache>
                <c:formatCode>General</c:formatCode>
                <c:ptCount val="5"/>
                <c:pt idx="0">
                  <c:v>0.98618239334246649</c:v>
                </c:pt>
                <c:pt idx="1">
                  <c:v>1.0001449762865018</c:v>
                </c:pt>
                <c:pt idx="2">
                  <c:v>1.003214772086978</c:v>
                </c:pt>
                <c:pt idx="3">
                  <c:v>0.88505032125277527</c:v>
                </c:pt>
                <c:pt idx="4">
                  <c:v>0.55555676382360308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2984"/>
        <c:axId val="428593376"/>
      </c:scatterChart>
      <c:valAx>
        <c:axId val="428592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3376"/>
        <c:crosses val="autoZero"/>
        <c:crossBetween val="midCat"/>
      </c:valAx>
      <c:valAx>
        <c:axId val="428593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2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LNCaP!$S$18:$S$22</c:f>
              <c:numCache>
                <c:formatCode>General</c:formatCode>
                <c:ptCount val="5"/>
                <c:pt idx="0">
                  <c:v>1.0231373447178713</c:v>
                </c:pt>
                <c:pt idx="1">
                  <c:v>1.0347044609826868</c:v>
                </c:pt>
                <c:pt idx="2">
                  <c:v>1.0446278203591983</c:v>
                </c:pt>
                <c:pt idx="3">
                  <c:v>0.81156522966539746</c:v>
                </c:pt>
                <c:pt idx="4">
                  <c:v>0.68432046557163684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LNCaP!$S$27:$S$31</c:f>
              <c:numCache>
                <c:formatCode>General</c:formatCode>
                <c:ptCount val="5"/>
                <c:pt idx="0">
                  <c:v>1.0096431873407774</c:v>
                </c:pt>
                <c:pt idx="1">
                  <c:v>0.98966405306426297</c:v>
                </c:pt>
                <c:pt idx="2">
                  <c:v>0.98444010930168491</c:v>
                </c:pt>
                <c:pt idx="3">
                  <c:v>0.84409048685703159</c:v>
                </c:pt>
                <c:pt idx="4">
                  <c:v>0.48591273188510692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4552"/>
        <c:axId val="428590632"/>
      </c:scatterChart>
      <c:valAx>
        <c:axId val="428594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0632"/>
        <c:crosses val="autoZero"/>
        <c:crossBetween val="midCat"/>
      </c:valAx>
      <c:valAx>
        <c:axId val="428590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4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LNCaP!$T$18:$T$22</c:f>
              <c:numCache>
                <c:formatCode>General</c:formatCode>
                <c:ptCount val="5"/>
                <c:pt idx="0">
                  <c:v>1.0106242300682493</c:v>
                </c:pt>
                <c:pt idx="1">
                  <c:v>1.0220498788627055</c:v>
                </c:pt>
                <c:pt idx="2">
                  <c:v>1.0318518741484342</c:v>
                </c:pt>
                <c:pt idx="3">
                  <c:v>0.80163967195129582</c:v>
                </c:pt>
                <c:pt idx="4">
                  <c:v>0.67595112934616464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LNCaP!$T$27:$T$31</c:f>
              <c:numCache>
                <c:formatCode>General</c:formatCode>
                <c:ptCount val="5"/>
                <c:pt idx="0">
                  <c:v>0.99504088712087835</c:v>
                </c:pt>
                <c:pt idx="1">
                  <c:v>0.97889040664061644</c:v>
                </c:pt>
                <c:pt idx="2">
                  <c:v>0.95512354660125387</c:v>
                </c:pt>
                <c:pt idx="3">
                  <c:v>0.79623822168903724</c:v>
                </c:pt>
                <c:pt idx="4">
                  <c:v>0.30983779102871906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02392"/>
        <c:axId val="428601608"/>
      </c:scatterChart>
      <c:valAx>
        <c:axId val="428602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601608"/>
        <c:crosses val="autoZero"/>
        <c:crossBetween val="midCat"/>
      </c:valAx>
      <c:valAx>
        <c:axId val="428601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602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LNCaP!$U$18:$U$22</c:f>
              <c:numCache>
                <c:formatCode>General</c:formatCode>
                <c:ptCount val="5"/>
                <c:pt idx="0">
                  <c:v>0.96880697496561929</c:v>
                </c:pt>
                <c:pt idx="1">
                  <c:v>0.97975985726968706</c:v>
                </c:pt>
                <c:pt idx="2">
                  <c:v>0.98915626903071607</c:v>
                </c:pt>
                <c:pt idx="3">
                  <c:v>0.76846970663182967</c:v>
                </c:pt>
                <c:pt idx="4">
                  <c:v>0.6479818604806532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LNCaP!$U$27:$U$31</c:f>
              <c:numCache>
                <c:formatCode>General</c:formatCode>
                <c:ptCount val="5"/>
                <c:pt idx="0">
                  <c:v>0.95558225014374643</c:v>
                </c:pt>
                <c:pt idx="1">
                  <c:v>0.94502646889235464</c:v>
                </c:pt>
                <c:pt idx="2">
                  <c:v>0.89680880199907753</c:v>
                </c:pt>
                <c:pt idx="3">
                  <c:v>0.61498644771121524</c:v>
                </c:pt>
                <c:pt idx="4">
                  <c:v>0.13368666154954525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5336"/>
        <c:axId val="428597296"/>
      </c:scatterChart>
      <c:valAx>
        <c:axId val="428595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7296"/>
        <c:crosses val="autoZero"/>
        <c:crossBetween val="midCat"/>
      </c:valAx>
      <c:valAx>
        <c:axId val="428597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5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LNCaP!$V$18:$V$22</c:f>
              <c:numCache>
                <c:formatCode>General</c:formatCode>
                <c:ptCount val="5"/>
                <c:pt idx="0">
                  <c:v>0.94240495081122111</c:v>
                </c:pt>
                <c:pt idx="1">
                  <c:v>0.95305934407606352</c:v>
                </c:pt>
                <c:pt idx="2">
                  <c:v>0.96219968388809751</c:v>
                </c:pt>
                <c:pt idx="3">
                  <c:v>0.74752729366340853</c:v>
                </c:pt>
                <c:pt idx="4">
                  <c:v>0.63032299429357885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LNCaP!$V$27:$V$31</c:f>
              <c:numCache>
                <c:formatCode>General</c:formatCode>
                <c:ptCount val="5"/>
                <c:pt idx="0">
                  <c:v>0.93695553313602753</c:v>
                </c:pt>
                <c:pt idx="1">
                  <c:v>0.90097034591031877</c:v>
                </c:pt>
                <c:pt idx="2">
                  <c:v>0.71324044238616102</c:v>
                </c:pt>
                <c:pt idx="3">
                  <c:v>0.23967234992853537</c:v>
                </c:pt>
                <c:pt idx="4">
                  <c:v>0.10011149625929329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8080"/>
        <c:axId val="428598864"/>
      </c:scatterChart>
      <c:valAx>
        <c:axId val="428598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8864"/>
        <c:crosses val="autoZero"/>
        <c:crossBetween val="midCat"/>
      </c:valAx>
      <c:valAx>
        <c:axId val="428598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8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LNCaP!$W$18:$W$22</c:f>
              <c:numCache>
                <c:formatCode>General</c:formatCode>
                <c:ptCount val="5"/>
                <c:pt idx="0">
                  <c:v>0.68931626728685158</c:v>
                </c:pt>
                <c:pt idx="1">
                  <c:v>0.69710935728410317</c:v>
                </c:pt>
                <c:pt idx="2">
                  <c:v>0.70379500225608804</c:v>
                </c:pt>
                <c:pt idx="3">
                  <c:v>0.54677421136163185</c:v>
                </c:pt>
                <c:pt idx="4">
                  <c:v>0.4610458521440397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LNCaP!$W$27:$W$31</c:f>
              <c:numCache>
                <c:formatCode>General</c:formatCode>
                <c:ptCount val="5"/>
                <c:pt idx="0">
                  <c:v>0.66982934815203332</c:v>
                </c:pt>
                <c:pt idx="1">
                  <c:v>0.42449357438401503</c:v>
                </c:pt>
                <c:pt idx="2">
                  <c:v>0.17556921353229385</c:v>
                </c:pt>
                <c:pt idx="3">
                  <c:v>5.4061001615344835E-2</c:v>
                </c:pt>
                <c:pt idx="4">
                  <c:v>4.8737725344442984E-2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9256"/>
        <c:axId val="428599648"/>
      </c:scatterChart>
      <c:valAx>
        <c:axId val="428599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9648"/>
        <c:crosses val="autoZero"/>
        <c:crossBetween val="midCat"/>
      </c:valAx>
      <c:valAx>
        <c:axId val="428599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92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LNCaP!$X$18:$X$22</c:f>
              <c:numCache>
                <c:formatCode>General</c:formatCode>
                <c:ptCount val="5"/>
                <c:pt idx="0">
                  <c:v>0.45321807495732247</c:v>
                </c:pt>
                <c:pt idx="1">
                  <c:v>0.45834194829985275</c:v>
                </c:pt>
                <c:pt idx="2">
                  <c:v>0.46273768838005913</c:v>
                </c:pt>
                <c:pt idx="3">
                  <c:v>0.35949819737317229</c:v>
                </c:pt>
                <c:pt idx="4">
                  <c:v>0.30313271787161511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LNCaP!$X$27:$X$31</c:f>
              <c:numCache>
                <c:formatCode>General</c:formatCode>
                <c:ptCount val="5"/>
                <c:pt idx="0">
                  <c:v>0.40196615189929452</c:v>
                </c:pt>
                <c:pt idx="1">
                  <c:v>0.1878470967249295</c:v>
                </c:pt>
                <c:pt idx="2">
                  <c:v>6.7249449628255964E-2</c:v>
                </c:pt>
                <c:pt idx="3">
                  <c:v>5.0627810445379028E-2</c:v>
                </c:pt>
                <c:pt idx="4">
                  <c:v>5.027476741263761E-2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00432"/>
        <c:axId val="428591024"/>
      </c:scatterChart>
      <c:valAx>
        <c:axId val="428600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1024"/>
        <c:crosses val="autoZero"/>
        <c:crossBetween val="midCat"/>
      </c:valAx>
      <c:valAx>
        <c:axId val="428591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6004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LNCaP!$Y$18:$Y$22</c:f>
              <c:numCache>
                <c:formatCode>General</c:formatCode>
                <c:ptCount val="5"/>
                <c:pt idx="0">
                  <c:v>0.203276368414193</c:v>
                </c:pt>
                <c:pt idx="1">
                  <c:v>0.20557451675124228</c:v>
                </c:pt>
                <c:pt idx="2">
                  <c:v>0.20754608436818078</c:v>
                </c:pt>
                <c:pt idx="3">
                  <c:v>0.16124133623829681</c:v>
                </c:pt>
                <c:pt idx="4">
                  <c:v>0.13596041605857956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LNCaP!$Y$27:$Y$31</c:f>
              <c:numCache>
                <c:formatCode>General</c:formatCode>
                <c:ptCount val="5"/>
                <c:pt idx="0">
                  <c:v>0.16054798583185062</c:v>
                </c:pt>
                <c:pt idx="1">
                  <c:v>7.8401463100717814E-2</c:v>
                </c:pt>
                <c:pt idx="2">
                  <c:v>6.0988877684691085E-2</c:v>
                </c:pt>
                <c:pt idx="3">
                  <c:v>5.3495944231086147E-2</c:v>
                </c:pt>
                <c:pt idx="4">
                  <c:v>5.550398517709363E-2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91808"/>
        <c:axId val="428592200"/>
      </c:scatterChart>
      <c:valAx>
        <c:axId val="42859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92200"/>
        <c:crosses val="autoZero"/>
        <c:crossBetween val="midCat"/>
      </c:valAx>
      <c:valAx>
        <c:axId val="428592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918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LNCaP!$Q$18:$Q$22</c:f>
              <c:numCache>
                <c:formatCode>General</c:formatCode>
                <c:ptCount val="5"/>
                <c:pt idx="0">
                  <c:v>0.9902285380893</c:v>
                </c:pt>
                <c:pt idx="1">
                  <c:v>1.0014236026502319</c:v>
                </c:pt>
                <c:pt idx="2">
                  <c:v>1.0110277811107957</c:v>
                </c:pt>
                <c:pt idx="3">
                  <c:v>0.78546155614843161</c:v>
                </c:pt>
                <c:pt idx="4">
                  <c:v>0.66230956939065455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LNCaP!$P$18:$P$22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LNCaP!$Z$18:$Z$22</c:f>
              <c:numCache>
                <c:formatCode>General</c:formatCode>
                <c:ptCount val="5"/>
                <c:pt idx="0">
                  <c:v>0.1238048170219668</c:v>
                </c:pt>
                <c:pt idx="1">
                  <c:v>0.1252044968597037</c:v>
                </c:pt>
                <c:pt idx="2">
                  <c:v>0.12640527376242836</c:v>
                </c:pt>
                <c:pt idx="3">
                  <c:v>9.8203516154344875E-2</c:v>
                </c:pt>
                <c:pt idx="4">
                  <c:v>8.2806253199413454E-2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LNCaP!$P$27:$P$31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LNCaP!$Z$27:$Z$31</c:f>
              <c:numCache>
                <c:formatCode>General</c:formatCode>
                <c:ptCount val="5"/>
                <c:pt idx="0">
                  <c:v>8.7573687303942174E-2</c:v>
                </c:pt>
                <c:pt idx="1">
                  <c:v>6.4913721003019134E-2</c:v>
                </c:pt>
                <c:pt idx="2">
                  <c:v>5.8147416356582278E-2</c:v>
                </c:pt>
                <c:pt idx="3">
                  <c:v>6.2024665011152946E-2</c:v>
                </c:pt>
                <c:pt idx="4">
                  <c:v>6.3652282974687391E-2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03176"/>
        <c:axId val="428603960"/>
      </c:scatterChart>
      <c:valAx>
        <c:axId val="428603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603960"/>
        <c:crosses val="autoZero"/>
        <c:crossBetween val="midCat"/>
      </c:valAx>
      <c:valAx>
        <c:axId val="428603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603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LNCaP!$R$18:$Z$18</c:f>
              <c:numCache>
                <c:formatCode>General</c:formatCode>
                <c:ptCount val="9"/>
                <c:pt idx="0">
                  <c:v>0.99171854458955766</c:v>
                </c:pt>
                <c:pt idx="1">
                  <c:v>1.0231373447178713</c:v>
                </c:pt>
                <c:pt idx="2">
                  <c:v>1.0106242300682493</c:v>
                </c:pt>
                <c:pt idx="3">
                  <c:v>0.96880697496561929</c:v>
                </c:pt>
                <c:pt idx="4">
                  <c:v>0.94240495081122111</c:v>
                </c:pt>
                <c:pt idx="5">
                  <c:v>0.68931626728685158</c:v>
                </c:pt>
                <c:pt idx="6">
                  <c:v>0.45321807495732247</c:v>
                </c:pt>
                <c:pt idx="7">
                  <c:v>0.203276368414193</c:v>
                </c:pt>
                <c:pt idx="8">
                  <c:v>0.1238048170219668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LNCaP!$R$19:$Z$19</c:f>
              <c:numCache>
                <c:formatCode>General</c:formatCode>
                <c:ptCount val="9"/>
                <c:pt idx="0">
                  <c:v>1.0029304544728823</c:v>
                </c:pt>
                <c:pt idx="1">
                  <c:v>1.0347044609826868</c:v>
                </c:pt>
                <c:pt idx="2">
                  <c:v>1.0220498788627055</c:v>
                </c:pt>
                <c:pt idx="3">
                  <c:v>0.97975985726968706</c:v>
                </c:pt>
                <c:pt idx="4">
                  <c:v>0.95305934407606352</c:v>
                </c:pt>
                <c:pt idx="5">
                  <c:v>0.69710935728410317</c:v>
                </c:pt>
                <c:pt idx="6">
                  <c:v>0.45834194829985275</c:v>
                </c:pt>
                <c:pt idx="7">
                  <c:v>0.20557451675124228</c:v>
                </c:pt>
                <c:pt idx="8">
                  <c:v>0.1252044968597037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LNCaP!$R$20:$Z$20</c:f>
              <c:numCache>
                <c:formatCode>General</c:formatCode>
                <c:ptCount val="9"/>
                <c:pt idx="0">
                  <c:v>1.0125490844340699</c:v>
                </c:pt>
                <c:pt idx="1">
                  <c:v>1.0446278203591983</c:v>
                </c:pt>
                <c:pt idx="2">
                  <c:v>1.0318518741484342</c:v>
                </c:pt>
                <c:pt idx="3">
                  <c:v>0.98915626903071607</c:v>
                </c:pt>
                <c:pt idx="4">
                  <c:v>0.96219968388809751</c:v>
                </c:pt>
                <c:pt idx="5">
                  <c:v>0.70379500225608804</c:v>
                </c:pt>
                <c:pt idx="6">
                  <c:v>0.46273768838005913</c:v>
                </c:pt>
                <c:pt idx="7">
                  <c:v>0.20754608436818078</c:v>
                </c:pt>
                <c:pt idx="8">
                  <c:v>0.12640527376242836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LNCaP!$R$21:$Z$21</c:f>
              <c:numCache>
                <c:formatCode>General</c:formatCode>
                <c:ptCount val="9"/>
                <c:pt idx="0">
                  <c:v>0.78664344778187401</c:v>
                </c:pt>
                <c:pt idx="1">
                  <c:v>0.81156522966539746</c:v>
                </c:pt>
                <c:pt idx="2">
                  <c:v>0.80163967195129582</c:v>
                </c:pt>
                <c:pt idx="3">
                  <c:v>0.76846970663182967</c:v>
                </c:pt>
                <c:pt idx="4">
                  <c:v>0.74752729366340853</c:v>
                </c:pt>
                <c:pt idx="5">
                  <c:v>0.54677421136163185</c:v>
                </c:pt>
                <c:pt idx="6">
                  <c:v>0.35949819737317229</c:v>
                </c:pt>
                <c:pt idx="7">
                  <c:v>0.16124133623829681</c:v>
                </c:pt>
                <c:pt idx="8">
                  <c:v>9.8203516154344875E-2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LNCaP!$R$22:$Z$22</c:f>
              <c:numCache>
                <c:formatCode>General</c:formatCode>
                <c:ptCount val="9"/>
                <c:pt idx="0">
                  <c:v>0.66330615303333473</c:v>
                </c:pt>
                <c:pt idx="1">
                  <c:v>0.68432046557163684</c:v>
                </c:pt>
                <c:pt idx="2">
                  <c:v>0.67595112934616464</c:v>
                </c:pt>
                <c:pt idx="3">
                  <c:v>0.6479818604806532</c:v>
                </c:pt>
                <c:pt idx="4">
                  <c:v>0.63032299429357885</c:v>
                </c:pt>
                <c:pt idx="5">
                  <c:v>0.4610458521440397</c:v>
                </c:pt>
                <c:pt idx="6">
                  <c:v>0.30313271787161511</c:v>
                </c:pt>
                <c:pt idx="7">
                  <c:v>0.13596041605857956</c:v>
                </c:pt>
                <c:pt idx="8">
                  <c:v>8.2806253199413454E-2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604744"/>
        <c:axId val="428605136"/>
        <c:axId val="432366912"/>
      </c:surfaceChart>
      <c:catAx>
        <c:axId val="4286047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8605136"/>
        <c:crossesAt val="0"/>
        <c:auto val="1"/>
        <c:lblAlgn val="ctr"/>
        <c:lblOffset val="100"/>
        <c:noMultiLvlLbl val="0"/>
      </c:catAx>
      <c:valAx>
        <c:axId val="42860513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8604744"/>
        <c:crosses val="autoZero"/>
        <c:crossBetween val="midCat"/>
        <c:majorUnit val="0.25"/>
        <c:minorUnit val="0.1"/>
      </c:valAx>
      <c:serAx>
        <c:axId val="43236691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60513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LNCaP!$R$27:$Z$27</c:f>
              <c:numCache>
                <c:formatCode>General</c:formatCode>
                <c:ptCount val="9"/>
                <c:pt idx="0">
                  <c:v>0.98618239334246649</c:v>
                </c:pt>
                <c:pt idx="1">
                  <c:v>1.0096431873407774</c:v>
                </c:pt>
                <c:pt idx="2">
                  <c:v>0.99504088712087835</c:v>
                </c:pt>
                <c:pt idx="3">
                  <c:v>0.95558225014374643</c:v>
                </c:pt>
                <c:pt idx="4">
                  <c:v>0.93695553313602753</c:v>
                </c:pt>
                <c:pt idx="5">
                  <c:v>0.66982934815203332</c:v>
                </c:pt>
                <c:pt idx="6">
                  <c:v>0.40196615189929452</c:v>
                </c:pt>
                <c:pt idx="7">
                  <c:v>0.16054798583185062</c:v>
                </c:pt>
                <c:pt idx="8">
                  <c:v>8.7573687303942174E-2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LNCaP!$R$28:$Z$28</c:f>
              <c:numCache>
                <c:formatCode>General</c:formatCode>
                <c:ptCount val="9"/>
                <c:pt idx="0">
                  <c:v>1.0001449762865018</c:v>
                </c:pt>
                <c:pt idx="1">
                  <c:v>0.98966405306426297</c:v>
                </c:pt>
                <c:pt idx="2">
                  <c:v>0.97889040664061644</c:v>
                </c:pt>
                <c:pt idx="3">
                  <c:v>0.94502646889235464</c:v>
                </c:pt>
                <c:pt idx="4">
                  <c:v>0.90097034591031877</c:v>
                </c:pt>
                <c:pt idx="5">
                  <c:v>0.42449357438401503</c:v>
                </c:pt>
                <c:pt idx="6">
                  <c:v>0.1878470967249295</c:v>
                </c:pt>
                <c:pt idx="7">
                  <c:v>7.8401463100717814E-2</c:v>
                </c:pt>
                <c:pt idx="8">
                  <c:v>6.4913721003019134E-2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LNCaP!$R$29:$Z$29</c:f>
              <c:numCache>
                <c:formatCode>General</c:formatCode>
                <c:ptCount val="9"/>
                <c:pt idx="0">
                  <c:v>1.003214772086978</c:v>
                </c:pt>
                <c:pt idx="1">
                  <c:v>0.98444010930168491</c:v>
                </c:pt>
                <c:pt idx="2">
                  <c:v>0.95512354660125387</c:v>
                </c:pt>
                <c:pt idx="3">
                  <c:v>0.89680880199907753</c:v>
                </c:pt>
                <c:pt idx="4">
                  <c:v>0.71324044238616102</c:v>
                </c:pt>
                <c:pt idx="5">
                  <c:v>0.17556921353229385</c:v>
                </c:pt>
                <c:pt idx="6">
                  <c:v>6.7249449628255964E-2</c:v>
                </c:pt>
                <c:pt idx="7">
                  <c:v>6.0988877684691085E-2</c:v>
                </c:pt>
                <c:pt idx="8">
                  <c:v>5.8147416356582278E-2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LNCaP!$R$30:$Z$30</c:f>
              <c:numCache>
                <c:formatCode>General</c:formatCode>
                <c:ptCount val="9"/>
                <c:pt idx="0">
                  <c:v>0.88505032125277527</c:v>
                </c:pt>
                <c:pt idx="1">
                  <c:v>0.84409048685703159</c:v>
                </c:pt>
                <c:pt idx="2">
                  <c:v>0.79623822168903724</c:v>
                </c:pt>
                <c:pt idx="3">
                  <c:v>0.61498644771121524</c:v>
                </c:pt>
                <c:pt idx="4">
                  <c:v>0.23967234992853537</c:v>
                </c:pt>
                <c:pt idx="5">
                  <c:v>5.4061001615344835E-2</c:v>
                </c:pt>
                <c:pt idx="6">
                  <c:v>5.0627810445379028E-2</c:v>
                </c:pt>
                <c:pt idx="7">
                  <c:v>5.3495944231086147E-2</c:v>
                </c:pt>
                <c:pt idx="8">
                  <c:v>6.2024665011152946E-2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LNCaP!$R$31:$Z$31</c:f>
              <c:numCache>
                <c:formatCode>General</c:formatCode>
                <c:ptCount val="9"/>
                <c:pt idx="0">
                  <c:v>0.55555676382360308</c:v>
                </c:pt>
                <c:pt idx="1">
                  <c:v>0.48591273188510692</c:v>
                </c:pt>
                <c:pt idx="2">
                  <c:v>0.30983779102871906</c:v>
                </c:pt>
                <c:pt idx="3">
                  <c:v>0.13368666154954525</c:v>
                </c:pt>
                <c:pt idx="4">
                  <c:v>0.10011149625929329</c:v>
                </c:pt>
                <c:pt idx="5">
                  <c:v>4.8737725344442984E-2</c:v>
                </c:pt>
                <c:pt idx="6">
                  <c:v>5.027476741263761E-2</c:v>
                </c:pt>
                <c:pt idx="7">
                  <c:v>5.550398517709363E-2</c:v>
                </c:pt>
                <c:pt idx="8">
                  <c:v>6.3652282974687391E-2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47512"/>
        <c:axId val="428547904"/>
        <c:axId val="432384296"/>
      </c:surfaceChart>
      <c:catAx>
        <c:axId val="428547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7904"/>
        <c:crossesAt val="0"/>
        <c:auto val="1"/>
        <c:lblAlgn val="ctr"/>
        <c:lblOffset val="100"/>
        <c:noMultiLvlLbl val="0"/>
      </c:catAx>
      <c:valAx>
        <c:axId val="42854790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8547512"/>
        <c:crosses val="autoZero"/>
        <c:crossBetween val="midCat"/>
        <c:majorUnit val="0.25"/>
        <c:minorUnit val="0.1"/>
      </c:valAx>
      <c:serAx>
        <c:axId val="43238429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4790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LNCaP!$R$36:$Z$36</c:f>
              <c:numCache>
                <c:formatCode>General</c:formatCode>
                <c:ptCount val="9"/>
                <c:pt idx="0">
                  <c:v>5.53615124709117E-3</c:v>
                </c:pt>
                <c:pt idx="1">
                  <c:v>1.3494157377093918E-2</c:v>
                </c:pt>
                <c:pt idx="2">
                  <c:v>1.5583342947370959E-2</c:v>
                </c:pt>
                <c:pt idx="3">
                  <c:v>1.3224724821872869E-2</c:v>
                </c:pt>
                <c:pt idx="4">
                  <c:v>5.4494176751935797E-3</c:v>
                </c:pt>
                <c:pt idx="5">
                  <c:v>1.9486919134818259E-2</c:v>
                </c:pt>
                <c:pt idx="6">
                  <c:v>5.1251923058027948E-2</c:v>
                </c:pt>
                <c:pt idx="7">
                  <c:v>4.2728382582342378E-2</c:v>
                </c:pt>
                <c:pt idx="8">
                  <c:v>3.6231129718024627E-2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LNCaP!$R$37:$Z$37</c:f>
              <c:numCache>
                <c:formatCode>General</c:formatCode>
                <c:ptCount val="9"/>
                <c:pt idx="0">
                  <c:v>2.78547818638053E-3</c:v>
                </c:pt>
                <c:pt idx="1">
                  <c:v>4.5040407918423786E-2</c:v>
                </c:pt>
                <c:pt idx="2">
                  <c:v>4.3159472222089046E-2</c:v>
                </c:pt>
                <c:pt idx="3">
                  <c:v>3.4733388377332419E-2</c:v>
                </c:pt>
                <c:pt idx="4">
                  <c:v>5.2088998165744749E-2</c:v>
                </c:pt>
                <c:pt idx="5">
                  <c:v>0.27261578290008814</c:v>
                </c:pt>
                <c:pt idx="6">
                  <c:v>0.27049485157492326</c:v>
                </c:pt>
                <c:pt idx="7">
                  <c:v>0.12717305365052445</c:v>
                </c:pt>
                <c:pt idx="8">
                  <c:v>6.0290775856684561E-2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LNCaP!$R$38:$Z$38</c:f>
              <c:numCache>
                <c:formatCode>General</c:formatCode>
                <c:ptCount val="9"/>
                <c:pt idx="0">
                  <c:v>9.334312347091922E-3</c:v>
                </c:pt>
                <c:pt idx="1">
                  <c:v>6.0187711057513416E-2</c:v>
                </c:pt>
                <c:pt idx="2">
                  <c:v>7.6728327547180286E-2</c:v>
                </c:pt>
                <c:pt idx="3">
                  <c:v>9.2347467031638542E-2</c:v>
                </c:pt>
                <c:pt idx="4">
                  <c:v>0.24895924150193649</c:v>
                </c:pt>
                <c:pt idx="5">
                  <c:v>0.52822578872379422</c:v>
                </c:pt>
                <c:pt idx="6">
                  <c:v>0.39548823875180317</c:v>
                </c:pt>
                <c:pt idx="7">
                  <c:v>0.1465572066834897</c:v>
                </c:pt>
                <c:pt idx="8">
                  <c:v>6.8257857405846084E-2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LNCaP!$R$39:$Z$39</c:f>
              <c:numCache>
                <c:formatCode>General</c:formatCode>
                <c:ptCount val="9"/>
                <c:pt idx="0">
                  <c:v>-9.8406873470901268E-2</c:v>
                </c:pt>
                <c:pt idx="1">
                  <c:v>-3.2525257191634127E-2</c:v>
                </c:pt>
                <c:pt idx="2">
                  <c:v>5.4014502622585781E-3</c:v>
                </c:pt>
                <c:pt idx="3">
                  <c:v>0.15348325892061443</c:v>
                </c:pt>
                <c:pt idx="4">
                  <c:v>0.50785494373487317</c:v>
                </c:pt>
                <c:pt idx="5">
                  <c:v>0.49271320974628702</c:v>
                </c:pt>
                <c:pt idx="6">
                  <c:v>0.30887038692779328</c:v>
                </c:pt>
                <c:pt idx="7">
                  <c:v>0.10774539200721067</c:v>
                </c:pt>
                <c:pt idx="8">
                  <c:v>3.6178851143191929E-2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LNCaP!$R$40:$Z$40</c:f>
              <c:numCache>
                <c:formatCode>General</c:formatCode>
                <c:ptCount val="9"/>
                <c:pt idx="0">
                  <c:v>0.10774938920973165</c:v>
                </c:pt>
                <c:pt idx="1">
                  <c:v>0.19840773368652992</c:v>
                </c:pt>
                <c:pt idx="2">
                  <c:v>0.36611333831744558</c:v>
                </c:pt>
                <c:pt idx="3">
                  <c:v>0.51429519893110798</c:v>
                </c:pt>
                <c:pt idx="4">
                  <c:v>0.53021149803428558</c:v>
                </c:pt>
                <c:pt idx="5">
                  <c:v>0.41230812679959672</c:v>
                </c:pt>
                <c:pt idx="6">
                  <c:v>0.25285795045897752</c:v>
                </c:pt>
                <c:pt idx="7">
                  <c:v>8.0456430881485935E-2</c:v>
                </c:pt>
                <c:pt idx="8">
                  <c:v>1.9153970224726063E-2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45552"/>
        <c:axId val="428549080"/>
        <c:axId val="432383872"/>
      </c:surfaceChart>
      <c:catAx>
        <c:axId val="4285455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8549080"/>
        <c:crossesAt val="0"/>
        <c:auto val="1"/>
        <c:lblAlgn val="ctr"/>
        <c:lblOffset val="100"/>
        <c:noMultiLvlLbl val="0"/>
      </c:catAx>
      <c:valAx>
        <c:axId val="42854908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8545552"/>
        <c:crosses val="autoZero"/>
        <c:crossBetween val="midCat"/>
        <c:majorUnit val="0.25"/>
        <c:minorUnit val="0.1"/>
      </c:valAx>
      <c:serAx>
        <c:axId val="432383872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4908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LoVo!$R$17:$Z$17</c:f>
              <c:numCache>
                <c:formatCode>General</c:formatCode>
                <c:ptCount val="9"/>
                <c:pt idx="0">
                  <c:v>0.98679267609702193</c:v>
                </c:pt>
                <c:pt idx="1">
                  <c:v>0.98636045859642618</c:v>
                </c:pt>
                <c:pt idx="2">
                  <c:v>1.0051116720129196</c:v>
                </c:pt>
                <c:pt idx="3">
                  <c:v>0.88786014856167494</c:v>
                </c:pt>
                <c:pt idx="4">
                  <c:v>0.71139513685171929</c:v>
                </c:pt>
                <c:pt idx="5">
                  <c:v>0.39405953578710323</c:v>
                </c:pt>
                <c:pt idx="6">
                  <c:v>0.19988695355844574</c:v>
                </c:pt>
                <c:pt idx="7">
                  <c:v>8.8116857136306889E-2</c:v>
                </c:pt>
                <c:pt idx="8">
                  <c:v>7.1143943037868862E-2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LoVo!$R$18:$Z$18</c:f>
              <c:numCache>
                <c:formatCode>General</c:formatCode>
                <c:ptCount val="9"/>
                <c:pt idx="0">
                  <c:v>0.97860389488467869</c:v>
                </c:pt>
                <c:pt idx="1">
                  <c:v>0.97817526408941047</c:v>
                </c:pt>
                <c:pt idx="2">
                  <c:v>0.99677087280001886</c:v>
                </c:pt>
                <c:pt idx="3">
                  <c:v>0.88049234711782298</c:v>
                </c:pt>
                <c:pt idx="4">
                  <c:v>0.70549170923990856</c:v>
                </c:pt>
                <c:pt idx="5">
                  <c:v>0.39078947977497197</c:v>
                </c:pt>
                <c:pt idx="6">
                  <c:v>0.1982282155382509</c:v>
                </c:pt>
                <c:pt idx="7">
                  <c:v>8.7385629917371199E-2</c:v>
                </c:pt>
                <c:pt idx="8">
                  <c:v>7.0553563520233245E-2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LoVo!$R$25:$Z$25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LoVo!$R$27:$Z$27</c:f>
              <c:numCache>
                <c:formatCode>General</c:formatCode>
                <c:ptCount val="9"/>
                <c:pt idx="0">
                  <c:v>0.97551373439761491</c:v>
                </c:pt>
                <c:pt idx="1">
                  <c:v>0.97088022387429485</c:v>
                </c:pt>
                <c:pt idx="2">
                  <c:v>0.96501535391929527</c:v>
                </c:pt>
                <c:pt idx="3">
                  <c:v>0.82945045870143252</c:v>
                </c:pt>
                <c:pt idx="4">
                  <c:v>0.48121158820254534</c:v>
                </c:pt>
                <c:pt idx="5">
                  <c:v>0.11680116462624986</c:v>
                </c:pt>
                <c:pt idx="6">
                  <c:v>4.7196934589808594E-2</c:v>
                </c:pt>
                <c:pt idx="7">
                  <c:v>2.9417445023328308E-2</c:v>
                </c:pt>
                <c:pt idx="8">
                  <c:v>3.0261718057062792E-2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2216"/>
        <c:axId val="428551040"/>
      </c:scatterChart>
      <c:valAx>
        <c:axId val="42855221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1040"/>
        <c:crosses val="autoZero"/>
        <c:crossBetween val="midCat"/>
      </c:valAx>
      <c:valAx>
        <c:axId val="428551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22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LoVo!$R$17:$Z$17</c:f>
              <c:numCache>
                <c:formatCode>General</c:formatCode>
                <c:ptCount val="9"/>
                <c:pt idx="0">
                  <c:v>0.98679267609702193</c:v>
                </c:pt>
                <c:pt idx="1">
                  <c:v>0.98636045859642618</c:v>
                </c:pt>
                <c:pt idx="2">
                  <c:v>1.0051116720129196</c:v>
                </c:pt>
                <c:pt idx="3">
                  <c:v>0.88786014856167494</c:v>
                </c:pt>
                <c:pt idx="4">
                  <c:v>0.71139513685171929</c:v>
                </c:pt>
                <c:pt idx="5">
                  <c:v>0.39405953578710323</c:v>
                </c:pt>
                <c:pt idx="6">
                  <c:v>0.19988695355844574</c:v>
                </c:pt>
                <c:pt idx="7">
                  <c:v>8.8116857136306889E-2</c:v>
                </c:pt>
                <c:pt idx="8">
                  <c:v>7.1143943037868862E-2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LoVo!$R$19:$Z$19</c:f>
              <c:numCache>
                <c:formatCode>General</c:formatCode>
                <c:ptCount val="9"/>
                <c:pt idx="0">
                  <c:v>0.85362385765119586</c:v>
                </c:pt>
                <c:pt idx="1">
                  <c:v>0.85324996840460943</c:v>
                </c:pt>
                <c:pt idx="2">
                  <c:v>0.86947068377872128</c:v>
                </c:pt>
                <c:pt idx="3">
                  <c:v>0.76804238968172467</c:v>
                </c:pt>
                <c:pt idx="4">
                  <c:v>0.61539153638181088</c:v>
                </c:pt>
                <c:pt idx="5">
                  <c:v>0.34088074347417796</c:v>
                </c:pt>
                <c:pt idx="6">
                  <c:v>0.17291197687601162</c:v>
                </c:pt>
                <c:pt idx="7">
                  <c:v>7.6225384860272374E-2</c:v>
                </c:pt>
                <c:pt idx="8">
                  <c:v>6.1542985244583973E-2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LoVo!$R$25:$Z$25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LoVo!$R$28:$Z$28</c:f>
              <c:numCache>
                <c:formatCode>General</c:formatCode>
                <c:ptCount val="9"/>
                <c:pt idx="0">
                  <c:v>0.83689074142916142</c:v>
                </c:pt>
                <c:pt idx="1">
                  <c:v>0.83613232752903499</c:v>
                </c:pt>
                <c:pt idx="2">
                  <c:v>0.64976287899464413</c:v>
                </c:pt>
                <c:pt idx="3">
                  <c:v>0.34330270122104389</c:v>
                </c:pt>
                <c:pt idx="4">
                  <c:v>9.4111098874205323E-2</c:v>
                </c:pt>
                <c:pt idx="5">
                  <c:v>3.5248202889592066E-2</c:v>
                </c:pt>
                <c:pt idx="6">
                  <c:v>2.7763471516146356E-2</c:v>
                </c:pt>
                <c:pt idx="7">
                  <c:v>2.3621042703097644E-2</c:v>
                </c:pt>
                <c:pt idx="8">
                  <c:v>2.3362605992572925E-2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43592"/>
        <c:axId val="428540064"/>
      </c:scatterChart>
      <c:valAx>
        <c:axId val="4285435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0064"/>
        <c:crosses val="autoZero"/>
        <c:crossBetween val="midCat"/>
      </c:valAx>
      <c:valAx>
        <c:axId val="428540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3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LoVo!$R$17:$Z$17</c:f>
              <c:numCache>
                <c:formatCode>General</c:formatCode>
                <c:ptCount val="9"/>
                <c:pt idx="0">
                  <c:v>0.98679267609702193</c:v>
                </c:pt>
                <c:pt idx="1">
                  <c:v>0.98636045859642618</c:v>
                </c:pt>
                <c:pt idx="2">
                  <c:v>1.0051116720129196</c:v>
                </c:pt>
                <c:pt idx="3">
                  <c:v>0.88786014856167494</c:v>
                </c:pt>
                <c:pt idx="4">
                  <c:v>0.71139513685171929</c:v>
                </c:pt>
                <c:pt idx="5">
                  <c:v>0.39405953578710323</c:v>
                </c:pt>
                <c:pt idx="6">
                  <c:v>0.19988695355844574</c:v>
                </c:pt>
                <c:pt idx="7">
                  <c:v>8.8116857136306889E-2</c:v>
                </c:pt>
                <c:pt idx="8">
                  <c:v>7.1143943037868862E-2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LoVo!$R$20:$Z$20</c:f>
              <c:numCache>
                <c:formatCode>General</c:formatCode>
                <c:ptCount val="9"/>
                <c:pt idx="0">
                  <c:v>0.11807508135973879</c:v>
                </c:pt>
                <c:pt idx="1">
                  <c:v>0.11802336419788287</c:v>
                </c:pt>
                <c:pt idx="2">
                  <c:v>0.12026704831043966</c:v>
                </c:pt>
                <c:pt idx="3">
                  <c:v>0.1062372693037521</c:v>
                </c:pt>
                <c:pt idx="4">
                  <c:v>8.5122276134962455E-2</c:v>
                </c:pt>
                <c:pt idx="5">
                  <c:v>4.7151354966145288E-2</c:v>
                </c:pt>
                <c:pt idx="6">
                  <c:v>2.3917555202693137E-2</c:v>
                </c:pt>
                <c:pt idx="7">
                  <c:v>1.0543658589649839E-2</c:v>
                </c:pt>
                <c:pt idx="8">
                  <c:v>8.512757609505265E-3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LoVo!$R$25:$Z$25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LoVo!$R$29:$Z$29</c:f>
              <c:numCache>
                <c:formatCode>General</c:formatCode>
                <c:ptCount val="9"/>
                <c:pt idx="0">
                  <c:v>9.9020445646766556E-2</c:v>
                </c:pt>
                <c:pt idx="1">
                  <c:v>0.10712634145631043</c:v>
                </c:pt>
                <c:pt idx="2">
                  <c:v>6.4327241082281203E-2</c:v>
                </c:pt>
                <c:pt idx="3">
                  <c:v>5.7332422526043515E-2</c:v>
                </c:pt>
                <c:pt idx="4">
                  <c:v>3.629043276297355E-2</c:v>
                </c:pt>
                <c:pt idx="5">
                  <c:v>3.0765685369401441E-2</c:v>
                </c:pt>
                <c:pt idx="6">
                  <c:v>2.323448051722915E-2</c:v>
                </c:pt>
                <c:pt idx="7">
                  <c:v>2.7925531676224566E-2</c:v>
                </c:pt>
                <c:pt idx="8">
                  <c:v>2.3940397829315774E-2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43200"/>
        <c:axId val="428546728"/>
      </c:scatterChart>
      <c:valAx>
        <c:axId val="4285432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6728"/>
        <c:crosses val="autoZero"/>
        <c:crossBetween val="midCat"/>
      </c:valAx>
      <c:valAx>
        <c:axId val="4285467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32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LoVo!$R$17:$Z$17</c:f>
              <c:numCache>
                <c:formatCode>General</c:formatCode>
                <c:ptCount val="9"/>
                <c:pt idx="0">
                  <c:v>0.98679267609702193</c:v>
                </c:pt>
                <c:pt idx="1">
                  <c:v>0.98636045859642618</c:v>
                </c:pt>
                <c:pt idx="2">
                  <c:v>1.0051116720129196</c:v>
                </c:pt>
                <c:pt idx="3">
                  <c:v>0.88786014856167494</c:v>
                </c:pt>
                <c:pt idx="4">
                  <c:v>0.71139513685171929</c:v>
                </c:pt>
                <c:pt idx="5">
                  <c:v>0.39405953578710323</c:v>
                </c:pt>
                <c:pt idx="6">
                  <c:v>0.19988695355844574</c:v>
                </c:pt>
                <c:pt idx="7">
                  <c:v>8.8116857136306889E-2</c:v>
                </c:pt>
                <c:pt idx="8">
                  <c:v>7.1143943037868862E-2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LoVo!$R$21:$Z$21</c:f>
              <c:numCache>
                <c:formatCode>General</c:formatCode>
                <c:ptCount val="9"/>
                <c:pt idx="0">
                  <c:v>5.1765939651185797E-2</c:v>
                </c:pt>
                <c:pt idx="1">
                  <c:v>5.174326604851931E-2</c:v>
                </c:pt>
                <c:pt idx="2">
                  <c:v>5.2726931823121458E-2</c:v>
                </c:pt>
                <c:pt idx="3">
                  <c:v>4.6576059979409112E-2</c:v>
                </c:pt>
                <c:pt idx="4">
                  <c:v>3.7318920797089913E-2</c:v>
                </c:pt>
                <c:pt idx="5">
                  <c:v>2.0671882395004573E-2</c:v>
                </c:pt>
                <c:pt idx="6">
                  <c:v>1.0485825670992845E-2</c:v>
                </c:pt>
                <c:pt idx="7">
                  <c:v>4.6225028004988344E-3</c:v>
                </c:pt>
                <c:pt idx="8">
                  <c:v>3.732124438146541E-3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LoVo!$R$25:$Z$25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LoVo!$R$30:$Z$30</c:f>
              <c:numCache>
                <c:formatCode>General</c:formatCode>
                <c:ptCount val="9"/>
                <c:pt idx="0">
                  <c:v>4.7924103338593073E-2</c:v>
                </c:pt>
                <c:pt idx="1">
                  <c:v>5.0636943670376279E-2</c:v>
                </c:pt>
                <c:pt idx="2">
                  <c:v>4.3860931497214817E-2</c:v>
                </c:pt>
                <c:pt idx="3">
                  <c:v>3.7051935258630216E-2</c:v>
                </c:pt>
                <c:pt idx="4">
                  <c:v>3.8059241420443098E-2</c:v>
                </c:pt>
                <c:pt idx="5">
                  <c:v>2.9802393515003134E-2</c:v>
                </c:pt>
                <c:pt idx="6">
                  <c:v>2.5318258911322635E-2</c:v>
                </c:pt>
                <c:pt idx="7">
                  <c:v>2.3797401239007577E-2</c:v>
                </c:pt>
                <c:pt idx="8">
                  <c:v>2.4230716269081316E-2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48296"/>
        <c:axId val="428547120"/>
      </c:scatterChart>
      <c:valAx>
        <c:axId val="4285482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7120"/>
        <c:crosses val="autoZero"/>
        <c:crossBetween val="midCat"/>
      </c:valAx>
      <c:valAx>
        <c:axId val="428547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8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LoVo!$R$17:$Z$17</c:f>
              <c:numCache>
                <c:formatCode>General</c:formatCode>
                <c:ptCount val="9"/>
                <c:pt idx="0">
                  <c:v>0.98679267609702193</c:v>
                </c:pt>
                <c:pt idx="1">
                  <c:v>0.98636045859642618</c:v>
                </c:pt>
                <c:pt idx="2">
                  <c:v>1.0051116720129196</c:v>
                </c:pt>
                <c:pt idx="3">
                  <c:v>0.88786014856167494</c:v>
                </c:pt>
                <c:pt idx="4">
                  <c:v>0.71139513685171929</c:v>
                </c:pt>
                <c:pt idx="5">
                  <c:v>0.39405953578710323</c:v>
                </c:pt>
                <c:pt idx="6">
                  <c:v>0.19988695355844574</c:v>
                </c:pt>
                <c:pt idx="7">
                  <c:v>8.8116857136306889E-2</c:v>
                </c:pt>
                <c:pt idx="8">
                  <c:v>7.1143943037868862E-2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LoVo!$R$16:$Z$16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LoVo!$R$22:$Z$22</c:f>
              <c:numCache>
                <c:formatCode>General</c:formatCode>
                <c:ptCount val="9"/>
                <c:pt idx="0">
                  <c:v>4.1488131495398671E-2</c:v>
                </c:pt>
                <c:pt idx="1">
                  <c:v>4.146995959674793E-2</c:v>
                </c:pt>
                <c:pt idx="2">
                  <c:v>4.2258324596576198E-2</c:v>
                </c:pt>
                <c:pt idx="3">
                  <c:v>3.7328670434344888E-2</c:v>
                </c:pt>
                <c:pt idx="4">
                  <c:v>2.9909479161952544E-2</c:v>
                </c:pt>
                <c:pt idx="5">
                  <c:v>1.656760759758991E-2</c:v>
                </c:pt>
                <c:pt idx="6">
                  <c:v>8.4039296341839476E-3</c:v>
                </c:pt>
                <c:pt idx="7">
                  <c:v>3.7047333694164132E-3</c:v>
                </c:pt>
                <c:pt idx="8">
                  <c:v>2.9911341412976302E-3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LoVo!$R$25:$Z$25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LoVo!$R$31:$Z$31</c:f>
              <c:numCache>
                <c:formatCode>General</c:formatCode>
                <c:ptCount val="9"/>
                <c:pt idx="0">
                  <c:v>3.9556875828219186E-2</c:v>
                </c:pt>
                <c:pt idx="1">
                  <c:v>4.4961177891307665E-2</c:v>
                </c:pt>
                <c:pt idx="2">
                  <c:v>3.7888194907486794E-2</c:v>
                </c:pt>
                <c:pt idx="3">
                  <c:v>3.4235522946123864E-2</c:v>
                </c:pt>
                <c:pt idx="4">
                  <c:v>2.8394713562389068E-2</c:v>
                </c:pt>
                <c:pt idx="5">
                  <c:v>2.7776996733364447E-2</c:v>
                </c:pt>
                <c:pt idx="6">
                  <c:v>2.4803736356537227E-2</c:v>
                </c:pt>
                <c:pt idx="7">
                  <c:v>2.3618504420730598E-2</c:v>
                </c:pt>
                <c:pt idx="8">
                  <c:v>2.4522814755712791E-2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43984"/>
        <c:axId val="428544376"/>
      </c:scatterChart>
      <c:valAx>
        <c:axId val="4285439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4376"/>
        <c:crosses val="autoZero"/>
        <c:crossBetween val="midCat"/>
      </c:valAx>
      <c:valAx>
        <c:axId val="42854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3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LoVo!$R$18:$R$22</c:f>
              <c:numCache>
                <c:formatCode>General</c:formatCode>
                <c:ptCount val="5"/>
                <c:pt idx="0">
                  <c:v>0.97860389488467869</c:v>
                </c:pt>
                <c:pt idx="1">
                  <c:v>0.85362385765119586</c:v>
                </c:pt>
                <c:pt idx="2">
                  <c:v>0.11807508135973879</c:v>
                </c:pt>
                <c:pt idx="3">
                  <c:v>5.1765939651185797E-2</c:v>
                </c:pt>
                <c:pt idx="4">
                  <c:v>4.1488131495398671E-2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LoVo!$R$27:$R$31</c:f>
              <c:numCache>
                <c:formatCode>General</c:formatCode>
                <c:ptCount val="5"/>
                <c:pt idx="0">
                  <c:v>0.97551373439761491</c:v>
                </c:pt>
                <c:pt idx="1">
                  <c:v>0.83689074142916142</c:v>
                </c:pt>
                <c:pt idx="2">
                  <c:v>9.9020445646766556E-2</c:v>
                </c:pt>
                <c:pt idx="3">
                  <c:v>4.7924103338593073E-2</c:v>
                </c:pt>
                <c:pt idx="4">
                  <c:v>3.9556875828219186E-2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48688"/>
        <c:axId val="428545160"/>
      </c:scatterChart>
      <c:valAx>
        <c:axId val="428548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5160"/>
        <c:crosses val="autoZero"/>
        <c:crossBetween val="midCat"/>
      </c:valAx>
      <c:valAx>
        <c:axId val="428545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86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LoVo!$S$18:$S$22</c:f>
              <c:numCache>
                <c:formatCode>General</c:formatCode>
                <c:ptCount val="5"/>
                <c:pt idx="0">
                  <c:v>0.97817526408941047</c:v>
                </c:pt>
                <c:pt idx="1">
                  <c:v>0.85324996840460943</c:v>
                </c:pt>
                <c:pt idx="2">
                  <c:v>0.11802336419788287</c:v>
                </c:pt>
                <c:pt idx="3">
                  <c:v>5.174326604851931E-2</c:v>
                </c:pt>
                <c:pt idx="4">
                  <c:v>4.146995959674793E-2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LoVo!$S$27:$S$31</c:f>
              <c:numCache>
                <c:formatCode>General</c:formatCode>
                <c:ptCount val="5"/>
                <c:pt idx="0">
                  <c:v>0.97088022387429485</c:v>
                </c:pt>
                <c:pt idx="1">
                  <c:v>0.83613232752903499</c:v>
                </c:pt>
                <c:pt idx="2">
                  <c:v>0.10712634145631043</c:v>
                </c:pt>
                <c:pt idx="3">
                  <c:v>5.0636943670376279E-2</c:v>
                </c:pt>
                <c:pt idx="4">
                  <c:v>4.4961177891307665E-2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0256"/>
        <c:axId val="428551432"/>
      </c:scatterChart>
      <c:valAx>
        <c:axId val="42855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1432"/>
        <c:crosses val="autoZero"/>
        <c:crossBetween val="midCat"/>
      </c:valAx>
      <c:valAx>
        <c:axId val="428551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02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LoVo!$T$18:$T$22</c:f>
              <c:numCache>
                <c:formatCode>General</c:formatCode>
                <c:ptCount val="5"/>
                <c:pt idx="0">
                  <c:v>0.99677087280001886</c:v>
                </c:pt>
                <c:pt idx="1">
                  <c:v>0.86947068377872128</c:v>
                </c:pt>
                <c:pt idx="2">
                  <c:v>0.12026704831043966</c:v>
                </c:pt>
                <c:pt idx="3">
                  <c:v>5.2726931823121458E-2</c:v>
                </c:pt>
                <c:pt idx="4">
                  <c:v>4.2258324596576198E-2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LoVo!$T$27:$T$31</c:f>
              <c:numCache>
                <c:formatCode>General</c:formatCode>
                <c:ptCount val="5"/>
                <c:pt idx="0">
                  <c:v>0.96501535391929527</c:v>
                </c:pt>
                <c:pt idx="1">
                  <c:v>0.64976287899464413</c:v>
                </c:pt>
                <c:pt idx="2">
                  <c:v>6.4327241082281203E-2</c:v>
                </c:pt>
                <c:pt idx="3">
                  <c:v>4.3860931497214817E-2</c:v>
                </c:pt>
                <c:pt idx="4">
                  <c:v>3.7888194907486794E-2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1824"/>
        <c:axId val="428540848"/>
      </c:scatterChart>
      <c:valAx>
        <c:axId val="428551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0848"/>
        <c:crosses val="autoZero"/>
        <c:crossBetween val="midCat"/>
      </c:valAx>
      <c:valAx>
        <c:axId val="42854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18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LoVo!$U$18:$U$22</c:f>
              <c:numCache>
                <c:formatCode>General</c:formatCode>
                <c:ptCount val="5"/>
                <c:pt idx="0">
                  <c:v>0.88049234711782298</c:v>
                </c:pt>
                <c:pt idx="1">
                  <c:v>0.76804238968172467</c:v>
                </c:pt>
                <c:pt idx="2">
                  <c:v>0.1062372693037521</c:v>
                </c:pt>
                <c:pt idx="3">
                  <c:v>4.6576059979409112E-2</c:v>
                </c:pt>
                <c:pt idx="4">
                  <c:v>3.7328670434344888E-2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LoVo!$U$27:$U$31</c:f>
              <c:numCache>
                <c:formatCode>General</c:formatCode>
                <c:ptCount val="5"/>
                <c:pt idx="0">
                  <c:v>0.82945045870143252</c:v>
                </c:pt>
                <c:pt idx="1">
                  <c:v>0.34330270122104389</c:v>
                </c:pt>
                <c:pt idx="2">
                  <c:v>5.7332422526043515E-2</c:v>
                </c:pt>
                <c:pt idx="3">
                  <c:v>3.7051935258630216E-2</c:v>
                </c:pt>
                <c:pt idx="4">
                  <c:v>3.4235522946123864E-2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41632"/>
        <c:axId val="428542416"/>
      </c:scatterChart>
      <c:valAx>
        <c:axId val="428541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42416"/>
        <c:crosses val="autoZero"/>
        <c:crossBetween val="midCat"/>
      </c:valAx>
      <c:valAx>
        <c:axId val="428542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416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LoVo!$V$18:$V$22</c:f>
              <c:numCache>
                <c:formatCode>General</c:formatCode>
                <c:ptCount val="5"/>
                <c:pt idx="0">
                  <c:v>0.70549170923990856</c:v>
                </c:pt>
                <c:pt idx="1">
                  <c:v>0.61539153638181088</c:v>
                </c:pt>
                <c:pt idx="2">
                  <c:v>8.5122276134962455E-2</c:v>
                </c:pt>
                <c:pt idx="3">
                  <c:v>3.7318920797089913E-2</c:v>
                </c:pt>
                <c:pt idx="4">
                  <c:v>2.9909479161952544E-2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LoVo!$V$27:$V$31</c:f>
              <c:numCache>
                <c:formatCode>General</c:formatCode>
                <c:ptCount val="5"/>
                <c:pt idx="0">
                  <c:v>0.48121158820254534</c:v>
                </c:pt>
                <c:pt idx="1">
                  <c:v>9.4111098874205323E-2</c:v>
                </c:pt>
                <c:pt idx="2">
                  <c:v>3.629043276297355E-2</c:v>
                </c:pt>
                <c:pt idx="3">
                  <c:v>3.8059241420443098E-2</c:v>
                </c:pt>
                <c:pt idx="4">
                  <c:v>2.8394713562389068E-2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8488"/>
        <c:axId val="428557704"/>
      </c:scatterChart>
      <c:valAx>
        <c:axId val="428558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7704"/>
        <c:crosses val="autoZero"/>
        <c:crossBetween val="midCat"/>
      </c:valAx>
      <c:valAx>
        <c:axId val="428557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84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LoVo!$W$18:$W$22</c:f>
              <c:numCache>
                <c:formatCode>General</c:formatCode>
                <c:ptCount val="5"/>
                <c:pt idx="0">
                  <c:v>0.39078947977497197</c:v>
                </c:pt>
                <c:pt idx="1">
                  <c:v>0.34088074347417796</c:v>
                </c:pt>
                <c:pt idx="2">
                  <c:v>4.7151354966145288E-2</c:v>
                </c:pt>
                <c:pt idx="3">
                  <c:v>2.0671882395004573E-2</c:v>
                </c:pt>
                <c:pt idx="4">
                  <c:v>1.656760759758991E-2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LoVo!$W$27:$W$31</c:f>
              <c:numCache>
                <c:formatCode>General</c:formatCode>
                <c:ptCount val="5"/>
                <c:pt idx="0">
                  <c:v>0.11680116462624986</c:v>
                </c:pt>
                <c:pt idx="1">
                  <c:v>3.5248202889592066E-2</c:v>
                </c:pt>
                <c:pt idx="2">
                  <c:v>3.0765685369401441E-2</c:v>
                </c:pt>
                <c:pt idx="3">
                  <c:v>2.9802393515003134E-2</c:v>
                </c:pt>
                <c:pt idx="4">
                  <c:v>2.7776996733364447E-2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9272"/>
        <c:axId val="428559664"/>
      </c:scatterChart>
      <c:valAx>
        <c:axId val="428559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9664"/>
        <c:crosses val="autoZero"/>
        <c:crossBetween val="midCat"/>
      </c:valAx>
      <c:valAx>
        <c:axId val="4285596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9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LoVo!$X$18:$X$22</c:f>
              <c:numCache>
                <c:formatCode>General</c:formatCode>
                <c:ptCount val="5"/>
                <c:pt idx="0">
                  <c:v>0.1982282155382509</c:v>
                </c:pt>
                <c:pt idx="1">
                  <c:v>0.17291197687601162</c:v>
                </c:pt>
                <c:pt idx="2">
                  <c:v>2.3917555202693137E-2</c:v>
                </c:pt>
                <c:pt idx="3">
                  <c:v>1.0485825670992845E-2</c:v>
                </c:pt>
                <c:pt idx="4">
                  <c:v>8.4039296341839476E-3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LoVo!$X$27:$X$31</c:f>
              <c:numCache>
                <c:formatCode>General</c:formatCode>
                <c:ptCount val="5"/>
                <c:pt idx="0">
                  <c:v>4.7196934589808594E-2</c:v>
                </c:pt>
                <c:pt idx="1">
                  <c:v>2.7763471516146356E-2</c:v>
                </c:pt>
                <c:pt idx="2">
                  <c:v>2.323448051722915E-2</c:v>
                </c:pt>
                <c:pt idx="3">
                  <c:v>2.5318258911322635E-2</c:v>
                </c:pt>
                <c:pt idx="4">
                  <c:v>2.4803736356537227E-2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3392"/>
        <c:axId val="428554960"/>
      </c:scatterChart>
      <c:valAx>
        <c:axId val="428553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4960"/>
        <c:crosses val="autoZero"/>
        <c:crossBetween val="midCat"/>
      </c:valAx>
      <c:valAx>
        <c:axId val="428554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3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LoVo!$Y$18:$Y$22</c:f>
              <c:numCache>
                <c:formatCode>General</c:formatCode>
                <c:ptCount val="5"/>
                <c:pt idx="0">
                  <c:v>8.7385629917371199E-2</c:v>
                </c:pt>
                <c:pt idx="1">
                  <c:v>7.6225384860272374E-2</c:v>
                </c:pt>
                <c:pt idx="2">
                  <c:v>1.0543658589649839E-2</c:v>
                </c:pt>
                <c:pt idx="3">
                  <c:v>4.6225028004988344E-3</c:v>
                </c:pt>
                <c:pt idx="4">
                  <c:v>3.7047333694164132E-3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LoVo!$Y$27:$Y$31</c:f>
              <c:numCache>
                <c:formatCode>General</c:formatCode>
                <c:ptCount val="5"/>
                <c:pt idx="0">
                  <c:v>2.9417445023328308E-2</c:v>
                </c:pt>
                <c:pt idx="1">
                  <c:v>2.3621042703097644E-2</c:v>
                </c:pt>
                <c:pt idx="2">
                  <c:v>2.7925531676224566E-2</c:v>
                </c:pt>
                <c:pt idx="3">
                  <c:v>2.3797401239007577E-2</c:v>
                </c:pt>
                <c:pt idx="4">
                  <c:v>2.3618504420730598E-2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4176"/>
        <c:axId val="428563192"/>
      </c:scatterChart>
      <c:valAx>
        <c:axId val="428554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3192"/>
        <c:crosses val="autoZero"/>
        <c:crossBetween val="midCat"/>
      </c:valAx>
      <c:valAx>
        <c:axId val="428563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4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LoVo!$Q$18:$Q$22</c:f>
              <c:numCache>
                <c:formatCode>General</c:formatCode>
                <c:ptCount val="5"/>
                <c:pt idx="0">
                  <c:v>0.99170161938703105</c:v>
                </c:pt>
                <c:pt idx="1">
                  <c:v>0.86504883784450293</c:v>
                </c:pt>
                <c:pt idx="2">
                  <c:v>0.11965540910452561</c:v>
                </c:pt>
                <c:pt idx="3">
                  <c:v>5.2458779746857531E-2</c:v>
                </c:pt>
                <c:pt idx="4">
                  <c:v>4.2043412461767744E-2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LoVo!$P$18:$P$22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LoVo!$Z$18:$Z$22</c:f>
              <c:numCache>
                <c:formatCode>General</c:formatCode>
                <c:ptCount val="5"/>
                <c:pt idx="0">
                  <c:v>7.0553563520233245E-2</c:v>
                </c:pt>
                <c:pt idx="1">
                  <c:v>6.1542985244583973E-2</c:v>
                </c:pt>
                <c:pt idx="2">
                  <c:v>8.512757609505265E-3</c:v>
                </c:pt>
                <c:pt idx="3">
                  <c:v>3.732124438146541E-3</c:v>
                </c:pt>
                <c:pt idx="4">
                  <c:v>2.9911341412976302E-3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LoVo!$P$27:$P$31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LoVo!$Z$27:$Z$31</c:f>
              <c:numCache>
                <c:formatCode>General</c:formatCode>
                <c:ptCount val="5"/>
                <c:pt idx="0">
                  <c:v>3.0261718057062792E-2</c:v>
                </c:pt>
                <c:pt idx="1">
                  <c:v>2.3362605992572925E-2</c:v>
                </c:pt>
                <c:pt idx="2">
                  <c:v>2.3940397829315774E-2</c:v>
                </c:pt>
                <c:pt idx="3">
                  <c:v>2.4230716269081316E-2</c:v>
                </c:pt>
                <c:pt idx="4">
                  <c:v>2.4522814755712791E-2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6136"/>
        <c:axId val="428558880"/>
      </c:scatterChart>
      <c:valAx>
        <c:axId val="42855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8880"/>
        <c:crosses val="autoZero"/>
        <c:crossBetween val="midCat"/>
      </c:valAx>
      <c:valAx>
        <c:axId val="428558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6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LoVo!$R$18:$Z$18</c:f>
              <c:numCache>
                <c:formatCode>General</c:formatCode>
                <c:ptCount val="9"/>
                <c:pt idx="0">
                  <c:v>0.97860389488467869</c:v>
                </c:pt>
                <c:pt idx="1">
                  <c:v>0.97817526408941047</c:v>
                </c:pt>
                <c:pt idx="2">
                  <c:v>0.99677087280001886</c:v>
                </c:pt>
                <c:pt idx="3">
                  <c:v>0.88049234711782298</c:v>
                </c:pt>
                <c:pt idx="4">
                  <c:v>0.70549170923990856</c:v>
                </c:pt>
                <c:pt idx="5">
                  <c:v>0.39078947977497197</c:v>
                </c:pt>
                <c:pt idx="6">
                  <c:v>0.1982282155382509</c:v>
                </c:pt>
                <c:pt idx="7">
                  <c:v>8.7385629917371199E-2</c:v>
                </c:pt>
                <c:pt idx="8">
                  <c:v>7.0553563520233245E-2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LoVo!$R$19:$Z$19</c:f>
              <c:numCache>
                <c:formatCode>General</c:formatCode>
                <c:ptCount val="9"/>
                <c:pt idx="0">
                  <c:v>0.85362385765119586</c:v>
                </c:pt>
                <c:pt idx="1">
                  <c:v>0.85324996840460943</c:v>
                </c:pt>
                <c:pt idx="2">
                  <c:v>0.86947068377872128</c:v>
                </c:pt>
                <c:pt idx="3">
                  <c:v>0.76804238968172467</c:v>
                </c:pt>
                <c:pt idx="4">
                  <c:v>0.61539153638181088</c:v>
                </c:pt>
                <c:pt idx="5">
                  <c:v>0.34088074347417796</c:v>
                </c:pt>
                <c:pt idx="6">
                  <c:v>0.17291197687601162</c:v>
                </c:pt>
                <c:pt idx="7">
                  <c:v>7.6225384860272374E-2</c:v>
                </c:pt>
                <c:pt idx="8">
                  <c:v>6.1542985244583973E-2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LoVo!$R$20:$Z$20</c:f>
              <c:numCache>
                <c:formatCode>General</c:formatCode>
                <c:ptCount val="9"/>
                <c:pt idx="0">
                  <c:v>0.11807508135973879</c:v>
                </c:pt>
                <c:pt idx="1">
                  <c:v>0.11802336419788287</c:v>
                </c:pt>
                <c:pt idx="2">
                  <c:v>0.12026704831043966</c:v>
                </c:pt>
                <c:pt idx="3">
                  <c:v>0.1062372693037521</c:v>
                </c:pt>
                <c:pt idx="4">
                  <c:v>8.5122276134962455E-2</c:v>
                </c:pt>
                <c:pt idx="5">
                  <c:v>4.7151354966145288E-2</c:v>
                </c:pt>
                <c:pt idx="6">
                  <c:v>2.3917555202693137E-2</c:v>
                </c:pt>
                <c:pt idx="7">
                  <c:v>1.0543658589649839E-2</c:v>
                </c:pt>
                <c:pt idx="8">
                  <c:v>8.512757609505265E-3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LoVo!$R$21:$Z$21</c:f>
              <c:numCache>
                <c:formatCode>General</c:formatCode>
                <c:ptCount val="9"/>
                <c:pt idx="0">
                  <c:v>5.1765939651185797E-2</c:v>
                </c:pt>
                <c:pt idx="1">
                  <c:v>5.174326604851931E-2</c:v>
                </c:pt>
                <c:pt idx="2">
                  <c:v>5.2726931823121458E-2</c:v>
                </c:pt>
                <c:pt idx="3">
                  <c:v>4.6576059979409112E-2</c:v>
                </c:pt>
                <c:pt idx="4">
                  <c:v>3.7318920797089913E-2</c:v>
                </c:pt>
                <c:pt idx="5">
                  <c:v>2.0671882395004573E-2</c:v>
                </c:pt>
                <c:pt idx="6">
                  <c:v>1.0485825670992845E-2</c:v>
                </c:pt>
                <c:pt idx="7">
                  <c:v>4.6225028004988344E-3</c:v>
                </c:pt>
                <c:pt idx="8">
                  <c:v>3.732124438146541E-3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LoVo!$R$22:$Z$22</c:f>
              <c:numCache>
                <c:formatCode>General</c:formatCode>
                <c:ptCount val="9"/>
                <c:pt idx="0">
                  <c:v>4.1488131495398671E-2</c:v>
                </c:pt>
                <c:pt idx="1">
                  <c:v>4.146995959674793E-2</c:v>
                </c:pt>
                <c:pt idx="2">
                  <c:v>4.2258324596576198E-2</c:v>
                </c:pt>
                <c:pt idx="3">
                  <c:v>3.7328670434344888E-2</c:v>
                </c:pt>
                <c:pt idx="4">
                  <c:v>2.9909479161952544E-2</c:v>
                </c:pt>
                <c:pt idx="5">
                  <c:v>1.656760759758991E-2</c:v>
                </c:pt>
                <c:pt idx="6">
                  <c:v>8.4039296341839476E-3</c:v>
                </c:pt>
                <c:pt idx="7">
                  <c:v>3.7047333694164132E-3</c:v>
                </c:pt>
                <c:pt idx="8">
                  <c:v>2.9911341412976302E-3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60448"/>
        <c:axId val="428554568"/>
        <c:axId val="432393200"/>
      </c:surfaceChart>
      <c:catAx>
        <c:axId val="42856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8554568"/>
        <c:crossesAt val="0"/>
        <c:auto val="1"/>
        <c:lblAlgn val="ctr"/>
        <c:lblOffset val="100"/>
        <c:noMultiLvlLbl val="0"/>
      </c:catAx>
      <c:valAx>
        <c:axId val="42855456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8560448"/>
        <c:crosses val="autoZero"/>
        <c:crossBetween val="midCat"/>
        <c:majorUnit val="0.25"/>
        <c:minorUnit val="0.1"/>
      </c:valAx>
      <c:serAx>
        <c:axId val="43239320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5456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LoVo!$R$27:$Z$27</c:f>
              <c:numCache>
                <c:formatCode>General</c:formatCode>
                <c:ptCount val="9"/>
                <c:pt idx="0">
                  <c:v>0.97551373439761491</c:v>
                </c:pt>
                <c:pt idx="1">
                  <c:v>0.97088022387429485</c:v>
                </c:pt>
                <c:pt idx="2">
                  <c:v>0.96501535391929527</c:v>
                </c:pt>
                <c:pt idx="3">
                  <c:v>0.82945045870143252</c:v>
                </c:pt>
                <c:pt idx="4">
                  <c:v>0.48121158820254534</c:v>
                </c:pt>
                <c:pt idx="5">
                  <c:v>0.11680116462624986</c:v>
                </c:pt>
                <c:pt idx="6">
                  <c:v>4.7196934589808594E-2</c:v>
                </c:pt>
                <c:pt idx="7">
                  <c:v>2.9417445023328308E-2</c:v>
                </c:pt>
                <c:pt idx="8">
                  <c:v>3.0261718057062792E-2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LoVo!$R$28:$Z$28</c:f>
              <c:numCache>
                <c:formatCode>General</c:formatCode>
                <c:ptCount val="9"/>
                <c:pt idx="0">
                  <c:v>0.83689074142916142</c:v>
                </c:pt>
                <c:pt idx="1">
                  <c:v>0.83613232752903499</c:v>
                </c:pt>
                <c:pt idx="2">
                  <c:v>0.64976287899464413</c:v>
                </c:pt>
                <c:pt idx="3">
                  <c:v>0.34330270122104389</c:v>
                </c:pt>
                <c:pt idx="4">
                  <c:v>9.4111098874205323E-2</c:v>
                </c:pt>
                <c:pt idx="5">
                  <c:v>3.5248202889592066E-2</c:v>
                </c:pt>
                <c:pt idx="6">
                  <c:v>2.7763471516146356E-2</c:v>
                </c:pt>
                <c:pt idx="7">
                  <c:v>2.3621042703097644E-2</c:v>
                </c:pt>
                <c:pt idx="8">
                  <c:v>2.3362605992572925E-2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LoVo!$R$29:$Z$29</c:f>
              <c:numCache>
                <c:formatCode>General</c:formatCode>
                <c:ptCount val="9"/>
                <c:pt idx="0">
                  <c:v>9.9020445646766556E-2</c:v>
                </c:pt>
                <c:pt idx="1">
                  <c:v>0.10712634145631043</c:v>
                </c:pt>
                <c:pt idx="2">
                  <c:v>6.4327241082281203E-2</c:v>
                </c:pt>
                <c:pt idx="3">
                  <c:v>5.7332422526043515E-2</c:v>
                </c:pt>
                <c:pt idx="4">
                  <c:v>3.629043276297355E-2</c:v>
                </c:pt>
                <c:pt idx="5">
                  <c:v>3.0765685369401441E-2</c:v>
                </c:pt>
                <c:pt idx="6">
                  <c:v>2.323448051722915E-2</c:v>
                </c:pt>
                <c:pt idx="7">
                  <c:v>2.7925531676224566E-2</c:v>
                </c:pt>
                <c:pt idx="8">
                  <c:v>2.3940397829315774E-2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LoVo!$R$30:$Z$30</c:f>
              <c:numCache>
                <c:formatCode>General</c:formatCode>
                <c:ptCount val="9"/>
                <c:pt idx="0">
                  <c:v>4.7924103338593073E-2</c:v>
                </c:pt>
                <c:pt idx="1">
                  <c:v>5.0636943670376279E-2</c:v>
                </c:pt>
                <c:pt idx="2">
                  <c:v>4.3860931497214817E-2</c:v>
                </c:pt>
                <c:pt idx="3">
                  <c:v>3.7051935258630216E-2</c:v>
                </c:pt>
                <c:pt idx="4">
                  <c:v>3.8059241420443098E-2</c:v>
                </c:pt>
                <c:pt idx="5">
                  <c:v>2.9802393515003134E-2</c:v>
                </c:pt>
                <c:pt idx="6">
                  <c:v>2.5318258911322635E-2</c:v>
                </c:pt>
                <c:pt idx="7">
                  <c:v>2.3797401239007577E-2</c:v>
                </c:pt>
                <c:pt idx="8">
                  <c:v>2.4230716269081316E-2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LoVo!$R$31:$Z$31</c:f>
              <c:numCache>
                <c:formatCode>General</c:formatCode>
                <c:ptCount val="9"/>
                <c:pt idx="0">
                  <c:v>3.9556875828219186E-2</c:v>
                </c:pt>
                <c:pt idx="1">
                  <c:v>4.4961177891307665E-2</c:v>
                </c:pt>
                <c:pt idx="2">
                  <c:v>3.7888194907486794E-2</c:v>
                </c:pt>
                <c:pt idx="3">
                  <c:v>3.4235522946123864E-2</c:v>
                </c:pt>
                <c:pt idx="4">
                  <c:v>2.8394713562389068E-2</c:v>
                </c:pt>
                <c:pt idx="5">
                  <c:v>2.7776996733364447E-2</c:v>
                </c:pt>
                <c:pt idx="6">
                  <c:v>2.4803736356537227E-2</c:v>
                </c:pt>
                <c:pt idx="7">
                  <c:v>2.3618504420730598E-2</c:v>
                </c:pt>
                <c:pt idx="8">
                  <c:v>2.4522814755712791E-2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61624"/>
        <c:axId val="428555352"/>
        <c:axId val="432398288"/>
      </c:surfaceChart>
      <c:catAx>
        <c:axId val="428561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5352"/>
        <c:crossesAt val="0"/>
        <c:auto val="1"/>
        <c:lblAlgn val="ctr"/>
        <c:lblOffset val="100"/>
        <c:noMultiLvlLbl val="0"/>
      </c:catAx>
      <c:valAx>
        <c:axId val="42855535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8561624"/>
        <c:crosses val="autoZero"/>
        <c:crossBetween val="midCat"/>
        <c:majorUnit val="0.25"/>
        <c:minorUnit val="0.1"/>
      </c:valAx>
      <c:serAx>
        <c:axId val="4323982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5535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LoVo!$R$36:$Z$36</c:f>
              <c:numCache>
                <c:formatCode>General</c:formatCode>
                <c:ptCount val="9"/>
                <c:pt idx="0">
                  <c:v>3.0901604870637867E-3</c:v>
                </c:pt>
                <c:pt idx="1">
                  <c:v>7.2950402151156224E-3</c:v>
                </c:pt>
                <c:pt idx="2">
                  <c:v>3.1755518880723588E-2</c:v>
                </c:pt>
                <c:pt idx="3">
                  <c:v>5.1041888416390457E-2</c:v>
                </c:pt>
                <c:pt idx="4">
                  <c:v>0.22428012103736322</c:v>
                </c:pt>
                <c:pt idx="5">
                  <c:v>0.27398831514872213</c:v>
                </c:pt>
                <c:pt idx="6">
                  <c:v>0.15103128094844231</c:v>
                </c:pt>
                <c:pt idx="7">
                  <c:v>5.7968184894042887E-2</c:v>
                </c:pt>
                <c:pt idx="8">
                  <c:v>4.0291845463170453E-2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LoVo!$R$37:$Z$37</c:f>
              <c:numCache>
                <c:formatCode>General</c:formatCode>
                <c:ptCount val="9"/>
                <c:pt idx="0">
                  <c:v>1.6733116222034439E-2</c:v>
                </c:pt>
                <c:pt idx="1">
                  <c:v>1.7117640875574436E-2</c:v>
                </c:pt>
                <c:pt idx="2">
                  <c:v>0.21970780478407714</c:v>
                </c:pt>
                <c:pt idx="3">
                  <c:v>0.42473968846068078</c:v>
                </c:pt>
                <c:pt idx="4">
                  <c:v>0.52128043750760555</c:v>
                </c:pt>
                <c:pt idx="5">
                  <c:v>0.30563254058458589</c:v>
                </c:pt>
                <c:pt idx="6">
                  <c:v>0.14514850535986526</c:v>
                </c:pt>
                <c:pt idx="7">
                  <c:v>5.260434215717473E-2</c:v>
                </c:pt>
                <c:pt idx="8">
                  <c:v>3.8180379252011051E-2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LoVo!$R$38:$Z$38</c:f>
              <c:numCache>
                <c:formatCode>General</c:formatCode>
                <c:ptCount val="9"/>
                <c:pt idx="0">
                  <c:v>1.9054635712972237E-2</c:v>
                </c:pt>
                <c:pt idx="1">
                  <c:v>1.0897022741572435E-2</c:v>
                </c:pt>
                <c:pt idx="2">
                  <c:v>5.5939807228158459E-2</c:v>
                </c:pt>
                <c:pt idx="3">
                  <c:v>4.8904846777708587E-2</c:v>
                </c:pt>
                <c:pt idx="4">
                  <c:v>4.8831843371988905E-2</c:v>
                </c:pt>
                <c:pt idx="5">
                  <c:v>1.6385669596743847E-2</c:v>
                </c:pt>
                <c:pt idx="6">
                  <c:v>6.8307468546398645E-4</c:v>
                </c:pt>
                <c:pt idx="7">
                  <c:v>-1.7381873086574726E-2</c:v>
                </c:pt>
                <c:pt idx="8">
                  <c:v>-1.5427640219810509E-2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LoVo!$R$39:$Z$39</c:f>
              <c:numCache>
                <c:formatCode>General</c:formatCode>
                <c:ptCount val="9"/>
                <c:pt idx="0">
                  <c:v>3.8418363125927238E-3</c:v>
                </c:pt>
                <c:pt idx="1">
                  <c:v>1.1063223781430306E-3</c:v>
                </c:pt>
                <c:pt idx="2">
                  <c:v>8.8660003259066408E-3</c:v>
                </c:pt>
                <c:pt idx="3">
                  <c:v>9.5241247207788968E-3</c:v>
                </c:pt>
                <c:pt idx="4">
                  <c:v>-7.4032062335318422E-4</c:v>
                </c:pt>
                <c:pt idx="5">
                  <c:v>-9.1305111199985606E-3</c:v>
                </c:pt>
                <c:pt idx="6">
                  <c:v>-1.483243324032979E-2</c:v>
                </c:pt>
                <c:pt idx="7">
                  <c:v>-1.9174898438508742E-2</c:v>
                </c:pt>
                <c:pt idx="8">
                  <c:v>-2.0498591830934776E-2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LoVo!$R$40:$Z$40</c:f>
              <c:numCache>
                <c:formatCode>General</c:formatCode>
                <c:ptCount val="9"/>
                <c:pt idx="0">
                  <c:v>1.931255667179485E-3</c:v>
                </c:pt>
                <c:pt idx="1">
                  <c:v>-3.491218294559735E-3</c:v>
                </c:pt>
                <c:pt idx="2">
                  <c:v>4.370129689089404E-3</c:v>
                </c:pt>
                <c:pt idx="3">
                  <c:v>3.0931474882210236E-3</c:v>
                </c:pt>
                <c:pt idx="4">
                  <c:v>1.5147655995634765E-3</c:v>
                </c:pt>
                <c:pt idx="5">
                  <c:v>-1.1209389135774538E-2</c:v>
                </c:pt>
                <c:pt idx="6">
                  <c:v>-1.6399806722353277E-2</c:v>
                </c:pt>
                <c:pt idx="7">
                  <c:v>-1.9913771051314186E-2</c:v>
                </c:pt>
                <c:pt idx="8">
                  <c:v>-2.1531680614415162E-2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63584"/>
        <c:axId val="428555744"/>
        <c:axId val="432410584"/>
      </c:surfaceChart>
      <c:catAx>
        <c:axId val="4285635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8555744"/>
        <c:crossesAt val="0"/>
        <c:auto val="1"/>
        <c:lblAlgn val="ctr"/>
        <c:lblOffset val="100"/>
        <c:noMultiLvlLbl val="0"/>
      </c:catAx>
      <c:valAx>
        <c:axId val="42855574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8563584"/>
        <c:crosses val="autoZero"/>
        <c:crossBetween val="midCat"/>
        <c:majorUnit val="0.25"/>
        <c:minorUnit val="0.1"/>
      </c:valAx>
      <c:serAx>
        <c:axId val="43241058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5574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'MCF7'!$R$17:$Z$17</c:f>
              <c:numCache>
                <c:formatCode>General</c:formatCode>
                <c:ptCount val="9"/>
                <c:pt idx="0">
                  <c:v>0.99896601009632524</c:v>
                </c:pt>
                <c:pt idx="1">
                  <c:v>1.0383661275999649</c:v>
                </c:pt>
                <c:pt idx="2">
                  <c:v>0.98929353778434004</c:v>
                </c:pt>
                <c:pt idx="3">
                  <c:v>0.97244866275905961</c:v>
                </c:pt>
                <c:pt idx="4">
                  <c:v>0.72390926212576234</c:v>
                </c:pt>
                <c:pt idx="5">
                  <c:v>0.45840948887165345</c:v>
                </c:pt>
                <c:pt idx="6">
                  <c:v>0.41796218918530492</c:v>
                </c:pt>
                <c:pt idx="7">
                  <c:v>0.39655523578099777</c:v>
                </c:pt>
                <c:pt idx="8">
                  <c:v>0.37975976690244573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'MCF7'!$R$18:$Z$18</c:f>
              <c:numCache>
                <c:formatCode>General</c:formatCode>
                <c:ptCount val="9"/>
                <c:pt idx="0">
                  <c:v>1.0218126874102831</c:v>
                </c:pt>
                <c:pt idx="1">
                  <c:v>1.0621138984062337</c:v>
                </c:pt>
                <c:pt idx="2">
                  <c:v>1.0119190025129781</c:v>
                </c:pt>
                <c:pt idx="3">
                  <c:v>0.99468887972130016</c:v>
                </c:pt>
                <c:pt idx="4">
                  <c:v>0.74046530222043772</c:v>
                </c:pt>
                <c:pt idx="5">
                  <c:v>0.46889346286481981</c:v>
                </c:pt>
                <c:pt idx="6">
                  <c:v>0.42752112028930844</c:v>
                </c:pt>
                <c:pt idx="7">
                  <c:v>0.4056245829034042</c:v>
                </c:pt>
                <c:pt idx="8">
                  <c:v>0.38844499619308737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'MCF7'!$R$25:$Z$25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'MCF7'!$R$27:$Z$27</c:f>
              <c:numCache>
                <c:formatCode>General</c:formatCode>
                <c:ptCount val="9"/>
                <c:pt idx="0">
                  <c:v>1.0428852182499577</c:v>
                </c:pt>
                <c:pt idx="1">
                  <c:v>1.0146054698702838</c:v>
                </c:pt>
                <c:pt idx="2">
                  <c:v>0.96665020154655712</c:v>
                </c:pt>
                <c:pt idx="3">
                  <c:v>0.88457746826239136</c:v>
                </c:pt>
                <c:pt idx="4">
                  <c:v>0.63575241365187141</c:v>
                </c:pt>
                <c:pt idx="5">
                  <c:v>0.40610007602266823</c:v>
                </c:pt>
                <c:pt idx="6">
                  <c:v>0.36292867984770893</c:v>
                </c:pt>
                <c:pt idx="7">
                  <c:v>0.39630640392758115</c:v>
                </c:pt>
                <c:pt idx="8">
                  <c:v>0.38271847899790762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64760"/>
        <c:axId val="428552608"/>
      </c:scatterChart>
      <c:valAx>
        <c:axId val="4285647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2608"/>
        <c:crosses val="autoZero"/>
        <c:crossBetween val="midCat"/>
      </c:valAx>
      <c:valAx>
        <c:axId val="428552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647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'MCF7'!$R$17:$Z$17</c:f>
              <c:numCache>
                <c:formatCode>General</c:formatCode>
                <c:ptCount val="9"/>
                <c:pt idx="0">
                  <c:v>0.99896601009632524</c:v>
                </c:pt>
                <c:pt idx="1">
                  <c:v>1.0383661275999649</c:v>
                </c:pt>
                <c:pt idx="2">
                  <c:v>0.98929353778434004</c:v>
                </c:pt>
                <c:pt idx="3">
                  <c:v>0.97244866275905961</c:v>
                </c:pt>
                <c:pt idx="4">
                  <c:v>0.72390926212576234</c:v>
                </c:pt>
                <c:pt idx="5">
                  <c:v>0.45840948887165345</c:v>
                </c:pt>
                <c:pt idx="6">
                  <c:v>0.41796218918530492</c:v>
                </c:pt>
                <c:pt idx="7">
                  <c:v>0.39655523578099777</c:v>
                </c:pt>
                <c:pt idx="8">
                  <c:v>0.37975976690244573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'MCF7'!$R$19:$Z$19</c:f>
              <c:numCache>
                <c:formatCode>General</c:formatCode>
                <c:ptCount val="9"/>
                <c:pt idx="0">
                  <c:v>0.91524929877158556</c:v>
                </c:pt>
                <c:pt idx="1">
                  <c:v>0.95134755391967329</c:v>
                </c:pt>
                <c:pt idx="2">
                  <c:v>0.90638741216937935</c:v>
                </c:pt>
                <c:pt idx="3">
                  <c:v>0.89095419432316225</c:v>
                </c:pt>
                <c:pt idx="4">
                  <c:v>0.66324323133974583</c:v>
                </c:pt>
                <c:pt idx="5">
                  <c:v>0.41999323200152305</c:v>
                </c:pt>
                <c:pt idx="6">
                  <c:v>0.38293555205947472</c:v>
                </c:pt>
                <c:pt idx="7">
                  <c:v>0.36332257334537521</c:v>
                </c:pt>
                <c:pt idx="8">
                  <c:v>0.34793462124463009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'MCF7'!$R$25:$Z$25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'MCF7'!$R$28:$Z$28</c:f>
              <c:numCache>
                <c:formatCode>General</c:formatCode>
                <c:ptCount val="9"/>
                <c:pt idx="0">
                  <c:v>0.91947681218240673</c:v>
                </c:pt>
                <c:pt idx="1">
                  <c:v>0.922638720765382</c:v>
                </c:pt>
                <c:pt idx="2">
                  <c:v>0.84972689140258806</c:v>
                </c:pt>
                <c:pt idx="3">
                  <c:v>0.63049102009662816</c:v>
                </c:pt>
                <c:pt idx="4">
                  <c:v>0.43436221589471513</c:v>
                </c:pt>
                <c:pt idx="5">
                  <c:v>0.39827567821971427</c:v>
                </c:pt>
                <c:pt idx="6">
                  <c:v>0.37769774161215103</c:v>
                </c:pt>
                <c:pt idx="7">
                  <c:v>0.39662809470429633</c:v>
                </c:pt>
                <c:pt idx="8">
                  <c:v>0.37976543900106358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3784"/>
        <c:axId val="428557312"/>
      </c:scatterChart>
      <c:valAx>
        <c:axId val="4285537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57312"/>
        <c:crosses val="autoZero"/>
        <c:crossBetween val="midCat"/>
      </c:valAx>
      <c:valAx>
        <c:axId val="42855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3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'MCF7'!$R$17:$Z$17</c:f>
              <c:numCache>
                <c:formatCode>General</c:formatCode>
                <c:ptCount val="9"/>
                <c:pt idx="0">
                  <c:v>0.99896601009632524</c:v>
                </c:pt>
                <c:pt idx="1">
                  <c:v>1.0383661275999649</c:v>
                </c:pt>
                <c:pt idx="2">
                  <c:v>0.98929353778434004</c:v>
                </c:pt>
                <c:pt idx="3">
                  <c:v>0.97244866275905961</c:v>
                </c:pt>
                <c:pt idx="4">
                  <c:v>0.72390926212576234</c:v>
                </c:pt>
                <c:pt idx="5">
                  <c:v>0.45840948887165345</c:v>
                </c:pt>
                <c:pt idx="6">
                  <c:v>0.41796218918530492</c:v>
                </c:pt>
                <c:pt idx="7">
                  <c:v>0.39655523578099777</c:v>
                </c:pt>
                <c:pt idx="8">
                  <c:v>0.37975976690244573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'MCF7'!$R$20:$Z$20</c:f>
              <c:numCache>
                <c:formatCode>General</c:formatCode>
                <c:ptCount val="9"/>
                <c:pt idx="0">
                  <c:v>0.64183716618783071</c:v>
                </c:pt>
                <c:pt idx="1">
                  <c:v>0.66715180103067706</c:v>
                </c:pt>
                <c:pt idx="2">
                  <c:v>0.63562258815813755</c:v>
                </c:pt>
                <c:pt idx="3">
                  <c:v>0.6247997305816605</c:v>
                </c:pt>
                <c:pt idx="4">
                  <c:v>0.46511279131020761</c:v>
                </c:pt>
                <c:pt idx="5">
                  <c:v>0.29452878708317953</c:v>
                </c:pt>
                <c:pt idx="6">
                  <c:v>0.26854133611061581</c:v>
                </c:pt>
                <c:pt idx="7">
                  <c:v>0.25478733630394512</c:v>
                </c:pt>
                <c:pt idx="8">
                  <c:v>0.24399622225115941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'MCF7'!$R$25:$Z$25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'MCF7'!$R$29:$Z$29</c:f>
              <c:numCache>
                <c:formatCode>General</c:formatCode>
                <c:ptCount val="9"/>
                <c:pt idx="0">
                  <c:v>0.58602515965702495</c:v>
                </c:pt>
                <c:pt idx="1">
                  <c:v>0.5208592389680885</c:v>
                </c:pt>
                <c:pt idx="2">
                  <c:v>0.48206093131015565</c:v>
                </c:pt>
                <c:pt idx="3">
                  <c:v>0.43643719997664449</c:v>
                </c:pt>
                <c:pt idx="4">
                  <c:v>0.42103786750505129</c:v>
                </c:pt>
                <c:pt idx="5">
                  <c:v>0.38490641848531143</c:v>
                </c:pt>
                <c:pt idx="6">
                  <c:v>0.38672067957828604</c:v>
                </c:pt>
                <c:pt idx="7">
                  <c:v>0.38980555204686507</c:v>
                </c:pt>
                <c:pt idx="8">
                  <c:v>0.3658005228574927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56920"/>
        <c:axId val="428569856"/>
      </c:scatterChart>
      <c:valAx>
        <c:axId val="4285569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9856"/>
        <c:crosses val="autoZero"/>
        <c:crossBetween val="midCat"/>
      </c:valAx>
      <c:valAx>
        <c:axId val="428569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569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'MCF7'!$R$17:$Z$17</c:f>
              <c:numCache>
                <c:formatCode>General</c:formatCode>
                <c:ptCount val="9"/>
                <c:pt idx="0">
                  <c:v>0.99896601009632524</c:v>
                </c:pt>
                <c:pt idx="1">
                  <c:v>1.0383661275999649</c:v>
                </c:pt>
                <c:pt idx="2">
                  <c:v>0.98929353778434004</c:v>
                </c:pt>
                <c:pt idx="3">
                  <c:v>0.97244866275905961</c:v>
                </c:pt>
                <c:pt idx="4">
                  <c:v>0.72390926212576234</c:v>
                </c:pt>
                <c:pt idx="5">
                  <c:v>0.45840948887165345</c:v>
                </c:pt>
                <c:pt idx="6">
                  <c:v>0.41796218918530492</c:v>
                </c:pt>
                <c:pt idx="7">
                  <c:v>0.39655523578099777</c:v>
                </c:pt>
                <c:pt idx="8">
                  <c:v>0.37975976690244573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'MCF7'!$R$21:$Z$21</c:f>
              <c:numCache>
                <c:formatCode>General</c:formatCode>
                <c:ptCount val="9"/>
                <c:pt idx="0">
                  <c:v>0.47982497893881793</c:v>
                </c:pt>
                <c:pt idx="1">
                  <c:v>0.49874970746841824</c:v>
                </c:pt>
                <c:pt idx="2">
                  <c:v>0.47517908130418562</c:v>
                </c:pt>
                <c:pt idx="3">
                  <c:v>0.46708812353130519</c:v>
                </c:pt>
                <c:pt idx="4">
                  <c:v>0.34770927433218274</c:v>
                </c:pt>
                <c:pt idx="5">
                  <c:v>0.22018399136721994</c:v>
                </c:pt>
                <c:pt idx="6">
                  <c:v>0.2007562785882207</c:v>
                </c:pt>
                <c:pt idx="7">
                  <c:v>0.19047405590741548</c:v>
                </c:pt>
                <c:pt idx="8">
                  <c:v>0.18240682897529822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'MCF7'!$R$25:$Z$25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'MCF7'!$R$30:$Z$30</c:f>
              <c:numCache>
                <c:formatCode>General</c:formatCode>
                <c:ptCount val="9"/>
                <c:pt idx="0">
                  <c:v>0.45230845157921395</c:v>
                </c:pt>
                <c:pt idx="1">
                  <c:v>0.424915384174329</c:v>
                </c:pt>
                <c:pt idx="2">
                  <c:v>0.41419399567330589</c:v>
                </c:pt>
                <c:pt idx="3">
                  <c:v>0.41093949537606395</c:v>
                </c:pt>
                <c:pt idx="4">
                  <c:v>0.39603711808823022</c:v>
                </c:pt>
                <c:pt idx="5">
                  <c:v>0.41180026646089307</c:v>
                </c:pt>
                <c:pt idx="6">
                  <c:v>0.40207077970611227</c:v>
                </c:pt>
                <c:pt idx="7">
                  <c:v>0.4098456638782621</c:v>
                </c:pt>
                <c:pt idx="8">
                  <c:v>0.38483989974335131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0640"/>
        <c:axId val="428574952"/>
      </c:scatterChart>
      <c:valAx>
        <c:axId val="4285706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4952"/>
        <c:crosses val="autoZero"/>
        <c:crossBetween val="midCat"/>
      </c:valAx>
      <c:valAx>
        <c:axId val="428574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06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'MCF7'!$R$17:$Z$17</c:f>
              <c:numCache>
                <c:formatCode>General</c:formatCode>
                <c:ptCount val="9"/>
                <c:pt idx="0">
                  <c:v>0.99896601009632524</c:v>
                </c:pt>
                <c:pt idx="1">
                  <c:v>1.0383661275999649</c:v>
                </c:pt>
                <c:pt idx="2">
                  <c:v>0.98929353778434004</c:v>
                </c:pt>
                <c:pt idx="3">
                  <c:v>0.97244866275905961</c:v>
                </c:pt>
                <c:pt idx="4">
                  <c:v>0.72390926212576234</c:v>
                </c:pt>
                <c:pt idx="5">
                  <c:v>0.45840948887165345</c:v>
                </c:pt>
                <c:pt idx="6">
                  <c:v>0.41796218918530492</c:v>
                </c:pt>
                <c:pt idx="7">
                  <c:v>0.39655523578099777</c:v>
                </c:pt>
                <c:pt idx="8">
                  <c:v>0.37975976690244573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'MCF7'!$R$16:$Z$16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'MCF7'!$R$22:$Z$22</c:f>
              <c:numCache>
                <c:formatCode>General</c:formatCode>
                <c:ptCount val="9"/>
                <c:pt idx="0">
                  <c:v>0.43786093875525361</c:v>
                </c:pt>
                <c:pt idx="1">
                  <c:v>0.45513056781455208</c:v>
                </c:pt>
                <c:pt idx="2">
                  <c:v>0.43362135726418599</c:v>
                </c:pt>
                <c:pt idx="3">
                  <c:v>0.42623801016604695</c:v>
                </c:pt>
                <c:pt idx="4">
                  <c:v>0.31729967374710305</c:v>
                </c:pt>
                <c:pt idx="5">
                  <c:v>0.20092736599947358</c:v>
                </c:pt>
                <c:pt idx="6">
                  <c:v>0.18319874217064888</c:v>
                </c:pt>
                <c:pt idx="7">
                  <c:v>0.17381577156027136</c:v>
                </c:pt>
                <c:pt idx="8">
                  <c:v>0.16645407987539781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'MCF7'!$R$25:$Z$25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'MCF7'!$R$31:$Z$31</c:f>
              <c:numCache>
                <c:formatCode>General</c:formatCode>
                <c:ptCount val="9"/>
                <c:pt idx="0">
                  <c:v>0.43726869433314297</c:v>
                </c:pt>
                <c:pt idx="1">
                  <c:v>0.4129897587348797</c:v>
                </c:pt>
                <c:pt idx="2">
                  <c:v>0.43113137478308183</c:v>
                </c:pt>
                <c:pt idx="3">
                  <c:v>0.38952177932587495</c:v>
                </c:pt>
                <c:pt idx="4">
                  <c:v>0.39418250876614308</c:v>
                </c:pt>
                <c:pt idx="5">
                  <c:v>0.40334137178956264</c:v>
                </c:pt>
                <c:pt idx="6">
                  <c:v>0.36914112104795521</c:v>
                </c:pt>
                <c:pt idx="7">
                  <c:v>0.40385127579911589</c:v>
                </c:pt>
                <c:pt idx="8">
                  <c:v>0.41032652556789523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4560"/>
        <c:axId val="428565152"/>
      </c:scatterChart>
      <c:valAx>
        <c:axId val="4285745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5152"/>
        <c:crosses val="autoZero"/>
        <c:crossBetween val="midCat"/>
      </c:valAx>
      <c:valAx>
        <c:axId val="4285651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45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'MCF7'!$R$18:$R$22</c:f>
              <c:numCache>
                <c:formatCode>General</c:formatCode>
                <c:ptCount val="5"/>
                <c:pt idx="0">
                  <c:v>1.0218126874102831</c:v>
                </c:pt>
                <c:pt idx="1">
                  <c:v>0.91524929877158556</c:v>
                </c:pt>
                <c:pt idx="2">
                  <c:v>0.64183716618783071</c:v>
                </c:pt>
                <c:pt idx="3">
                  <c:v>0.47982497893881793</c:v>
                </c:pt>
                <c:pt idx="4">
                  <c:v>0.43786093875525361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'MCF7'!$R$27:$R$31</c:f>
              <c:numCache>
                <c:formatCode>General</c:formatCode>
                <c:ptCount val="5"/>
                <c:pt idx="0">
                  <c:v>1.0428852182499577</c:v>
                </c:pt>
                <c:pt idx="1">
                  <c:v>0.91947681218240673</c:v>
                </c:pt>
                <c:pt idx="2">
                  <c:v>0.58602515965702495</c:v>
                </c:pt>
                <c:pt idx="3">
                  <c:v>0.45230845157921395</c:v>
                </c:pt>
                <c:pt idx="4">
                  <c:v>0.43726869433314297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5344"/>
        <c:axId val="428570248"/>
      </c:scatterChart>
      <c:valAx>
        <c:axId val="42857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0248"/>
        <c:crosses val="autoZero"/>
        <c:crossBetween val="midCat"/>
      </c:valAx>
      <c:valAx>
        <c:axId val="4285702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5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'MCF7'!$S$18:$S$22</c:f>
              <c:numCache>
                <c:formatCode>General</c:formatCode>
                <c:ptCount val="5"/>
                <c:pt idx="0">
                  <c:v>1.0621138984062337</c:v>
                </c:pt>
                <c:pt idx="1">
                  <c:v>0.95134755391967329</c:v>
                </c:pt>
                <c:pt idx="2">
                  <c:v>0.66715180103067706</c:v>
                </c:pt>
                <c:pt idx="3">
                  <c:v>0.49874970746841824</c:v>
                </c:pt>
                <c:pt idx="4">
                  <c:v>0.45513056781455208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'MCF7'!$S$27:$S$31</c:f>
              <c:numCache>
                <c:formatCode>General</c:formatCode>
                <c:ptCount val="5"/>
                <c:pt idx="0">
                  <c:v>1.0146054698702838</c:v>
                </c:pt>
                <c:pt idx="1">
                  <c:v>0.922638720765382</c:v>
                </c:pt>
                <c:pt idx="2">
                  <c:v>0.5208592389680885</c:v>
                </c:pt>
                <c:pt idx="3">
                  <c:v>0.424915384174329</c:v>
                </c:pt>
                <c:pt idx="4">
                  <c:v>0.4129897587348797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5736"/>
        <c:axId val="428573384"/>
      </c:scatterChart>
      <c:valAx>
        <c:axId val="428575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3384"/>
        <c:crosses val="autoZero"/>
        <c:crossBetween val="midCat"/>
      </c:valAx>
      <c:valAx>
        <c:axId val="428573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57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'MCF7'!$T$18:$T$22</c:f>
              <c:numCache>
                <c:formatCode>General</c:formatCode>
                <c:ptCount val="5"/>
                <c:pt idx="0">
                  <c:v>1.0119190025129781</c:v>
                </c:pt>
                <c:pt idx="1">
                  <c:v>0.90638741216937935</c:v>
                </c:pt>
                <c:pt idx="2">
                  <c:v>0.63562258815813755</c:v>
                </c:pt>
                <c:pt idx="3">
                  <c:v>0.47517908130418562</c:v>
                </c:pt>
                <c:pt idx="4">
                  <c:v>0.43362135726418599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'MCF7'!$T$27:$T$31</c:f>
              <c:numCache>
                <c:formatCode>General</c:formatCode>
                <c:ptCount val="5"/>
                <c:pt idx="0">
                  <c:v>0.96665020154655712</c:v>
                </c:pt>
                <c:pt idx="1">
                  <c:v>0.84972689140258806</c:v>
                </c:pt>
                <c:pt idx="2">
                  <c:v>0.48206093131015565</c:v>
                </c:pt>
                <c:pt idx="3">
                  <c:v>0.41419399567330589</c:v>
                </c:pt>
                <c:pt idx="4">
                  <c:v>0.43113137478308183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3776"/>
        <c:axId val="428572208"/>
      </c:scatterChart>
      <c:valAx>
        <c:axId val="42857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2208"/>
        <c:crosses val="autoZero"/>
        <c:crossBetween val="midCat"/>
      </c:valAx>
      <c:valAx>
        <c:axId val="428572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37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'MCF7'!$U$18:$U$22</c:f>
              <c:numCache>
                <c:formatCode>General</c:formatCode>
                <c:ptCount val="5"/>
                <c:pt idx="0">
                  <c:v>0.99468887972130016</c:v>
                </c:pt>
                <c:pt idx="1">
                  <c:v>0.89095419432316225</c:v>
                </c:pt>
                <c:pt idx="2">
                  <c:v>0.6247997305816605</c:v>
                </c:pt>
                <c:pt idx="3">
                  <c:v>0.46708812353130519</c:v>
                </c:pt>
                <c:pt idx="4">
                  <c:v>0.42623801016604695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'MCF7'!$U$27:$U$31</c:f>
              <c:numCache>
                <c:formatCode>General</c:formatCode>
                <c:ptCount val="5"/>
                <c:pt idx="0">
                  <c:v>0.88457746826239136</c:v>
                </c:pt>
                <c:pt idx="1">
                  <c:v>0.63049102009662816</c:v>
                </c:pt>
                <c:pt idx="2">
                  <c:v>0.43643719997664449</c:v>
                </c:pt>
                <c:pt idx="3">
                  <c:v>0.41093949537606395</c:v>
                </c:pt>
                <c:pt idx="4">
                  <c:v>0.38952177932587495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6128"/>
        <c:axId val="428568288"/>
      </c:scatterChart>
      <c:valAx>
        <c:axId val="42857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8288"/>
        <c:crosses val="autoZero"/>
        <c:crossBetween val="midCat"/>
      </c:valAx>
      <c:valAx>
        <c:axId val="428568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61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'MCF7'!$V$18:$V$22</c:f>
              <c:numCache>
                <c:formatCode>General</c:formatCode>
                <c:ptCount val="5"/>
                <c:pt idx="0">
                  <c:v>0.74046530222043772</c:v>
                </c:pt>
                <c:pt idx="1">
                  <c:v>0.66324323133974583</c:v>
                </c:pt>
                <c:pt idx="2">
                  <c:v>0.46511279131020761</c:v>
                </c:pt>
                <c:pt idx="3">
                  <c:v>0.34770927433218274</c:v>
                </c:pt>
                <c:pt idx="4">
                  <c:v>0.31729967374710305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'MCF7'!$V$27:$V$31</c:f>
              <c:numCache>
                <c:formatCode>General</c:formatCode>
                <c:ptCount val="5"/>
                <c:pt idx="0">
                  <c:v>0.63575241365187141</c:v>
                </c:pt>
                <c:pt idx="1">
                  <c:v>0.43436221589471513</c:v>
                </c:pt>
                <c:pt idx="2">
                  <c:v>0.42103786750505129</c:v>
                </c:pt>
                <c:pt idx="3">
                  <c:v>0.39603711808823022</c:v>
                </c:pt>
                <c:pt idx="4">
                  <c:v>0.39418250876614308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67896"/>
        <c:axId val="428576520"/>
      </c:scatterChart>
      <c:valAx>
        <c:axId val="428567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6520"/>
        <c:crosses val="autoZero"/>
        <c:crossBetween val="midCat"/>
      </c:valAx>
      <c:valAx>
        <c:axId val="428576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678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'MCF7'!$W$18:$W$22</c:f>
              <c:numCache>
                <c:formatCode>General</c:formatCode>
                <c:ptCount val="5"/>
                <c:pt idx="0">
                  <c:v>0.46889346286481981</c:v>
                </c:pt>
                <c:pt idx="1">
                  <c:v>0.41999323200152305</c:v>
                </c:pt>
                <c:pt idx="2">
                  <c:v>0.29452878708317953</c:v>
                </c:pt>
                <c:pt idx="3">
                  <c:v>0.22018399136721994</c:v>
                </c:pt>
                <c:pt idx="4">
                  <c:v>0.20092736599947358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'MCF7'!$W$27:$W$31</c:f>
              <c:numCache>
                <c:formatCode>General</c:formatCode>
                <c:ptCount val="5"/>
                <c:pt idx="0">
                  <c:v>0.40610007602266823</c:v>
                </c:pt>
                <c:pt idx="1">
                  <c:v>0.39827567821971427</c:v>
                </c:pt>
                <c:pt idx="2">
                  <c:v>0.38490641848531143</c:v>
                </c:pt>
                <c:pt idx="3">
                  <c:v>0.41180026646089307</c:v>
                </c:pt>
                <c:pt idx="4">
                  <c:v>0.40334137178956264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7304"/>
        <c:axId val="428565936"/>
      </c:scatterChart>
      <c:valAx>
        <c:axId val="428577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5936"/>
        <c:crosses val="autoZero"/>
        <c:crossBetween val="midCat"/>
      </c:valAx>
      <c:valAx>
        <c:axId val="428565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7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'MCF7'!$X$18:$X$22</c:f>
              <c:numCache>
                <c:formatCode>General</c:formatCode>
                <c:ptCount val="5"/>
                <c:pt idx="0">
                  <c:v>0.42752112028930844</c:v>
                </c:pt>
                <c:pt idx="1">
                  <c:v>0.38293555205947472</c:v>
                </c:pt>
                <c:pt idx="2">
                  <c:v>0.26854133611061581</c:v>
                </c:pt>
                <c:pt idx="3">
                  <c:v>0.2007562785882207</c:v>
                </c:pt>
                <c:pt idx="4">
                  <c:v>0.18319874217064888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'MCF7'!$X$27:$X$31</c:f>
              <c:numCache>
                <c:formatCode>General</c:formatCode>
                <c:ptCount val="5"/>
                <c:pt idx="0">
                  <c:v>0.36292867984770893</c:v>
                </c:pt>
                <c:pt idx="1">
                  <c:v>0.37769774161215103</c:v>
                </c:pt>
                <c:pt idx="2">
                  <c:v>0.38672067957828604</c:v>
                </c:pt>
                <c:pt idx="3">
                  <c:v>0.40207077970611227</c:v>
                </c:pt>
                <c:pt idx="4">
                  <c:v>0.36914112104795521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67112"/>
        <c:axId val="428568680"/>
      </c:scatterChart>
      <c:valAx>
        <c:axId val="428567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8680"/>
        <c:crosses val="autoZero"/>
        <c:crossBetween val="midCat"/>
      </c:valAx>
      <c:valAx>
        <c:axId val="4285686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67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'MCF7'!$Y$18:$Y$22</c:f>
              <c:numCache>
                <c:formatCode>General</c:formatCode>
                <c:ptCount val="5"/>
                <c:pt idx="0">
                  <c:v>0.4056245829034042</c:v>
                </c:pt>
                <c:pt idx="1">
                  <c:v>0.36332257334537521</c:v>
                </c:pt>
                <c:pt idx="2">
                  <c:v>0.25478733630394512</c:v>
                </c:pt>
                <c:pt idx="3">
                  <c:v>0.19047405590741548</c:v>
                </c:pt>
                <c:pt idx="4">
                  <c:v>0.17381577156027136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'MCF7'!$Y$27:$Y$31</c:f>
              <c:numCache>
                <c:formatCode>General</c:formatCode>
                <c:ptCount val="5"/>
                <c:pt idx="0">
                  <c:v>0.39630640392758115</c:v>
                </c:pt>
                <c:pt idx="1">
                  <c:v>0.39662809470429633</c:v>
                </c:pt>
                <c:pt idx="2">
                  <c:v>0.38980555204686507</c:v>
                </c:pt>
                <c:pt idx="3">
                  <c:v>0.4098456638782621</c:v>
                </c:pt>
                <c:pt idx="4">
                  <c:v>0.40385127579911589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1424"/>
        <c:axId val="428569072"/>
      </c:scatterChart>
      <c:valAx>
        <c:axId val="428571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69072"/>
        <c:crosses val="autoZero"/>
        <c:crossBetween val="midCat"/>
      </c:valAx>
      <c:valAx>
        <c:axId val="428569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14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'MCF7'!$Q$18:$Q$22</c:f>
              <c:numCache>
                <c:formatCode>General</c:formatCode>
                <c:ptCount val="5"/>
                <c:pt idx="0">
                  <c:v>1.0228703249991007</c:v>
                </c:pt>
                <c:pt idx="1">
                  <c:v>0.91619663684386288</c:v>
                </c:pt>
                <c:pt idx="2">
                  <c:v>0.64250150625839775</c:v>
                </c:pt>
                <c:pt idx="3">
                  <c:v>0.48032162665129202</c:v>
                </c:pt>
                <c:pt idx="4">
                  <c:v>0.43831415116219308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'MCF7'!$P$18:$P$22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'MCF7'!$Z$18:$Z$22</c:f>
              <c:numCache>
                <c:formatCode>General</c:formatCode>
                <c:ptCount val="5"/>
                <c:pt idx="0">
                  <c:v>0.38844499619308737</c:v>
                </c:pt>
                <c:pt idx="1">
                  <c:v>0.34793462124463009</c:v>
                </c:pt>
                <c:pt idx="2">
                  <c:v>0.24399622225115941</c:v>
                </c:pt>
                <c:pt idx="3">
                  <c:v>0.18240682897529822</c:v>
                </c:pt>
                <c:pt idx="4">
                  <c:v>0.16645407987539781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'MCF7'!$P$27:$P$31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'MCF7'!$Z$27:$Z$31</c:f>
              <c:numCache>
                <c:formatCode>General</c:formatCode>
                <c:ptCount val="5"/>
                <c:pt idx="0">
                  <c:v>0.38271847899790762</c:v>
                </c:pt>
                <c:pt idx="1">
                  <c:v>0.37976543900106358</c:v>
                </c:pt>
                <c:pt idx="2">
                  <c:v>0.3658005228574927</c:v>
                </c:pt>
                <c:pt idx="3">
                  <c:v>0.38483989974335131</c:v>
                </c:pt>
                <c:pt idx="4">
                  <c:v>0.41032652556789523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84752"/>
        <c:axId val="428582792"/>
      </c:scatterChart>
      <c:valAx>
        <c:axId val="42858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82792"/>
        <c:crosses val="autoZero"/>
        <c:crossBetween val="midCat"/>
      </c:valAx>
      <c:valAx>
        <c:axId val="428582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84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'MCF7'!$R$18:$Z$18</c:f>
              <c:numCache>
                <c:formatCode>General</c:formatCode>
                <c:ptCount val="9"/>
                <c:pt idx="0">
                  <c:v>1.0218126874102831</c:v>
                </c:pt>
                <c:pt idx="1">
                  <c:v>1.0621138984062337</c:v>
                </c:pt>
                <c:pt idx="2">
                  <c:v>1.0119190025129781</c:v>
                </c:pt>
                <c:pt idx="3">
                  <c:v>0.99468887972130016</c:v>
                </c:pt>
                <c:pt idx="4">
                  <c:v>0.74046530222043772</c:v>
                </c:pt>
                <c:pt idx="5">
                  <c:v>0.46889346286481981</c:v>
                </c:pt>
                <c:pt idx="6">
                  <c:v>0.42752112028930844</c:v>
                </c:pt>
                <c:pt idx="7">
                  <c:v>0.4056245829034042</c:v>
                </c:pt>
                <c:pt idx="8">
                  <c:v>0.38844499619308737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'MCF7'!$R$19:$Z$19</c:f>
              <c:numCache>
                <c:formatCode>General</c:formatCode>
                <c:ptCount val="9"/>
                <c:pt idx="0">
                  <c:v>0.91524929877158556</c:v>
                </c:pt>
                <c:pt idx="1">
                  <c:v>0.95134755391967329</c:v>
                </c:pt>
                <c:pt idx="2">
                  <c:v>0.90638741216937935</c:v>
                </c:pt>
                <c:pt idx="3">
                  <c:v>0.89095419432316225</c:v>
                </c:pt>
                <c:pt idx="4">
                  <c:v>0.66324323133974583</c:v>
                </c:pt>
                <c:pt idx="5">
                  <c:v>0.41999323200152305</c:v>
                </c:pt>
                <c:pt idx="6">
                  <c:v>0.38293555205947472</c:v>
                </c:pt>
                <c:pt idx="7">
                  <c:v>0.36332257334537521</c:v>
                </c:pt>
                <c:pt idx="8">
                  <c:v>0.34793462124463009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'MCF7'!$R$20:$Z$20</c:f>
              <c:numCache>
                <c:formatCode>General</c:formatCode>
                <c:ptCount val="9"/>
                <c:pt idx="0">
                  <c:v>0.64183716618783071</c:v>
                </c:pt>
                <c:pt idx="1">
                  <c:v>0.66715180103067706</c:v>
                </c:pt>
                <c:pt idx="2">
                  <c:v>0.63562258815813755</c:v>
                </c:pt>
                <c:pt idx="3">
                  <c:v>0.6247997305816605</c:v>
                </c:pt>
                <c:pt idx="4">
                  <c:v>0.46511279131020761</c:v>
                </c:pt>
                <c:pt idx="5">
                  <c:v>0.29452878708317953</c:v>
                </c:pt>
                <c:pt idx="6">
                  <c:v>0.26854133611061581</c:v>
                </c:pt>
                <c:pt idx="7">
                  <c:v>0.25478733630394512</c:v>
                </c:pt>
                <c:pt idx="8">
                  <c:v>0.24399622225115941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'MCF7'!$R$21:$Z$21</c:f>
              <c:numCache>
                <c:formatCode>General</c:formatCode>
                <c:ptCount val="9"/>
                <c:pt idx="0">
                  <c:v>0.47982497893881793</c:v>
                </c:pt>
                <c:pt idx="1">
                  <c:v>0.49874970746841824</c:v>
                </c:pt>
                <c:pt idx="2">
                  <c:v>0.47517908130418562</c:v>
                </c:pt>
                <c:pt idx="3">
                  <c:v>0.46708812353130519</c:v>
                </c:pt>
                <c:pt idx="4">
                  <c:v>0.34770927433218274</c:v>
                </c:pt>
                <c:pt idx="5">
                  <c:v>0.22018399136721994</c:v>
                </c:pt>
                <c:pt idx="6">
                  <c:v>0.2007562785882207</c:v>
                </c:pt>
                <c:pt idx="7">
                  <c:v>0.19047405590741548</c:v>
                </c:pt>
                <c:pt idx="8">
                  <c:v>0.18240682897529822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'MCF7'!$R$22:$Z$22</c:f>
              <c:numCache>
                <c:formatCode>General</c:formatCode>
                <c:ptCount val="9"/>
                <c:pt idx="0">
                  <c:v>0.43786093875525361</c:v>
                </c:pt>
                <c:pt idx="1">
                  <c:v>0.45513056781455208</c:v>
                </c:pt>
                <c:pt idx="2">
                  <c:v>0.43362135726418599</c:v>
                </c:pt>
                <c:pt idx="3">
                  <c:v>0.42623801016604695</c:v>
                </c:pt>
                <c:pt idx="4">
                  <c:v>0.31729967374710305</c:v>
                </c:pt>
                <c:pt idx="5">
                  <c:v>0.20092736599947358</c:v>
                </c:pt>
                <c:pt idx="6">
                  <c:v>0.18319874217064888</c:v>
                </c:pt>
                <c:pt idx="7">
                  <c:v>0.17381577156027136</c:v>
                </c:pt>
                <c:pt idx="8">
                  <c:v>0.16645407987539781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85144"/>
        <c:axId val="428580832"/>
        <c:axId val="435406304"/>
      </c:surfaceChart>
      <c:catAx>
        <c:axId val="4285851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8580832"/>
        <c:crossesAt val="0"/>
        <c:auto val="1"/>
        <c:lblAlgn val="ctr"/>
        <c:lblOffset val="100"/>
        <c:noMultiLvlLbl val="0"/>
      </c:catAx>
      <c:valAx>
        <c:axId val="42858083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8585144"/>
        <c:crosses val="autoZero"/>
        <c:crossBetween val="midCat"/>
        <c:majorUnit val="0.25"/>
        <c:minorUnit val="0.1"/>
      </c:valAx>
      <c:serAx>
        <c:axId val="43540630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8083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'MCF7'!$R$27:$Z$27</c:f>
              <c:numCache>
                <c:formatCode>General</c:formatCode>
                <c:ptCount val="9"/>
                <c:pt idx="0">
                  <c:v>1.0428852182499577</c:v>
                </c:pt>
                <c:pt idx="1">
                  <c:v>1.0146054698702838</c:v>
                </c:pt>
                <c:pt idx="2">
                  <c:v>0.96665020154655712</c:v>
                </c:pt>
                <c:pt idx="3">
                  <c:v>0.88457746826239136</c:v>
                </c:pt>
                <c:pt idx="4">
                  <c:v>0.63575241365187141</c:v>
                </c:pt>
                <c:pt idx="5">
                  <c:v>0.40610007602266823</c:v>
                </c:pt>
                <c:pt idx="6">
                  <c:v>0.36292867984770893</c:v>
                </c:pt>
                <c:pt idx="7">
                  <c:v>0.39630640392758115</c:v>
                </c:pt>
                <c:pt idx="8">
                  <c:v>0.38271847899790762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'MCF7'!$R$28:$Z$28</c:f>
              <c:numCache>
                <c:formatCode>General</c:formatCode>
                <c:ptCount val="9"/>
                <c:pt idx="0">
                  <c:v>0.91947681218240673</c:v>
                </c:pt>
                <c:pt idx="1">
                  <c:v>0.922638720765382</c:v>
                </c:pt>
                <c:pt idx="2">
                  <c:v>0.84972689140258806</c:v>
                </c:pt>
                <c:pt idx="3">
                  <c:v>0.63049102009662816</c:v>
                </c:pt>
                <c:pt idx="4">
                  <c:v>0.43436221589471513</c:v>
                </c:pt>
                <c:pt idx="5">
                  <c:v>0.39827567821971427</c:v>
                </c:pt>
                <c:pt idx="6">
                  <c:v>0.37769774161215103</c:v>
                </c:pt>
                <c:pt idx="7">
                  <c:v>0.39662809470429633</c:v>
                </c:pt>
                <c:pt idx="8">
                  <c:v>0.37976543900106358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'MCF7'!$R$29:$Z$29</c:f>
              <c:numCache>
                <c:formatCode>General</c:formatCode>
                <c:ptCount val="9"/>
                <c:pt idx="0">
                  <c:v>0.58602515965702495</c:v>
                </c:pt>
                <c:pt idx="1">
                  <c:v>0.5208592389680885</c:v>
                </c:pt>
                <c:pt idx="2">
                  <c:v>0.48206093131015565</c:v>
                </c:pt>
                <c:pt idx="3">
                  <c:v>0.43643719997664449</c:v>
                </c:pt>
                <c:pt idx="4">
                  <c:v>0.42103786750505129</c:v>
                </c:pt>
                <c:pt idx="5">
                  <c:v>0.38490641848531143</c:v>
                </c:pt>
                <c:pt idx="6">
                  <c:v>0.38672067957828604</c:v>
                </c:pt>
                <c:pt idx="7">
                  <c:v>0.38980555204686507</c:v>
                </c:pt>
                <c:pt idx="8">
                  <c:v>0.3658005228574927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'MCF7'!$R$30:$Z$30</c:f>
              <c:numCache>
                <c:formatCode>General</c:formatCode>
                <c:ptCount val="9"/>
                <c:pt idx="0">
                  <c:v>0.45230845157921395</c:v>
                </c:pt>
                <c:pt idx="1">
                  <c:v>0.424915384174329</c:v>
                </c:pt>
                <c:pt idx="2">
                  <c:v>0.41419399567330589</c:v>
                </c:pt>
                <c:pt idx="3">
                  <c:v>0.41093949537606395</c:v>
                </c:pt>
                <c:pt idx="4">
                  <c:v>0.39603711808823022</c:v>
                </c:pt>
                <c:pt idx="5">
                  <c:v>0.41180026646089307</c:v>
                </c:pt>
                <c:pt idx="6">
                  <c:v>0.40207077970611227</c:v>
                </c:pt>
                <c:pt idx="7">
                  <c:v>0.4098456638782621</c:v>
                </c:pt>
                <c:pt idx="8">
                  <c:v>0.38483989974335131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'MCF7'!$R$31:$Z$31</c:f>
              <c:numCache>
                <c:formatCode>General</c:formatCode>
                <c:ptCount val="9"/>
                <c:pt idx="0">
                  <c:v>0.43726869433314297</c:v>
                </c:pt>
                <c:pt idx="1">
                  <c:v>0.4129897587348797</c:v>
                </c:pt>
                <c:pt idx="2">
                  <c:v>0.43113137478308183</c:v>
                </c:pt>
                <c:pt idx="3">
                  <c:v>0.38952177932587495</c:v>
                </c:pt>
                <c:pt idx="4">
                  <c:v>0.39418250876614308</c:v>
                </c:pt>
                <c:pt idx="5">
                  <c:v>0.40334137178956264</c:v>
                </c:pt>
                <c:pt idx="6">
                  <c:v>0.36914112104795521</c:v>
                </c:pt>
                <c:pt idx="7">
                  <c:v>0.40385127579911589</c:v>
                </c:pt>
                <c:pt idx="8">
                  <c:v>0.41032652556789523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86712"/>
        <c:axId val="428584360"/>
        <c:axId val="435407152"/>
      </c:surfaceChart>
      <c:catAx>
        <c:axId val="4285867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84360"/>
        <c:crossesAt val="0"/>
        <c:auto val="1"/>
        <c:lblAlgn val="ctr"/>
        <c:lblOffset val="100"/>
        <c:noMultiLvlLbl val="0"/>
      </c:catAx>
      <c:valAx>
        <c:axId val="42858436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28586712"/>
        <c:crosses val="autoZero"/>
        <c:crossBetween val="midCat"/>
        <c:majorUnit val="0.25"/>
        <c:minorUnit val="0.1"/>
      </c:valAx>
      <c:serAx>
        <c:axId val="4354071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843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'MCF7'!$R$36:$Z$36</c:f>
              <c:numCache>
                <c:formatCode>General</c:formatCode>
                <c:ptCount val="9"/>
                <c:pt idx="0">
                  <c:v>-2.1072530839674641E-2</c:v>
                </c:pt>
                <c:pt idx="1">
                  <c:v>4.7508428535949943E-2</c:v>
                </c:pt>
                <c:pt idx="2">
                  <c:v>4.5268800966420941E-2</c:v>
                </c:pt>
                <c:pt idx="3">
                  <c:v>0.11011141145890879</c:v>
                </c:pt>
                <c:pt idx="4">
                  <c:v>0.10471288856856631</c:v>
                </c:pt>
                <c:pt idx="5">
                  <c:v>6.2793386842151577E-2</c:v>
                </c:pt>
                <c:pt idx="6">
                  <c:v>6.4592440441599508E-2</c:v>
                </c:pt>
                <c:pt idx="7">
                  <c:v>9.3181789758230438E-3</c:v>
                </c:pt>
                <c:pt idx="8">
                  <c:v>5.7265171951797478E-3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'MCF7'!$R$37:$Z$37</c:f>
              <c:numCache>
                <c:formatCode>General</c:formatCode>
                <c:ptCount val="9"/>
                <c:pt idx="0">
                  <c:v>-4.2275134108211709E-3</c:v>
                </c:pt>
                <c:pt idx="1">
                  <c:v>2.8708833154291291E-2</c:v>
                </c:pt>
                <c:pt idx="2">
                  <c:v>5.6660520766791289E-2</c:v>
                </c:pt>
                <c:pt idx="3">
                  <c:v>0.26046317422653409</c:v>
                </c:pt>
                <c:pt idx="4">
                  <c:v>0.2288810154450307</c:v>
                </c:pt>
                <c:pt idx="5">
                  <c:v>2.1717553781808785E-2</c:v>
                </c:pt>
                <c:pt idx="6">
                  <c:v>5.2378104473236875E-3</c:v>
                </c:pt>
                <c:pt idx="7">
                  <c:v>-3.330552135892112E-2</c:v>
                </c:pt>
                <c:pt idx="8">
                  <c:v>-3.1830817756433483E-2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'MCF7'!$R$38:$Z$38</c:f>
              <c:numCache>
                <c:formatCode>General</c:formatCode>
                <c:ptCount val="9"/>
                <c:pt idx="0">
                  <c:v>5.5812006530805758E-2</c:v>
                </c:pt>
                <c:pt idx="1">
                  <c:v>0.14629256206258856</c:v>
                </c:pt>
                <c:pt idx="2">
                  <c:v>0.1535616568479819</c:v>
                </c:pt>
                <c:pt idx="3">
                  <c:v>0.18836253060501601</c:v>
                </c:pt>
                <c:pt idx="4">
                  <c:v>4.4074923805156319E-2</c:v>
                </c:pt>
                <c:pt idx="5">
                  <c:v>-9.0377631402131897E-2</c:v>
                </c:pt>
                <c:pt idx="6">
                  <c:v>-0.11817934346767023</c:v>
                </c:pt>
                <c:pt idx="7">
                  <c:v>-0.13501821574291994</c:v>
                </c:pt>
                <c:pt idx="8">
                  <c:v>-0.12180430060633329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'MCF7'!$R$39:$Z$39</c:f>
              <c:numCache>
                <c:formatCode>General</c:formatCode>
                <c:ptCount val="9"/>
                <c:pt idx="0">
                  <c:v>2.7516527359603971E-2</c:v>
                </c:pt>
                <c:pt idx="1">
                  <c:v>7.3834323294089232E-2</c:v>
                </c:pt>
                <c:pt idx="2">
                  <c:v>6.0985085630879732E-2</c:v>
                </c:pt>
                <c:pt idx="3">
                  <c:v>5.6148628155241243E-2</c:v>
                </c:pt>
                <c:pt idx="4">
                  <c:v>-4.8327843756047484E-2</c:v>
                </c:pt>
                <c:pt idx="5">
                  <c:v>-0.19161627509367313</c:v>
                </c:pt>
                <c:pt idx="6">
                  <c:v>-0.20131450111789156</c:v>
                </c:pt>
                <c:pt idx="7">
                  <c:v>-0.21937160797084662</c:v>
                </c:pt>
                <c:pt idx="8">
                  <c:v>-0.20243307076805309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'MCF7'!$R$40:$Z$40</c:f>
              <c:numCache>
                <c:formatCode>General</c:formatCode>
                <c:ptCount val="9"/>
                <c:pt idx="0">
                  <c:v>5.9224442211064376E-4</c:v>
                </c:pt>
                <c:pt idx="1">
                  <c:v>4.2140809079672381E-2</c:v>
                </c:pt>
                <c:pt idx="2">
                  <c:v>2.4899824811041582E-3</c:v>
                </c:pt>
                <c:pt idx="3">
                  <c:v>3.6716230840172004E-2</c:v>
                </c:pt>
                <c:pt idx="4">
                  <c:v>-7.688283501904003E-2</c:v>
                </c:pt>
                <c:pt idx="5">
                  <c:v>-0.20241400579008906</c:v>
                </c:pt>
                <c:pt idx="6">
                  <c:v>-0.18594237887730633</c:v>
                </c:pt>
                <c:pt idx="7">
                  <c:v>-0.23003550423884453</c:v>
                </c:pt>
                <c:pt idx="8">
                  <c:v>-0.24387244569249741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28583576"/>
        <c:axId val="428587496"/>
        <c:axId val="435420296"/>
      </c:surfaceChart>
      <c:catAx>
        <c:axId val="4285835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28587496"/>
        <c:crossesAt val="0"/>
        <c:auto val="1"/>
        <c:lblAlgn val="ctr"/>
        <c:lblOffset val="100"/>
        <c:noMultiLvlLbl val="0"/>
      </c:catAx>
      <c:valAx>
        <c:axId val="428587496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8583576"/>
        <c:crosses val="autoZero"/>
        <c:crossBetween val="midCat"/>
        <c:majorUnit val="0.25"/>
        <c:minorUnit val="0.1"/>
      </c:valAx>
      <c:serAx>
        <c:axId val="435420296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2858749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MDAMB157!$R$17:$Z$17</c:f>
              <c:numCache>
                <c:formatCode>General</c:formatCode>
                <c:ptCount val="9"/>
                <c:pt idx="0">
                  <c:v>0.95276054746094563</c:v>
                </c:pt>
                <c:pt idx="1">
                  <c:v>0.97854960091791199</c:v>
                </c:pt>
                <c:pt idx="2">
                  <c:v>0.95349036393075526</c:v>
                </c:pt>
                <c:pt idx="3">
                  <c:v>0.97310505485032917</c:v>
                </c:pt>
                <c:pt idx="4">
                  <c:v>0.91338874138491244</c:v>
                </c:pt>
                <c:pt idx="5">
                  <c:v>0.76139808285969457</c:v>
                </c:pt>
                <c:pt idx="6">
                  <c:v>0.44146670309270525</c:v>
                </c:pt>
                <c:pt idx="7">
                  <c:v>0.17385506426371636</c:v>
                </c:pt>
                <c:pt idx="8">
                  <c:v>0.1206768954942893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MDAMB157!$R$18:$Z$18</c:f>
              <c:numCache>
                <c:formatCode>General</c:formatCode>
                <c:ptCount val="9"/>
                <c:pt idx="0">
                  <c:v>0.93887181087144223</c:v>
                </c:pt>
                <c:pt idx="1">
                  <c:v>0.96428492792832254</c:v>
                </c:pt>
                <c:pt idx="2">
                  <c:v>0.93959098854146639</c:v>
                </c:pt>
                <c:pt idx="3">
                  <c:v>0.95891974898649202</c:v>
                </c:pt>
                <c:pt idx="4">
                  <c:v>0.90007394191434231</c:v>
                </c:pt>
                <c:pt idx="5">
                  <c:v>0.7502989064288772</c:v>
                </c:pt>
                <c:pt idx="6">
                  <c:v>0.43503128259945439</c:v>
                </c:pt>
                <c:pt idx="7">
                  <c:v>0.17132071583929345</c:v>
                </c:pt>
                <c:pt idx="8">
                  <c:v>0.11891774455292654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MDAMB157!$R$25:$Z$25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MDAMB157!$R$27:$Z$27</c:f>
              <c:numCache>
                <c:formatCode>General</c:formatCode>
                <c:ptCount val="9"/>
                <c:pt idx="0">
                  <c:v>0.99431420377298452</c:v>
                </c:pt>
                <c:pt idx="1">
                  <c:v>1.0232131163677798</c:v>
                </c:pt>
                <c:pt idx="2">
                  <c:v>1.0088652482529357</c:v>
                </c:pt>
                <c:pt idx="3">
                  <c:v>0.95353009738564765</c:v>
                </c:pt>
                <c:pt idx="4">
                  <c:v>0.92243901181764087</c:v>
                </c:pt>
                <c:pt idx="5">
                  <c:v>0.76173549548419339</c:v>
                </c:pt>
                <c:pt idx="6">
                  <c:v>0.35222680389469252</c:v>
                </c:pt>
                <c:pt idx="7">
                  <c:v>0.13402030121457634</c:v>
                </c:pt>
                <c:pt idx="8">
                  <c:v>0.13033374892103738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7696"/>
        <c:axId val="428585928"/>
      </c:scatterChart>
      <c:valAx>
        <c:axId val="4285776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85928"/>
        <c:crosses val="autoZero"/>
        <c:crossBetween val="midCat"/>
      </c:valAx>
      <c:valAx>
        <c:axId val="428585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76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MDAMB157!$R$17:$Z$17</c:f>
              <c:numCache>
                <c:formatCode>General</c:formatCode>
                <c:ptCount val="9"/>
                <c:pt idx="0">
                  <c:v>0.95276054746094563</c:v>
                </c:pt>
                <c:pt idx="1">
                  <c:v>0.97854960091791199</c:v>
                </c:pt>
                <c:pt idx="2">
                  <c:v>0.95349036393075526</c:v>
                </c:pt>
                <c:pt idx="3">
                  <c:v>0.97310505485032917</c:v>
                </c:pt>
                <c:pt idx="4">
                  <c:v>0.91338874138491244</c:v>
                </c:pt>
                <c:pt idx="5">
                  <c:v>0.76139808285969457</c:v>
                </c:pt>
                <c:pt idx="6">
                  <c:v>0.44146670309270525</c:v>
                </c:pt>
                <c:pt idx="7">
                  <c:v>0.17385506426371636</c:v>
                </c:pt>
                <c:pt idx="8">
                  <c:v>0.1206768954942893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MDAMB157!$R$19:$Z$19</c:f>
              <c:numCache>
                <c:formatCode>General</c:formatCode>
                <c:ptCount val="9"/>
                <c:pt idx="0">
                  <c:v>0.92995090475400377</c:v>
                </c:pt>
                <c:pt idx="1">
                  <c:v>0.95512255324319384</c:v>
                </c:pt>
                <c:pt idx="2">
                  <c:v>0.93066324899224129</c:v>
                </c:pt>
                <c:pt idx="3">
                  <c:v>0.94980835278116105</c:v>
                </c:pt>
                <c:pt idx="4">
                  <c:v>0.8915216826585044</c:v>
                </c:pt>
                <c:pt idx="5">
                  <c:v>0.74316976906766896</c:v>
                </c:pt>
                <c:pt idx="6">
                  <c:v>0.43089773296543515</c:v>
                </c:pt>
                <c:pt idx="7">
                  <c:v>0.16969287271494177</c:v>
                </c:pt>
                <c:pt idx="8">
                  <c:v>0.11778782029428944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MDAMB157!$R$25:$Z$25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MDAMB157!$R$28:$Z$28</c:f>
              <c:numCache>
                <c:formatCode>General</c:formatCode>
                <c:ptCount val="9"/>
                <c:pt idx="0">
                  <c:v>0.98921566082780921</c:v>
                </c:pt>
                <c:pt idx="1">
                  <c:v>0.93207588439987699</c:v>
                </c:pt>
                <c:pt idx="2">
                  <c:v>0.92052818153144322</c:v>
                </c:pt>
                <c:pt idx="3">
                  <c:v>0.93322656584960384</c:v>
                </c:pt>
                <c:pt idx="4">
                  <c:v>0.84890106197971049</c:v>
                </c:pt>
                <c:pt idx="5">
                  <c:v>0.44910937867592882</c:v>
                </c:pt>
                <c:pt idx="6">
                  <c:v>0.17996992302668705</c:v>
                </c:pt>
                <c:pt idx="7">
                  <c:v>0.10148475528969174</c:v>
                </c:pt>
                <c:pt idx="8">
                  <c:v>0.12246274891582699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83968"/>
        <c:axId val="428578480"/>
      </c:scatterChart>
      <c:valAx>
        <c:axId val="4285839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8480"/>
        <c:crosses val="autoZero"/>
        <c:crossBetween val="midCat"/>
      </c:valAx>
      <c:valAx>
        <c:axId val="428578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83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MDAMB157!$R$17:$Z$17</c:f>
              <c:numCache>
                <c:formatCode>General</c:formatCode>
                <c:ptCount val="9"/>
                <c:pt idx="0">
                  <c:v>0.95276054746094563</c:v>
                </c:pt>
                <c:pt idx="1">
                  <c:v>0.97854960091791199</c:v>
                </c:pt>
                <c:pt idx="2">
                  <c:v>0.95349036393075526</c:v>
                </c:pt>
                <c:pt idx="3">
                  <c:v>0.97310505485032917</c:v>
                </c:pt>
                <c:pt idx="4">
                  <c:v>0.91338874138491244</c:v>
                </c:pt>
                <c:pt idx="5">
                  <c:v>0.76139808285969457</c:v>
                </c:pt>
                <c:pt idx="6">
                  <c:v>0.44146670309270525</c:v>
                </c:pt>
                <c:pt idx="7">
                  <c:v>0.17385506426371636</c:v>
                </c:pt>
                <c:pt idx="8">
                  <c:v>0.1206768954942893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MDAMB157!$R$20:$Z$20</c:f>
              <c:numCache>
                <c:formatCode>General</c:formatCode>
                <c:ptCount val="9"/>
                <c:pt idx="0">
                  <c:v>0.80694008569662534</c:v>
                </c:pt>
                <c:pt idx="1">
                  <c:v>0.8287821120715182</c:v>
                </c:pt>
                <c:pt idx="2">
                  <c:v>0.80755820340338846</c:v>
                </c:pt>
                <c:pt idx="3">
                  <c:v>0.8241708564081065</c:v>
                </c:pt>
                <c:pt idx="4">
                  <c:v>0.77359415354851924</c:v>
                </c:pt>
                <c:pt idx="5">
                  <c:v>0.64486573868890495</c:v>
                </c:pt>
                <c:pt idx="6">
                  <c:v>0.37390001105229081</c:v>
                </c:pt>
                <c:pt idx="7">
                  <c:v>0.14724646274409908</c:v>
                </c:pt>
                <c:pt idx="8">
                  <c:v>0.10220723837828323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MDAMB157!$R$25:$Z$25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MDAMB157!$R$29:$Z$29</c:f>
              <c:numCache>
                <c:formatCode>General</c:formatCode>
                <c:ptCount val="9"/>
                <c:pt idx="0">
                  <c:v>0.87569053297932198</c:v>
                </c:pt>
                <c:pt idx="1">
                  <c:v>0.83038309532565924</c:v>
                </c:pt>
                <c:pt idx="2">
                  <c:v>0.79853028684662986</c:v>
                </c:pt>
                <c:pt idx="3">
                  <c:v>0.72798052231267996</c:v>
                </c:pt>
                <c:pt idx="4">
                  <c:v>0.34184734919629328</c:v>
                </c:pt>
                <c:pt idx="5">
                  <c:v>0.138672572577938</c:v>
                </c:pt>
                <c:pt idx="6">
                  <c:v>0.12085380900321104</c:v>
                </c:pt>
                <c:pt idx="7">
                  <c:v>0.10951032589222</c:v>
                </c:pt>
                <c:pt idx="8">
                  <c:v>0.10855790813779999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9264"/>
        <c:axId val="428589848"/>
      </c:scatterChart>
      <c:valAx>
        <c:axId val="42857926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89848"/>
        <c:crosses val="autoZero"/>
        <c:crossBetween val="midCat"/>
      </c:valAx>
      <c:valAx>
        <c:axId val="428589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92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MDAMB157!$R$17:$Z$17</c:f>
              <c:numCache>
                <c:formatCode>General</c:formatCode>
                <c:ptCount val="9"/>
                <c:pt idx="0">
                  <c:v>0.95276054746094563</c:v>
                </c:pt>
                <c:pt idx="1">
                  <c:v>0.97854960091791199</c:v>
                </c:pt>
                <c:pt idx="2">
                  <c:v>0.95349036393075526</c:v>
                </c:pt>
                <c:pt idx="3">
                  <c:v>0.97310505485032917</c:v>
                </c:pt>
                <c:pt idx="4">
                  <c:v>0.91338874138491244</c:v>
                </c:pt>
                <c:pt idx="5">
                  <c:v>0.76139808285969457</c:v>
                </c:pt>
                <c:pt idx="6">
                  <c:v>0.44146670309270525</c:v>
                </c:pt>
                <c:pt idx="7">
                  <c:v>0.17385506426371636</c:v>
                </c:pt>
                <c:pt idx="8">
                  <c:v>0.1206768954942893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MDAMB157!$R$21:$Z$21</c:f>
              <c:numCache>
                <c:formatCode>General</c:formatCode>
                <c:ptCount val="9"/>
                <c:pt idx="0">
                  <c:v>0.28846774163345845</c:v>
                </c:pt>
                <c:pt idx="1">
                  <c:v>0.29627590500611378</c:v>
                </c:pt>
                <c:pt idx="2">
                  <c:v>0.28868870849592343</c:v>
                </c:pt>
                <c:pt idx="3">
                  <c:v>0.29462745733212009</c:v>
                </c:pt>
                <c:pt idx="4">
                  <c:v>0.27654712211048293</c:v>
                </c:pt>
                <c:pt idx="5">
                  <c:v>0.23052884172408925</c:v>
                </c:pt>
                <c:pt idx="6">
                  <c:v>0.1336630732526646</c:v>
                </c:pt>
                <c:pt idx="7">
                  <c:v>5.2638176395260312E-2</c:v>
                </c:pt>
                <c:pt idx="8">
                  <c:v>3.653739819868166E-2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MDAMB157!$R$25:$Z$25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MDAMB157!$R$30:$Z$30</c:f>
              <c:numCache>
                <c:formatCode>General</c:formatCode>
                <c:ptCount val="9"/>
                <c:pt idx="0">
                  <c:v>0.44355774585779084</c:v>
                </c:pt>
                <c:pt idx="1">
                  <c:v>0.37040127586193922</c:v>
                </c:pt>
                <c:pt idx="2">
                  <c:v>0.38005513502001315</c:v>
                </c:pt>
                <c:pt idx="3">
                  <c:v>0.25173361552337492</c:v>
                </c:pt>
                <c:pt idx="4">
                  <c:v>0.13248012958794031</c:v>
                </c:pt>
                <c:pt idx="5">
                  <c:v>0.12524683251296315</c:v>
                </c:pt>
                <c:pt idx="6">
                  <c:v>0.12059724755042706</c:v>
                </c:pt>
                <c:pt idx="7">
                  <c:v>0.11763880910988815</c:v>
                </c:pt>
                <c:pt idx="8">
                  <c:v>0.12413994344100497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82400"/>
        <c:axId val="428588280"/>
      </c:scatterChart>
      <c:valAx>
        <c:axId val="4285824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88280"/>
        <c:crosses val="autoZero"/>
        <c:crossBetween val="midCat"/>
      </c:valAx>
      <c:valAx>
        <c:axId val="428588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824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MDAMB157!$R$17:$Z$17</c:f>
              <c:numCache>
                <c:formatCode>General</c:formatCode>
                <c:ptCount val="9"/>
                <c:pt idx="0">
                  <c:v>0.95276054746094563</c:v>
                </c:pt>
                <c:pt idx="1">
                  <c:v>0.97854960091791199</c:v>
                </c:pt>
                <c:pt idx="2">
                  <c:v>0.95349036393075526</c:v>
                </c:pt>
                <c:pt idx="3">
                  <c:v>0.97310505485032917</c:v>
                </c:pt>
                <c:pt idx="4">
                  <c:v>0.91338874138491244</c:v>
                </c:pt>
                <c:pt idx="5">
                  <c:v>0.76139808285969457</c:v>
                </c:pt>
                <c:pt idx="6">
                  <c:v>0.44146670309270525</c:v>
                </c:pt>
                <c:pt idx="7">
                  <c:v>0.17385506426371636</c:v>
                </c:pt>
                <c:pt idx="8">
                  <c:v>0.1206768954942893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MDAMB157!$R$16:$Z$16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MDAMB157!$R$22:$Z$22</c:f>
              <c:numCache>
                <c:formatCode>General</c:formatCode>
                <c:ptCount val="9"/>
                <c:pt idx="0">
                  <c:v>0.12220974019881289</c:v>
                </c:pt>
                <c:pt idx="1">
                  <c:v>0.12551767893677618</c:v>
                </c:pt>
                <c:pt idx="2">
                  <c:v>0.1223033531022921</c:v>
                </c:pt>
                <c:pt idx="3">
                  <c:v>0.12481931189986122</c:v>
                </c:pt>
                <c:pt idx="4">
                  <c:v>0.11715955397465326</c:v>
                </c:pt>
                <c:pt idx="5">
                  <c:v>9.7663848636607917E-2</c:v>
                </c:pt>
                <c:pt idx="6">
                  <c:v>5.662653773307872E-2</c:v>
                </c:pt>
                <c:pt idx="7">
                  <c:v>2.230023303603219E-2</c:v>
                </c:pt>
                <c:pt idx="8">
                  <c:v>1.5479117062160801E-2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MDAMB157!$R$25:$Z$25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MDAMB157!$R$31:$Z$31</c:f>
              <c:numCache>
                <c:formatCode>General</c:formatCode>
                <c:ptCount val="9"/>
                <c:pt idx="0">
                  <c:v>0.15021637849170241</c:v>
                </c:pt>
                <c:pt idx="1">
                  <c:v>0.14666434973335787</c:v>
                </c:pt>
                <c:pt idx="2">
                  <c:v>0.14334312398346555</c:v>
                </c:pt>
                <c:pt idx="3">
                  <c:v>0.13973363830380015</c:v>
                </c:pt>
                <c:pt idx="4">
                  <c:v>0.12797329345471598</c:v>
                </c:pt>
                <c:pt idx="5">
                  <c:v>0.12441703609936995</c:v>
                </c:pt>
                <c:pt idx="6">
                  <c:v>0.11844204993529205</c:v>
                </c:pt>
                <c:pt idx="7">
                  <c:v>0.12669547937797312</c:v>
                </c:pt>
                <c:pt idx="8">
                  <c:v>0.13551478195105168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83184"/>
        <c:axId val="428578088"/>
      </c:scatterChart>
      <c:valAx>
        <c:axId val="4285831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78088"/>
        <c:crosses val="autoZero"/>
        <c:crossBetween val="midCat"/>
      </c:valAx>
      <c:valAx>
        <c:axId val="428578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83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MDAMB157!$R$18:$R$22</c:f>
              <c:numCache>
                <c:formatCode>General</c:formatCode>
                <c:ptCount val="5"/>
                <c:pt idx="0">
                  <c:v>0.93887181087144223</c:v>
                </c:pt>
                <c:pt idx="1">
                  <c:v>0.92995090475400377</c:v>
                </c:pt>
                <c:pt idx="2">
                  <c:v>0.80694008569662534</c:v>
                </c:pt>
                <c:pt idx="3">
                  <c:v>0.28846774163345845</c:v>
                </c:pt>
                <c:pt idx="4">
                  <c:v>0.12220974019881289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MDAMB157!$R$27:$R$31</c:f>
              <c:numCache>
                <c:formatCode>General</c:formatCode>
                <c:ptCount val="5"/>
                <c:pt idx="0">
                  <c:v>0.99431420377298452</c:v>
                </c:pt>
                <c:pt idx="1">
                  <c:v>0.98921566082780921</c:v>
                </c:pt>
                <c:pt idx="2">
                  <c:v>0.87569053297932198</c:v>
                </c:pt>
                <c:pt idx="3">
                  <c:v>0.44355774585779084</c:v>
                </c:pt>
                <c:pt idx="4">
                  <c:v>0.15021637849170241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79656"/>
        <c:axId val="428588672"/>
      </c:scatterChart>
      <c:valAx>
        <c:axId val="428579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88672"/>
        <c:crosses val="autoZero"/>
        <c:crossBetween val="midCat"/>
      </c:valAx>
      <c:valAx>
        <c:axId val="428588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796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MDAMB157!$S$18:$S$22</c:f>
              <c:numCache>
                <c:formatCode>General</c:formatCode>
                <c:ptCount val="5"/>
                <c:pt idx="0">
                  <c:v>0.96428492792832254</c:v>
                </c:pt>
                <c:pt idx="1">
                  <c:v>0.95512255324319384</c:v>
                </c:pt>
                <c:pt idx="2">
                  <c:v>0.8287821120715182</c:v>
                </c:pt>
                <c:pt idx="3">
                  <c:v>0.29627590500611378</c:v>
                </c:pt>
                <c:pt idx="4">
                  <c:v>0.12551767893677618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MDAMB157!$S$27:$S$31</c:f>
              <c:numCache>
                <c:formatCode>General</c:formatCode>
                <c:ptCount val="5"/>
                <c:pt idx="0">
                  <c:v>1.0232131163677798</c:v>
                </c:pt>
                <c:pt idx="1">
                  <c:v>0.93207588439987699</c:v>
                </c:pt>
                <c:pt idx="2">
                  <c:v>0.83038309532565924</c:v>
                </c:pt>
                <c:pt idx="3">
                  <c:v>0.37040127586193922</c:v>
                </c:pt>
                <c:pt idx="4">
                  <c:v>0.14666434973335787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589064"/>
        <c:axId val="428589456"/>
      </c:scatterChart>
      <c:valAx>
        <c:axId val="428589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28589456"/>
        <c:crosses val="autoZero"/>
        <c:crossBetween val="midCat"/>
      </c:valAx>
      <c:valAx>
        <c:axId val="428589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85890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MDAMB157!$T$18:$T$22</c:f>
              <c:numCache>
                <c:formatCode>General</c:formatCode>
                <c:ptCount val="5"/>
                <c:pt idx="0">
                  <c:v>0.93959098854146639</c:v>
                </c:pt>
                <c:pt idx="1">
                  <c:v>0.93066324899224129</c:v>
                </c:pt>
                <c:pt idx="2">
                  <c:v>0.80755820340338846</c:v>
                </c:pt>
                <c:pt idx="3">
                  <c:v>0.28868870849592343</c:v>
                </c:pt>
                <c:pt idx="4">
                  <c:v>0.1223033531022921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MDAMB157!$T$27:$T$31</c:f>
              <c:numCache>
                <c:formatCode>General</c:formatCode>
                <c:ptCount val="5"/>
                <c:pt idx="0">
                  <c:v>1.0088652482529357</c:v>
                </c:pt>
                <c:pt idx="1">
                  <c:v>0.92052818153144322</c:v>
                </c:pt>
                <c:pt idx="2">
                  <c:v>0.79853028684662986</c:v>
                </c:pt>
                <c:pt idx="3">
                  <c:v>0.38005513502001315</c:v>
                </c:pt>
                <c:pt idx="4">
                  <c:v>0.14334312398346555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83464"/>
        <c:axId val="437779544"/>
      </c:scatterChart>
      <c:valAx>
        <c:axId val="43778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79544"/>
        <c:crosses val="autoZero"/>
        <c:crossBetween val="midCat"/>
      </c:valAx>
      <c:valAx>
        <c:axId val="437779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3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MDAMB157!$U$18:$U$22</c:f>
              <c:numCache>
                <c:formatCode>General</c:formatCode>
                <c:ptCount val="5"/>
                <c:pt idx="0">
                  <c:v>0.95891974898649202</c:v>
                </c:pt>
                <c:pt idx="1">
                  <c:v>0.94980835278116105</c:v>
                </c:pt>
                <c:pt idx="2">
                  <c:v>0.8241708564081065</c:v>
                </c:pt>
                <c:pt idx="3">
                  <c:v>0.29462745733212009</c:v>
                </c:pt>
                <c:pt idx="4">
                  <c:v>0.12481931189986122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MDAMB157!$U$27:$U$31</c:f>
              <c:numCache>
                <c:formatCode>General</c:formatCode>
                <c:ptCount val="5"/>
                <c:pt idx="0">
                  <c:v>0.95353009738564765</c:v>
                </c:pt>
                <c:pt idx="1">
                  <c:v>0.93322656584960384</c:v>
                </c:pt>
                <c:pt idx="2">
                  <c:v>0.72798052231267996</c:v>
                </c:pt>
                <c:pt idx="3">
                  <c:v>0.25173361552337492</c:v>
                </c:pt>
                <c:pt idx="4">
                  <c:v>0.13973363830380015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6800"/>
        <c:axId val="437781112"/>
      </c:scatterChart>
      <c:valAx>
        <c:axId val="43777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1112"/>
        <c:crosses val="autoZero"/>
        <c:crossBetween val="midCat"/>
      </c:valAx>
      <c:valAx>
        <c:axId val="437781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68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MDAMB157!$V$18:$V$22</c:f>
              <c:numCache>
                <c:formatCode>General</c:formatCode>
                <c:ptCount val="5"/>
                <c:pt idx="0">
                  <c:v>0.90007394191434231</c:v>
                </c:pt>
                <c:pt idx="1">
                  <c:v>0.8915216826585044</c:v>
                </c:pt>
                <c:pt idx="2">
                  <c:v>0.77359415354851924</c:v>
                </c:pt>
                <c:pt idx="3">
                  <c:v>0.27654712211048293</c:v>
                </c:pt>
                <c:pt idx="4">
                  <c:v>0.11715955397465326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MDAMB157!$V$27:$V$31</c:f>
              <c:numCache>
                <c:formatCode>General</c:formatCode>
                <c:ptCount val="5"/>
                <c:pt idx="0">
                  <c:v>0.92243901181764087</c:v>
                </c:pt>
                <c:pt idx="1">
                  <c:v>0.84890106197971049</c:v>
                </c:pt>
                <c:pt idx="2">
                  <c:v>0.34184734919629328</c:v>
                </c:pt>
                <c:pt idx="3">
                  <c:v>0.13248012958794031</c:v>
                </c:pt>
                <c:pt idx="4">
                  <c:v>0.12797329345471598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80720"/>
        <c:axId val="437780328"/>
      </c:scatterChart>
      <c:valAx>
        <c:axId val="437780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0328"/>
        <c:crosses val="autoZero"/>
        <c:crossBetween val="midCat"/>
      </c:valAx>
      <c:valAx>
        <c:axId val="437780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07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MDAMB157!$W$18:$W$22</c:f>
              <c:numCache>
                <c:formatCode>General</c:formatCode>
                <c:ptCount val="5"/>
                <c:pt idx="0">
                  <c:v>0.7502989064288772</c:v>
                </c:pt>
                <c:pt idx="1">
                  <c:v>0.74316976906766896</c:v>
                </c:pt>
                <c:pt idx="2">
                  <c:v>0.64486573868890495</c:v>
                </c:pt>
                <c:pt idx="3">
                  <c:v>0.23052884172408925</c:v>
                </c:pt>
                <c:pt idx="4">
                  <c:v>9.7663848636607917E-2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MDAMB157!$W$27:$W$31</c:f>
              <c:numCache>
                <c:formatCode>General</c:formatCode>
                <c:ptCount val="5"/>
                <c:pt idx="0">
                  <c:v>0.76173549548419339</c:v>
                </c:pt>
                <c:pt idx="1">
                  <c:v>0.44910937867592882</c:v>
                </c:pt>
                <c:pt idx="2">
                  <c:v>0.138672572577938</c:v>
                </c:pt>
                <c:pt idx="3">
                  <c:v>0.12524683251296315</c:v>
                </c:pt>
                <c:pt idx="4">
                  <c:v>0.12441703609936995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82680"/>
        <c:axId val="437777584"/>
      </c:scatterChart>
      <c:valAx>
        <c:axId val="43778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77584"/>
        <c:crosses val="autoZero"/>
        <c:crossBetween val="midCat"/>
      </c:valAx>
      <c:valAx>
        <c:axId val="437777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26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MDAMB157!$X$18:$X$22</c:f>
              <c:numCache>
                <c:formatCode>General</c:formatCode>
                <c:ptCount val="5"/>
                <c:pt idx="0">
                  <c:v>0.43503128259945439</c:v>
                </c:pt>
                <c:pt idx="1">
                  <c:v>0.43089773296543515</c:v>
                </c:pt>
                <c:pt idx="2">
                  <c:v>0.37390001105229081</c:v>
                </c:pt>
                <c:pt idx="3">
                  <c:v>0.1336630732526646</c:v>
                </c:pt>
                <c:pt idx="4">
                  <c:v>5.662653773307872E-2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MDAMB157!$X$27:$X$31</c:f>
              <c:numCache>
                <c:formatCode>General</c:formatCode>
                <c:ptCount val="5"/>
                <c:pt idx="0">
                  <c:v>0.35222680389469252</c:v>
                </c:pt>
                <c:pt idx="1">
                  <c:v>0.17996992302668705</c:v>
                </c:pt>
                <c:pt idx="2">
                  <c:v>0.12085380900321104</c:v>
                </c:pt>
                <c:pt idx="3">
                  <c:v>0.12059724755042706</c:v>
                </c:pt>
                <c:pt idx="4">
                  <c:v>0.11844204993529205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84640"/>
        <c:axId val="437777976"/>
      </c:scatterChart>
      <c:valAx>
        <c:axId val="43778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77976"/>
        <c:crosses val="autoZero"/>
        <c:crossBetween val="midCat"/>
      </c:valAx>
      <c:valAx>
        <c:axId val="437777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46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MDAMB157!$Y$18:$Y$22</c:f>
              <c:numCache>
                <c:formatCode>General</c:formatCode>
                <c:ptCount val="5"/>
                <c:pt idx="0">
                  <c:v>0.17132071583929345</c:v>
                </c:pt>
                <c:pt idx="1">
                  <c:v>0.16969287271494177</c:v>
                </c:pt>
                <c:pt idx="2">
                  <c:v>0.14724646274409908</c:v>
                </c:pt>
                <c:pt idx="3">
                  <c:v>5.2638176395260312E-2</c:v>
                </c:pt>
                <c:pt idx="4">
                  <c:v>2.230023303603219E-2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MDAMB157!$Y$27:$Y$31</c:f>
              <c:numCache>
                <c:formatCode>General</c:formatCode>
                <c:ptCount val="5"/>
                <c:pt idx="0">
                  <c:v>0.13402030121457634</c:v>
                </c:pt>
                <c:pt idx="1">
                  <c:v>0.10148475528969174</c:v>
                </c:pt>
                <c:pt idx="2">
                  <c:v>0.10951032589222</c:v>
                </c:pt>
                <c:pt idx="3">
                  <c:v>0.11763880910988815</c:v>
                </c:pt>
                <c:pt idx="4">
                  <c:v>0.12669547937797312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5232"/>
        <c:axId val="437778760"/>
      </c:scatterChart>
      <c:valAx>
        <c:axId val="43777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78760"/>
        <c:crosses val="autoZero"/>
        <c:crossBetween val="midCat"/>
      </c:valAx>
      <c:valAx>
        <c:axId val="437778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5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MDAMB157!$Q$18:$Q$22</c:f>
              <c:numCache>
                <c:formatCode>General</c:formatCode>
                <c:ptCount val="5"/>
                <c:pt idx="0">
                  <c:v>0.98542263675115838</c:v>
                </c:pt>
                <c:pt idx="1">
                  <c:v>0.9760594172714977</c:v>
                </c:pt>
                <c:pt idx="2">
                  <c:v>0.84694951721823097</c:v>
                </c:pt>
                <c:pt idx="3">
                  <c:v>0.30277045203247455</c:v>
                </c:pt>
                <c:pt idx="4">
                  <c:v>0.12826910237256897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MDAMB157!$P$18:$P$22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MDAMB157!$Z$18:$Z$22</c:f>
              <c:numCache>
                <c:formatCode>General</c:formatCode>
                <c:ptCount val="5"/>
                <c:pt idx="0">
                  <c:v>0.11891774455292654</c:v>
                </c:pt>
                <c:pt idx="1">
                  <c:v>0.11778782029428944</c:v>
                </c:pt>
                <c:pt idx="2">
                  <c:v>0.10220723837828323</c:v>
                </c:pt>
                <c:pt idx="3">
                  <c:v>3.653739819868166E-2</c:v>
                </c:pt>
                <c:pt idx="4">
                  <c:v>1.5479117062160801E-2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MDAMB157!$P$27:$P$31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MDAMB157!$Z$27:$Z$31</c:f>
              <c:numCache>
                <c:formatCode>General</c:formatCode>
                <c:ptCount val="5"/>
                <c:pt idx="0">
                  <c:v>0.13033374892103738</c:v>
                </c:pt>
                <c:pt idx="1">
                  <c:v>0.12246274891582699</c:v>
                </c:pt>
                <c:pt idx="2">
                  <c:v>0.10855790813779999</c:v>
                </c:pt>
                <c:pt idx="3">
                  <c:v>0.12413994344100497</c:v>
                </c:pt>
                <c:pt idx="4">
                  <c:v>0.13551478195105168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9152"/>
        <c:axId val="437781896"/>
      </c:scatterChart>
      <c:valAx>
        <c:axId val="437779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1896"/>
        <c:crosses val="autoZero"/>
        <c:crossBetween val="midCat"/>
      </c:valAx>
      <c:valAx>
        <c:axId val="437781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91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MDAMB157!$R$18:$Z$18</c:f>
              <c:numCache>
                <c:formatCode>General</c:formatCode>
                <c:ptCount val="9"/>
                <c:pt idx="0">
                  <c:v>0.93887181087144223</c:v>
                </c:pt>
                <c:pt idx="1">
                  <c:v>0.96428492792832254</c:v>
                </c:pt>
                <c:pt idx="2">
                  <c:v>0.93959098854146639</c:v>
                </c:pt>
                <c:pt idx="3">
                  <c:v>0.95891974898649202</c:v>
                </c:pt>
                <c:pt idx="4">
                  <c:v>0.90007394191434231</c:v>
                </c:pt>
                <c:pt idx="5">
                  <c:v>0.7502989064288772</c:v>
                </c:pt>
                <c:pt idx="6">
                  <c:v>0.43503128259945439</c:v>
                </c:pt>
                <c:pt idx="7">
                  <c:v>0.17132071583929345</c:v>
                </c:pt>
                <c:pt idx="8">
                  <c:v>0.11891774455292654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MDAMB157!$R$19:$Z$19</c:f>
              <c:numCache>
                <c:formatCode>General</c:formatCode>
                <c:ptCount val="9"/>
                <c:pt idx="0">
                  <c:v>0.92995090475400377</c:v>
                </c:pt>
                <c:pt idx="1">
                  <c:v>0.95512255324319384</c:v>
                </c:pt>
                <c:pt idx="2">
                  <c:v>0.93066324899224129</c:v>
                </c:pt>
                <c:pt idx="3">
                  <c:v>0.94980835278116105</c:v>
                </c:pt>
                <c:pt idx="4">
                  <c:v>0.8915216826585044</c:v>
                </c:pt>
                <c:pt idx="5">
                  <c:v>0.74316976906766896</c:v>
                </c:pt>
                <c:pt idx="6">
                  <c:v>0.43089773296543515</c:v>
                </c:pt>
                <c:pt idx="7">
                  <c:v>0.16969287271494177</c:v>
                </c:pt>
                <c:pt idx="8">
                  <c:v>0.11778782029428944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MDAMB157!$R$20:$Z$20</c:f>
              <c:numCache>
                <c:formatCode>General</c:formatCode>
                <c:ptCount val="9"/>
                <c:pt idx="0">
                  <c:v>0.80694008569662534</c:v>
                </c:pt>
                <c:pt idx="1">
                  <c:v>0.8287821120715182</c:v>
                </c:pt>
                <c:pt idx="2">
                  <c:v>0.80755820340338846</c:v>
                </c:pt>
                <c:pt idx="3">
                  <c:v>0.8241708564081065</c:v>
                </c:pt>
                <c:pt idx="4">
                  <c:v>0.77359415354851924</c:v>
                </c:pt>
                <c:pt idx="5">
                  <c:v>0.64486573868890495</c:v>
                </c:pt>
                <c:pt idx="6">
                  <c:v>0.37390001105229081</c:v>
                </c:pt>
                <c:pt idx="7">
                  <c:v>0.14724646274409908</c:v>
                </c:pt>
                <c:pt idx="8">
                  <c:v>0.10220723837828323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MDAMB157!$R$21:$Z$21</c:f>
              <c:numCache>
                <c:formatCode>General</c:formatCode>
                <c:ptCount val="9"/>
                <c:pt idx="0">
                  <c:v>0.28846774163345845</c:v>
                </c:pt>
                <c:pt idx="1">
                  <c:v>0.29627590500611378</c:v>
                </c:pt>
                <c:pt idx="2">
                  <c:v>0.28868870849592343</c:v>
                </c:pt>
                <c:pt idx="3">
                  <c:v>0.29462745733212009</c:v>
                </c:pt>
                <c:pt idx="4">
                  <c:v>0.27654712211048293</c:v>
                </c:pt>
                <c:pt idx="5">
                  <c:v>0.23052884172408925</c:v>
                </c:pt>
                <c:pt idx="6">
                  <c:v>0.1336630732526646</c:v>
                </c:pt>
                <c:pt idx="7">
                  <c:v>5.2638176395260312E-2</c:v>
                </c:pt>
                <c:pt idx="8">
                  <c:v>3.653739819868166E-2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MDAMB157!$R$22:$Z$22</c:f>
              <c:numCache>
                <c:formatCode>General</c:formatCode>
                <c:ptCount val="9"/>
                <c:pt idx="0">
                  <c:v>0.12220974019881289</c:v>
                </c:pt>
                <c:pt idx="1">
                  <c:v>0.12551767893677618</c:v>
                </c:pt>
                <c:pt idx="2">
                  <c:v>0.1223033531022921</c:v>
                </c:pt>
                <c:pt idx="3">
                  <c:v>0.12481931189986122</c:v>
                </c:pt>
                <c:pt idx="4">
                  <c:v>0.11715955397465326</c:v>
                </c:pt>
                <c:pt idx="5">
                  <c:v>9.7663848636607917E-2</c:v>
                </c:pt>
                <c:pt idx="6">
                  <c:v>5.662653773307872E-2</c:v>
                </c:pt>
                <c:pt idx="7">
                  <c:v>2.230023303603219E-2</c:v>
                </c:pt>
                <c:pt idx="8">
                  <c:v>1.5479117062160801E-2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81504"/>
        <c:axId val="437783856"/>
        <c:axId val="435374080"/>
      </c:surfaceChart>
      <c:catAx>
        <c:axId val="4377815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783856"/>
        <c:crossesAt val="0"/>
        <c:auto val="1"/>
        <c:lblAlgn val="ctr"/>
        <c:lblOffset val="100"/>
        <c:noMultiLvlLbl val="0"/>
      </c:catAx>
      <c:valAx>
        <c:axId val="43778385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37781504"/>
        <c:crosses val="autoZero"/>
        <c:crossBetween val="midCat"/>
        <c:majorUnit val="0.25"/>
        <c:minorUnit val="0.1"/>
      </c:valAx>
      <c:serAx>
        <c:axId val="43537408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8385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MDAMB157!$R$27:$Z$27</c:f>
              <c:numCache>
                <c:formatCode>General</c:formatCode>
                <c:ptCount val="9"/>
                <c:pt idx="0">
                  <c:v>0.99431420377298452</c:v>
                </c:pt>
                <c:pt idx="1">
                  <c:v>1.0232131163677798</c:v>
                </c:pt>
                <c:pt idx="2">
                  <c:v>1.0088652482529357</c:v>
                </c:pt>
                <c:pt idx="3">
                  <c:v>0.95353009738564765</c:v>
                </c:pt>
                <c:pt idx="4">
                  <c:v>0.92243901181764087</c:v>
                </c:pt>
                <c:pt idx="5">
                  <c:v>0.76173549548419339</c:v>
                </c:pt>
                <c:pt idx="6">
                  <c:v>0.35222680389469252</c:v>
                </c:pt>
                <c:pt idx="7">
                  <c:v>0.13402030121457634</c:v>
                </c:pt>
                <c:pt idx="8">
                  <c:v>0.13033374892103738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MDAMB157!$R$28:$Z$28</c:f>
              <c:numCache>
                <c:formatCode>General</c:formatCode>
                <c:ptCount val="9"/>
                <c:pt idx="0">
                  <c:v>0.98921566082780921</c:v>
                </c:pt>
                <c:pt idx="1">
                  <c:v>0.93207588439987699</c:v>
                </c:pt>
                <c:pt idx="2">
                  <c:v>0.92052818153144322</c:v>
                </c:pt>
                <c:pt idx="3">
                  <c:v>0.93322656584960384</c:v>
                </c:pt>
                <c:pt idx="4">
                  <c:v>0.84890106197971049</c:v>
                </c:pt>
                <c:pt idx="5">
                  <c:v>0.44910937867592882</c:v>
                </c:pt>
                <c:pt idx="6">
                  <c:v>0.17996992302668705</c:v>
                </c:pt>
                <c:pt idx="7">
                  <c:v>0.10148475528969174</c:v>
                </c:pt>
                <c:pt idx="8">
                  <c:v>0.12246274891582699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MDAMB157!$R$29:$Z$29</c:f>
              <c:numCache>
                <c:formatCode>General</c:formatCode>
                <c:ptCount val="9"/>
                <c:pt idx="0">
                  <c:v>0.87569053297932198</c:v>
                </c:pt>
                <c:pt idx="1">
                  <c:v>0.83038309532565924</c:v>
                </c:pt>
                <c:pt idx="2">
                  <c:v>0.79853028684662986</c:v>
                </c:pt>
                <c:pt idx="3">
                  <c:v>0.72798052231267996</c:v>
                </c:pt>
                <c:pt idx="4">
                  <c:v>0.34184734919629328</c:v>
                </c:pt>
                <c:pt idx="5">
                  <c:v>0.138672572577938</c:v>
                </c:pt>
                <c:pt idx="6">
                  <c:v>0.12085380900321104</c:v>
                </c:pt>
                <c:pt idx="7">
                  <c:v>0.10951032589222</c:v>
                </c:pt>
                <c:pt idx="8">
                  <c:v>0.10855790813779999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MDAMB157!$R$30:$Z$30</c:f>
              <c:numCache>
                <c:formatCode>General</c:formatCode>
                <c:ptCount val="9"/>
                <c:pt idx="0">
                  <c:v>0.44355774585779084</c:v>
                </c:pt>
                <c:pt idx="1">
                  <c:v>0.37040127586193922</c:v>
                </c:pt>
                <c:pt idx="2">
                  <c:v>0.38005513502001315</c:v>
                </c:pt>
                <c:pt idx="3">
                  <c:v>0.25173361552337492</c:v>
                </c:pt>
                <c:pt idx="4">
                  <c:v>0.13248012958794031</c:v>
                </c:pt>
                <c:pt idx="5">
                  <c:v>0.12524683251296315</c:v>
                </c:pt>
                <c:pt idx="6">
                  <c:v>0.12059724755042706</c:v>
                </c:pt>
                <c:pt idx="7">
                  <c:v>0.11763880910988815</c:v>
                </c:pt>
                <c:pt idx="8">
                  <c:v>0.12413994344100497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MDAMB157!$R$31:$Z$31</c:f>
              <c:numCache>
                <c:formatCode>General</c:formatCode>
                <c:ptCount val="9"/>
                <c:pt idx="0">
                  <c:v>0.15021637849170241</c:v>
                </c:pt>
                <c:pt idx="1">
                  <c:v>0.14666434973335787</c:v>
                </c:pt>
                <c:pt idx="2">
                  <c:v>0.14334312398346555</c:v>
                </c:pt>
                <c:pt idx="3">
                  <c:v>0.13973363830380015</c:v>
                </c:pt>
                <c:pt idx="4">
                  <c:v>0.12797329345471598</c:v>
                </c:pt>
                <c:pt idx="5">
                  <c:v>0.12441703609936995</c:v>
                </c:pt>
                <c:pt idx="6">
                  <c:v>0.11844204993529205</c:v>
                </c:pt>
                <c:pt idx="7">
                  <c:v>0.12669547937797312</c:v>
                </c:pt>
                <c:pt idx="8">
                  <c:v>0.13551478195105168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84248"/>
        <c:axId val="437785032"/>
        <c:axId val="435363904"/>
      </c:surfaceChart>
      <c:catAx>
        <c:axId val="4377842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5032"/>
        <c:crossesAt val="0"/>
        <c:auto val="1"/>
        <c:lblAlgn val="ctr"/>
        <c:lblOffset val="100"/>
        <c:noMultiLvlLbl val="0"/>
      </c:catAx>
      <c:valAx>
        <c:axId val="43778503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37784248"/>
        <c:crosses val="autoZero"/>
        <c:crossBetween val="midCat"/>
        <c:majorUnit val="0.25"/>
        <c:minorUnit val="0.1"/>
      </c:valAx>
      <c:serAx>
        <c:axId val="43536390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8503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MDAMB157!$R$36:$Z$36</c:f>
              <c:numCache>
                <c:formatCode>General</c:formatCode>
                <c:ptCount val="9"/>
                <c:pt idx="0">
                  <c:v>-5.5442392901542292E-2</c:v>
                </c:pt>
                <c:pt idx="1">
                  <c:v>-5.8928188439457241E-2</c:v>
                </c:pt>
                <c:pt idx="2">
                  <c:v>-6.9274259711469277E-2</c:v>
                </c:pt>
                <c:pt idx="3">
                  <c:v>5.3896516008443696E-3</c:v>
                </c:pt>
                <c:pt idx="4">
                  <c:v>-2.2365069903298562E-2</c:v>
                </c:pt>
                <c:pt idx="5">
                  <c:v>-1.1436589055316193E-2</c:v>
                </c:pt>
                <c:pt idx="6">
                  <c:v>8.2804478704761875E-2</c:v>
                </c:pt>
                <c:pt idx="7">
                  <c:v>3.7300414624717115E-2</c:v>
                </c:pt>
                <c:pt idx="8">
                  <c:v>-1.1416004368110841E-2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MDAMB157!$R$37:$Z$37</c:f>
              <c:numCache>
                <c:formatCode>General</c:formatCode>
                <c:ptCount val="9"/>
                <c:pt idx="0">
                  <c:v>-5.9264756073805436E-2</c:v>
                </c:pt>
                <c:pt idx="1">
                  <c:v>2.3046668843316853E-2</c:v>
                </c:pt>
                <c:pt idx="2">
                  <c:v>1.0135067460798064E-2</c:v>
                </c:pt>
                <c:pt idx="3">
                  <c:v>1.6581786931557208E-2</c:v>
                </c:pt>
                <c:pt idx="4">
                  <c:v>4.2620620678793908E-2</c:v>
                </c:pt>
                <c:pt idx="5">
                  <c:v>0.29406039039174015</c:v>
                </c:pt>
                <c:pt idx="6">
                  <c:v>0.25092780993874808</c:v>
                </c:pt>
                <c:pt idx="7">
                  <c:v>6.8208117425250028E-2</c:v>
                </c:pt>
                <c:pt idx="8">
                  <c:v>-4.6749286215375524E-3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MDAMB157!$R$38:$Z$38</c:f>
              <c:numCache>
                <c:formatCode>General</c:formatCode>
                <c:ptCount val="9"/>
                <c:pt idx="0">
                  <c:v>-6.8750447282696636E-2</c:v>
                </c:pt>
                <c:pt idx="1">
                  <c:v>-1.6009832541410418E-3</c:v>
                </c:pt>
                <c:pt idx="2">
                  <c:v>9.0279165567586084E-3</c:v>
                </c:pt>
                <c:pt idx="3">
                  <c:v>9.6190334095426544E-2</c:v>
                </c:pt>
                <c:pt idx="4">
                  <c:v>0.43174680435222595</c:v>
                </c:pt>
                <c:pt idx="5">
                  <c:v>0.50619316611096699</c:v>
                </c:pt>
                <c:pt idx="6">
                  <c:v>0.25304620204907979</c:v>
                </c:pt>
                <c:pt idx="7">
                  <c:v>3.7736136851879085E-2</c:v>
                </c:pt>
                <c:pt idx="8">
                  <c:v>-6.3506697595167583E-3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MDAMB157!$R$39:$Z$39</c:f>
              <c:numCache>
                <c:formatCode>General</c:formatCode>
                <c:ptCount val="9"/>
                <c:pt idx="0">
                  <c:v>-0.15509000422433239</c:v>
                </c:pt>
                <c:pt idx="1">
                  <c:v>-7.4125370855825434E-2</c:v>
                </c:pt>
                <c:pt idx="2">
                  <c:v>-9.1366426524089717E-2</c:v>
                </c:pt>
                <c:pt idx="3">
                  <c:v>4.289384180874517E-2</c:v>
                </c:pt>
                <c:pt idx="4">
                  <c:v>0.14406699252254263</c:v>
                </c:pt>
                <c:pt idx="5">
                  <c:v>0.1052820092111261</c:v>
                </c:pt>
                <c:pt idx="6">
                  <c:v>1.3065825702237549E-2</c:v>
                </c:pt>
                <c:pt idx="7">
                  <c:v>-6.5000632714627832E-2</c:v>
                </c:pt>
                <c:pt idx="8">
                  <c:v>-8.7602545242323304E-2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MDAMB157!$R$40:$Z$40</c:f>
              <c:numCache>
                <c:formatCode>General</c:formatCode>
                <c:ptCount val="9"/>
                <c:pt idx="0">
                  <c:v>-2.8006638292889519E-2</c:v>
                </c:pt>
                <c:pt idx="1">
                  <c:v>-2.1146670796581696E-2</c:v>
                </c:pt>
                <c:pt idx="2">
                  <c:v>-2.1039770881173453E-2</c:v>
                </c:pt>
                <c:pt idx="3">
                  <c:v>-1.4914326403938929E-2</c:v>
                </c:pt>
                <c:pt idx="4">
                  <c:v>-1.0813739480062715E-2</c:v>
                </c:pt>
                <c:pt idx="5">
                  <c:v>-2.6753187462762035E-2</c:v>
                </c:pt>
                <c:pt idx="6">
                  <c:v>-6.1815512202213325E-2</c:v>
                </c:pt>
                <c:pt idx="7">
                  <c:v>-0.10439524634194093</c:v>
                </c:pt>
                <c:pt idx="8">
                  <c:v>-0.12003566488889088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73272"/>
        <c:axId val="437773664"/>
        <c:axId val="435385952"/>
      </c:surfaceChart>
      <c:catAx>
        <c:axId val="437773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773664"/>
        <c:crossesAt val="0"/>
        <c:auto val="1"/>
        <c:lblAlgn val="ctr"/>
        <c:lblOffset val="100"/>
        <c:noMultiLvlLbl val="0"/>
      </c:catAx>
      <c:valAx>
        <c:axId val="43777366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773272"/>
        <c:crosses val="autoZero"/>
        <c:crossBetween val="midCat"/>
        <c:majorUnit val="0.25"/>
        <c:minorUnit val="0.1"/>
      </c:valAx>
      <c:serAx>
        <c:axId val="435385952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7366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MDAMB231!$R$17:$Z$17</c:f>
              <c:numCache>
                <c:formatCode>General</c:formatCode>
                <c:ptCount val="9"/>
                <c:pt idx="0">
                  <c:v>0.9599983783581415</c:v>
                </c:pt>
                <c:pt idx="1">
                  <c:v>0.95265733835137212</c:v>
                </c:pt>
                <c:pt idx="2">
                  <c:v>0.93741421925593149</c:v>
                </c:pt>
                <c:pt idx="3">
                  <c:v>0.90845051686121947</c:v>
                </c:pt>
                <c:pt idx="4">
                  <c:v>0.80474355104806283</c:v>
                </c:pt>
                <c:pt idx="5">
                  <c:v>0.46016758214209769</c:v>
                </c:pt>
                <c:pt idx="6">
                  <c:v>0.37269697470797492</c:v>
                </c:pt>
                <c:pt idx="7">
                  <c:v>0.28339752594986328</c:v>
                </c:pt>
                <c:pt idx="8">
                  <c:v>0.26007094397085201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MDAMB231!$R$18:$Z$18</c:f>
              <c:numCache>
                <c:formatCode>General</c:formatCode>
                <c:ptCount val="9"/>
                <c:pt idx="0">
                  <c:v>0.94822465975576209</c:v>
                </c:pt>
                <c:pt idx="1">
                  <c:v>0.94097365254616916</c:v>
                </c:pt>
                <c:pt idx="2">
                  <c:v>0.92591747980282468</c:v>
                </c:pt>
                <c:pt idx="3">
                  <c:v>0.8973089972599021</c:v>
                </c:pt>
                <c:pt idx="4">
                  <c:v>0.79487392592085793</c:v>
                </c:pt>
                <c:pt idx="5">
                  <c:v>0.45452394383580758</c:v>
                </c:pt>
                <c:pt idx="6">
                  <c:v>0.36812610312830146</c:v>
                </c:pt>
                <c:pt idx="7">
                  <c:v>0.2799218505754415</c:v>
                </c:pt>
                <c:pt idx="8">
                  <c:v>0.25688135305070392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MDAMB231!$R$25:$Z$25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MDAMB231!$R$27:$Z$27</c:f>
              <c:numCache>
                <c:formatCode>General</c:formatCode>
                <c:ptCount val="9"/>
                <c:pt idx="0">
                  <c:v>0.97582243581857198</c:v>
                </c:pt>
                <c:pt idx="1">
                  <c:v>0.94702010344750054</c:v>
                </c:pt>
                <c:pt idx="2">
                  <c:v>0.95436416380068068</c:v>
                </c:pt>
                <c:pt idx="3">
                  <c:v>0.91602652642391069</c:v>
                </c:pt>
                <c:pt idx="4">
                  <c:v>0.79609777102559465</c:v>
                </c:pt>
                <c:pt idx="5">
                  <c:v>0.44837793189381409</c:v>
                </c:pt>
                <c:pt idx="6">
                  <c:v>0.32747298913109829</c:v>
                </c:pt>
                <c:pt idx="7">
                  <c:v>0.28570932763004814</c:v>
                </c:pt>
                <c:pt idx="8">
                  <c:v>0.24374246935723409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4840"/>
        <c:axId val="437797184"/>
      </c:scatterChart>
      <c:valAx>
        <c:axId val="4377748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7184"/>
        <c:crosses val="autoZero"/>
        <c:crossBetween val="midCat"/>
      </c:valAx>
      <c:valAx>
        <c:axId val="437797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48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MDAMB231!$R$17:$Z$17</c:f>
              <c:numCache>
                <c:formatCode>General</c:formatCode>
                <c:ptCount val="9"/>
                <c:pt idx="0">
                  <c:v>0.9599983783581415</c:v>
                </c:pt>
                <c:pt idx="1">
                  <c:v>0.95265733835137212</c:v>
                </c:pt>
                <c:pt idx="2">
                  <c:v>0.93741421925593149</c:v>
                </c:pt>
                <c:pt idx="3">
                  <c:v>0.90845051686121947</c:v>
                </c:pt>
                <c:pt idx="4">
                  <c:v>0.80474355104806283</c:v>
                </c:pt>
                <c:pt idx="5">
                  <c:v>0.46016758214209769</c:v>
                </c:pt>
                <c:pt idx="6">
                  <c:v>0.37269697470797492</c:v>
                </c:pt>
                <c:pt idx="7">
                  <c:v>0.28339752594986328</c:v>
                </c:pt>
                <c:pt idx="8">
                  <c:v>0.26007094397085201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MDAMB231!$R$19:$Z$19</c:f>
              <c:numCache>
                <c:formatCode>General</c:formatCode>
                <c:ptCount val="9"/>
                <c:pt idx="0">
                  <c:v>0.92717358685832241</c:v>
                </c:pt>
                <c:pt idx="1">
                  <c:v>0.9200835557209911</c:v>
                </c:pt>
                <c:pt idx="2">
                  <c:v>0.90536163772067157</c:v>
                </c:pt>
                <c:pt idx="3">
                  <c:v>0.87738827813653308</c:v>
                </c:pt>
                <c:pt idx="4">
                  <c:v>0.77722731782363341</c:v>
                </c:pt>
                <c:pt idx="5">
                  <c:v>0.44443327958564571</c:v>
                </c:pt>
                <c:pt idx="6">
                  <c:v>0.35995351517388113</c:v>
                </c:pt>
                <c:pt idx="7">
                  <c:v>0.27370744218453591</c:v>
                </c:pt>
                <c:pt idx="8">
                  <c:v>0.2511784555006063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MDAMB231!$R$25:$Z$25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MDAMB231!$R$28:$Z$28</c:f>
              <c:numCache>
                <c:formatCode>General</c:formatCode>
                <c:ptCount val="9"/>
                <c:pt idx="0">
                  <c:v>0.94387166089954644</c:v>
                </c:pt>
                <c:pt idx="1">
                  <c:v>0.89852023762134825</c:v>
                </c:pt>
                <c:pt idx="2">
                  <c:v>0.85556217877554452</c:v>
                </c:pt>
                <c:pt idx="3">
                  <c:v>0.83784230052517283</c:v>
                </c:pt>
                <c:pt idx="4">
                  <c:v>0.71729036243367561</c:v>
                </c:pt>
                <c:pt idx="5">
                  <c:v>0.4481768413366885</c:v>
                </c:pt>
                <c:pt idx="6">
                  <c:v>0.36968365098944295</c:v>
                </c:pt>
                <c:pt idx="7">
                  <c:v>0.32045989520391743</c:v>
                </c:pt>
                <c:pt idx="8">
                  <c:v>0.30916492208283669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88168"/>
        <c:axId val="437794440"/>
      </c:scatterChart>
      <c:valAx>
        <c:axId val="43778816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4440"/>
        <c:crosses val="autoZero"/>
        <c:crossBetween val="midCat"/>
      </c:valAx>
      <c:valAx>
        <c:axId val="437794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81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MDAMB231!$R$17:$Z$17</c:f>
              <c:numCache>
                <c:formatCode>General</c:formatCode>
                <c:ptCount val="9"/>
                <c:pt idx="0">
                  <c:v>0.9599983783581415</c:v>
                </c:pt>
                <c:pt idx="1">
                  <c:v>0.95265733835137212</c:v>
                </c:pt>
                <c:pt idx="2">
                  <c:v>0.93741421925593149</c:v>
                </c:pt>
                <c:pt idx="3">
                  <c:v>0.90845051686121947</c:v>
                </c:pt>
                <c:pt idx="4">
                  <c:v>0.80474355104806283</c:v>
                </c:pt>
                <c:pt idx="5">
                  <c:v>0.46016758214209769</c:v>
                </c:pt>
                <c:pt idx="6">
                  <c:v>0.37269697470797492</c:v>
                </c:pt>
                <c:pt idx="7">
                  <c:v>0.28339752594986328</c:v>
                </c:pt>
                <c:pt idx="8">
                  <c:v>0.26007094397085201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MDAMB231!$R$20:$Z$20</c:f>
              <c:numCache>
                <c:formatCode>General</c:formatCode>
                <c:ptCount val="9"/>
                <c:pt idx="0">
                  <c:v>0.8025161595767285</c:v>
                </c:pt>
                <c:pt idx="1">
                  <c:v>0.79637937500881351</c:v>
                </c:pt>
                <c:pt idx="2">
                  <c:v>0.78363680202929953</c:v>
                </c:pt>
                <c:pt idx="3">
                  <c:v>0.75942442861604342</c:v>
                </c:pt>
                <c:pt idx="4">
                  <c:v>0.67272999474828055</c:v>
                </c:pt>
                <c:pt idx="5">
                  <c:v>0.38467973395327465</c:v>
                </c:pt>
                <c:pt idx="6">
                  <c:v>0.31155817715030265</c:v>
                </c:pt>
                <c:pt idx="7">
                  <c:v>0.23690778993585343</c:v>
                </c:pt>
                <c:pt idx="8">
                  <c:v>0.21740779971934487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MDAMB231!$R$25:$Z$25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MDAMB231!$R$29:$Z$29</c:f>
              <c:numCache>
                <c:formatCode>General</c:formatCode>
                <c:ptCount val="9"/>
                <c:pt idx="0">
                  <c:v>0.80778481351129372</c:v>
                </c:pt>
                <c:pt idx="1">
                  <c:v>0.708223578709818</c:v>
                </c:pt>
                <c:pt idx="2">
                  <c:v>0.66281010295723408</c:v>
                </c:pt>
                <c:pt idx="3">
                  <c:v>0.59777987065142169</c:v>
                </c:pt>
                <c:pt idx="4">
                  <c:v>0.55543901571728049</c:v>
                </c:pt>
                <c:pt idx="5">
                  <c:v>0.44628225755931439</c:v>
                </c:pt>
                <c:pt idx="6">
                  <c:v>0.39304147790846972</c:v>
                </c:pt>
                <c:pt idx="7">
                  <c:v>0.31678727016219277</c:v>
                </c:pt>
                <c:pt idx="8">
                  <c:v>0.34393311723160203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0520"/>
        <c:axId val="437790912"/>
      </c:scatterChart>
      <c:valAx>
        <c:axId val="4377905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0912"/>
        <c:crosses val="autoZero"/>
        <c:crossBetween val="midCat"/>
      </c:valAx>
      <c:valAx>
        <c:axId val="437790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0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MDAMB231!$R$17:$Z$17</c:f>
              <c:numCache>
                <c:formatCode>General</c:formatCode>
                <c:ptCount val="9"/>
                <c:pt idx="0">
                  <c:v>0.9599983783581415</c:v>
                </c:pt>
                <c:pt idx="1">
                  <c:v>0.95265733835137212</c:v>
                </c:pt>
                <c:pt idx="2">
                  <c:v>0.93741421925593149</c:v>
                </c:pt>
                <c:pt idx="3">
                  <c:v>0.90845051686121947</c:v>
                </c:pt>
                <c:pt idx="4">
                  <c:v>0.80474355104806283</c:v>
                </c:pt>
                <c:pt idx="5">
                  <c:v>0.46016758214209769</c:v>
                </c:pt>
                <c:pt idx="6">
                  <c:v>0.37269697470797492</c:v>
                </c:pt>
                <c:pt idx="7">
                  <c:v>0.28339752594986328</c:v>
                </c:pt>
                <c:pt idx="8">
                  <c:v>0.26007094397085201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MDAMB231!$R$21:$Z$21</c:f>
              <c:numCache>
                <c:formatCode>General</c:formatCode>
                <c:ptCount val="9"/>
                <c:pt idx="0">
                  <c:v>0.48473772471519538</c:v>
                </c:pt>
                <c:pt idx="1">
                  <c:v>0.48103096946420154</c:v>
                </c:pt>
                <c:pt idx="2">
                  <c:v>0.47333417014197382</c:v>
                </c:pt>
                <c:pt idx="3">
                  <c:v>0.45870935460618861</c:v>
                </c:pt>
                <c:pt idx="4">
                  <c:v>0.40634397589444265</c:v>
                </c:pt>
                <c:pt idx="5">
                  <c:v>0.23235517036679532</c:v>
                </c:pt>
                <c:pt idx="6">
                  <c:v>0.18818811323114809</c:v>
                </c:pt>
                <c:pt idx="7">
                  <c:v>0.14309760830408724</c:v>
                </c:pt>
                <c:pt idx="8">
                  <c:v>0.13131917770587423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MDAMB231!$R$25:$Z$25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MDAMB231!$R$30:$Z$30</c:f>
              <c:numCache>
                <c:formatCode>General</c:formatCode>
                <c:ptCount val="9"/>
                <c:pt idx="0">
                  <c:v>0.52448989950170621</c:v>
                </c:pt>
                <c:pt idx="1">
                  <c:v>0.51839472191323621</c:v>
                </c:pt>
                <c:pt idx="2">
                  <c:v>0.513737741604121</c:v>
                </c:pt>
                <c:pt idx="3">
                  <c:v>0.48975912584526132</c:v>
                </c:pt>
                <c:pt idx="4">
                  <c:v>0.50454130119063201</c:v>
                </c:pt>
                <c:pt idx="5">
                  <c:v>0.46510601680319691</c:v>
                </c:pt>
                <c:pt idx="6">
                  <c:v>0.4621227722961978</c:v>
                </c:pt>
                <c:pt idx="7">
                  <c:v>0.3490012013752295</c:v>
                </c:pt>
                <c:pt idx="8">
                  <c:v>0.33968213592498314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5224"/>
        <c:axId val="437792088"/>
      </c:scatterChart>
      <c:valAx>
        <c:axId val="43779522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2088"/>
        <c:crosses val="autoZero"/>
        <c:crossBetween val="midCat"/>
      </c:valAx>
      <c:valAx>
        <c:axId val="437792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52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MDAMB231!$R$17:$Z$17</c:f>
              <c:numCache>
                <c:formatCode>General</c:formatCode>
                <c:ptCount val="9"/>
                <c:pt idx="0">
                  <c:v>0.9599983783581415</c:v>
                </c:pt>
                <c:pt idx="1">
                  <c:v>0.95265733835137212</c:v>
                </c:pt>
                <c:pt idx="2">
                  <c:v>0.93741421925593149</c:v>
                </c:pt>
                <c:pt idx="3">
                  <c:v>0.90845051686121947</c:v>
                </c:pt>
                <c:pt idx="4">
                  <c:v>0.80474355104806283</c:v>
                </c:pt>
                <c:pt idx="5">
                  <c:v>0.46016758214209769</c:v>
                </c:pt>
                <c:pt idx="6">
                  <c:v>0.37269697470797492</c:v>
                </c:pt>
                <c:pt idx="7">
                  <c:v>0.28339752594986328</c:v>
                </c:pt>
                <c:pt idx="8">
                  <c:v>0.26007094397085201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MDAMB231!$R$16:$Z$16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MDAMB231!$R$22:$Z$22</c:f>
              <c:numCache>
                <c:formatCode>General</c:formatCode>
                <c:ptCount val="9"/>
                <c:pt idx="0">
                  <c:v>0.45269080347878715</c:v>
                </c:pt>
                <c:pt idx="1">
                  <c:v>0.44922910877809613</c:v>
                </c:pt>
                <c:pt idx="2">
                  <c:v>0.44204115931234861</c:v>
                </c:pt>
                <c:pt idx="3">
                  <c:v>0.42838321779456495</c:v>
                </c:pt>
                <c:pt idx="4">
                  <c:v>0.37947981260277969</c:v>
                </c:pt>
                <c:pt idx="5">
                  <c:v>0.21699373373012357</c:v>
                </c:pt>
                <c:pt idx="6">
                  <c:v>0.17574664367997944</c:v>
                </c:pt>
                <c:pt idx="7">
                  <c:v>0.13363715670599083</c:v>
                </c:pt>
                <c:pt idx="8">
                  <c:v>0.12263742027252683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MDAMB231!$R$25:$Z$25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MDAMB231!$R$31:$Z$31</c:f>
              <c:numCache>
                <c:formatCode>General</c:formatCode>
                <c:ptCount val="9"/>
                <c:pt idx="0">
                  <c:v>0.47861949429556178</c:v>
                </c:pt>
                <c:pt idx="1">
                  <c:v>0.4772324257094292</c:v>
                </c:pt>
                <c:pt idx="2">
                  <c:v>0.47616556717792374</c:v>
                </c:pt>
                <c:pt idx="3">
                  <c:v>0.47633941223680981</c:v>
                </c:pt>
                <c:pt idx="4">
                  <c:v>0.47849804218438674</c:v>
                </c:pt>
                <c:pt idx="5">
                  <c:v>0.44227594715981317</c:v>
                </c:pt>
                <c:pt idx="6">
                  <c:v>0.3907525271288681</c:v>
                </c:pt>
                <c:pt idx="7">
                  <c:v>0.3560765898592857</c:v>
                </c:pt>
                <c:pt idx="8">
                  <c:v>0.37681018749647416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5616"/>
        <c:axId val="437791304"/>
      </c:scatterChart>
      <c:valAx>
        <c:axId val="43779561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1304"/>
        <c:crosses val="autoZero"/>
        <c:crossBetween val="midCat"/>
      </c:valAx>
      <c:valAx>
        <c:axId val="437791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56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MDAMB231!$R$18:$R$22</c:f>
              <c:numCache>
                <c:formatCode>General</c:formatCode>
                <c:ptCount val="5"/>
                <c:pt idx="0">
                  <c:v>0.94822465975576209</c:v>
                </c:pt>
                <c:pt idx="1">
                  <c:v>0.92717358685832241</c:v>
                </c:pt>
                <c:pt idx="2">
                  <c:v>0.8025161595767285</c:v>
                </c:pt>
                <c:pt idx="3">
                  <c:v>0.48473772471519538</c:v>
                </c:pt>
                <c:pt idx="4">
                  <c:v>0.45269080347878715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MDAMB231!$R$27:$R$31</c:f>
              <c:numCache>
                <c:formatCode>General</c:formatCode>
                <c:ptCount val="5"/>
                <c:pt idx="0">
                  <c:v>0.97582243581857198</c:v>
                </c:pt>
                <c:pt idx="1">
                  <c:v>0.94387166089954644</c:v>
                </c:pt>
                <c:pt idx="2">
                  <c:v>0.80778481351129372</c:v>
                </c:pt>
                <c:pt idx="3">
                  <c:v>0.52448989950170621</c:v>
                </c:pt>
                <c:pt idx="4">
                  <c:v>0.47861949429556178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87776"/>
        <c:axId val="437786600"/>
      </c:scatterChart>
      <c:valAx>
        <c:axId val="43778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6600"/>
        <c:crosses val="autoZero"/>
        <c:crossBetween val="midCat"/>
      </c:valAx>
      <c:valAx>
        <c:axId val="437786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877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MDAMB231!$S$18:$S$22</c:f>
              <c:numCache>
                <c:formatCode>General</c:formatCode>
                <c:ptCount val="5"/>
                <c:pt idx="0">
                  <c:v>0.94097365254616916</c:v>
                </c:pt>
                <c:pt idx="1">
                  <c:v>0.9200835557209911</c:v>
                </c:pt>
                <c:pt idx="2">
                  <c:v>0.79637937500881351</c:v>
                </c:pt>
                <c:pt idx="3">
                  <c:v>0.48103096946420154</c:v>
                </c:pt>
                <c:pt idx="4">
                  <c:v>0.44922910877809613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MDAMB231!$S$27:$S$31</c:f>
              <c:numCache>
                <c:formatCode>General</c:formatCode>
                <c:ptCount val="5"/>
                <c:pt idx="0">
                  <c:v>0.94702010344750054</c:v>
                </c:pt>
                <c:pt idx="1">
                  <c:v>0.89852023762134825</c:v>
                </c:pt>
                <c:pt idx="2">
                  <c:v>0.708223578709818</c:v>
                </c:pt>
                <c:pt idx="3">
                  <c:v>0.51839472191323621</c:v>
                </c:pt>
                <c:pt idx="4">
                  <c:v>0.4772324257094292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6008"/>
        <c:axId val="437794048"/>
      </c:scatterChart>
      <c:valAx>
        <c:axId val="437796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4048"/>
        <c:crosses val="autoZero"/>
        <c:crossBetween val="midCat"/>
      </c:valAx>
      <c:valAx>
        <c:axId val="437794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60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MDAMB231!$T$18:$T$22</c:f>
              <c:numCache>
                <c:formatCode>General</c:formatCode>
                <c:ptCount val="5"/>
                <c:pt idx="0">
                  <c:v>0.92591747980282468</c:v>
                </c:pt>
                <c:pt idx="1">
                  <c:v>0.90536163772067157</c:v>
                </c:pt>
                <c:pt idx="2">
                  <c:v>0.78363680202929953</c:v>
                </c:pt>
                <c:pt idx="3">
                  <c:v>0.47333417014197382</c:v>
                </c:pt>
                <c:pt idx="4">
                  <c:v>0.44204115931234861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MDAMB231!$T$27:$T$31</c:f>
              <c:numCache>
                <c:formatCode>General</c:formatCode>
                <c:ptCount val="5"/>
                <c:pt idx="0">
                  <c:v>0.95436416380068068</c:v>
                </c:pt>
                <c:pt idx="1">
                  <c:v>0.85556217877554452</c:v>
                </c:pt>
                <c:pt idx="2">
                  <c:v>0.66281010295723408</c:v>
                </c:pt>
                <c:pt idx="3">
                  <c:v>0.513737741604121</c:v>
                </c:pt>
                <c:pt idx="4">
                  <c:v>0.47616556717792374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6400"/>
        <c:axId val="437786208"/>
      </c:scatterChart>
      <c:valAx>
        <c:axId val="43779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6208"/>
        <c:crosses val="autoZero"/>
        <c:crossBetween val="midCat"/>
      </c:valAx>
      <c:valAx>
        <c:axId val="437786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64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MDAMB231!$U$18:$U$22</c:f>
              <c:numCache>
                <c:formatCode>General</c:formatCode>
                <c:ptCount val="5"/>
                <c:pt idx="0">
                  <c:v>0.8973089972599021</c:v>
                </c:pt>
                <c:pt idx="1">
                  <c:v>0.87738827813653308</c:v>
                </c:pt>
                <c:pt idx="2">
                  <c:v>0.75942442861604342</c:v>
                </c:pt>
                <c:pt idx="3">
                  <c:v>0.45870935460618861</c:v>
                </c:pt>
                <c:pt idx="4">
                  <c:v>0.42838321779456495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MDAMB231!$U$27:$U$31</c:f>
              <c:numCache>
                <c:formatCode>General</c:formatCode>
                <c:ptCount val="5"/>
                <c:pt idx="0">
                  <c:v>0.91602652642391069</c:v>
                </c:pt>
                <c:pt idx="1">
                  <c:v>0.83784230052517283</c:v>
                </c:pt>
                <c:pt idx="2">
                  <c:v>0.59777987065142169</c:v>
                </c:pt>
                <c:pt idx="3">
                  <c:v>0.48975912584526132</c:v>
                </c:pt>
                <c:pt idx="4">
                  <c:v>0.47633941223680981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2480"/>
        <c:axId val="437787384"/>
      </c:scatterChart>
      <c:valAx>
        <c:axId val="437792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7384"/>
        <c:crosses val="autoZero"/>
        <c:crossBetween val="midCat"/>
      </c:valAx>
      <c:valAx>
        <c:axId val="437787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2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MDAMB231!$V$18:$V$22</c:f>
              <c:numCache>
                <c:formatCode>General</c:formatCode>
                <c:ptCount val="5"/>
                <c:pt idx="0">
                  <c:v>0.79487392592085793</c:v>
                </c:pt>
                <c:pt idx="1">
                  <c:v>0.77722731782363341</c:v>
                </c:pt>
                <c:pt idx="2">
                  <c:v>0.67272999474828055</c:v>
                </c:pt>
                <c:pt idx="3">
                  <c:v>0.40634397589444265</c:v>
                </c:pt>
                <c:pt idx="4">
                  <c:v>0.37947981260277969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MDAMB231!$V$27:$V$31</c:f>
              <c:numCache>
                <c:formatCode>General</c:formatCode>
                <c:ptCount val="5"/>
                <c:pt idx="0">
                  <c:v>0.79609777102559465</c:v>
                </c:pt>
                <c:pt idx="1">
                  <c:v>0.71729036243367561</c:v>
                </c:pt>
                <c:pt idx="2">
                  <c:v>0.55543901571728049</c:v>
                </c:pt>
                <c:pt idx="3">
                  <c:v>0.50454130119063201</c:v>
                </c:pt>
                <c:pt idx="4">
                  <c:v>0.47849804218438674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6792"/>
        <c:axId val="437789344"/>
      </c:scatterChart>
      <c:valAx>
        <c:axId val="437796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89344"/>
        <c:crosses val="autoZero"/>
        <c:crossBetween val="midCat"/>
      </c:valAx>
      <c:valAx>
        <c:axId val="4377893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67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MDAMB231!$W$18:$W$22</c:f>
              <c:numCache>
                <c:formatCode>General</c:formatCode>
                <c:ptCount val="5"/>
                <c:pt idx="0">
                  <c:v>0.45452394383580758</c:v>
                </c:pt>
                <c:pt idx="1">
                  <c:v>0.44443327958564571</c:v>
                </c:pt>
                <c:pt idx="2">
                  <c:v>0.38467973395327465</c:v>
                </c:pt>
                <c:pt idx="3">
                  <c:v>0.23235517036679532</c:v>
                </c:pt>
                <c:pt idx="4">
                  <c:v>0.21699373373012357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MDAMB231!$W$27:$W$31</c:f>
              <c:numCache>
                <c:formatCode>General</c:formatCode>
                <c:ptCount val="5"/>
                <c:pt idx="0">
                  <c:v>0.44837793189381409</c:v>
                </c:pt>
                <c:pt idx="1">
                  <c:v>0.4481768413366885</c:v>
                </c:pt>
                <c:pt idx="2">
                  <c:v>0.44628225755931439</c:v>
                </c:pt>
                <c:pt idx="3">
                  <c:v>0.46510601680319691</c:v>
                </c:pt>
                <c:pt idx="4">
                  <c:v>0.44227594715981317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0128"/>
        <c:axId val="437797576"/>
      </c:scatterChart>
      <c:valAx>
        <c:axId val="43779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7576"/>
        <c:crosses val="autoZero"/>
        <c:crossBetween val="midCat"/>
      </c:valAx>
      <c:valAx>
        <c:axId val="437797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01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MDAMB231!$X$18:$X$22</c:f>
              <c:numCache>
                <c:formatCode>General</c:formatCode>
                <c:ptCount val="5"/>
                <c:pt idx="0">
                  <c:v>0.36812610312830146</c:v>
                </c:pt>
                <c:pt idx="1">
                  <c:v>0.35995351517388113</c:v>
                </c:pt>
                <c:pt idx="2">
                  <c:v>0.31155817715030265</c:v>
                </c:pt>
                <c:pt idx="3">
                  <c:v>0.18818811323114809</c:v>
                </c:pt>
                <c:pt idx="4">
                  <c:v>0.17574664367997944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MDAMB231!$X$27:$X$31</c:f>
              <c:numCache>
                <c:formatCode>General</c:formatCode>
                <c:ptCount val="5"/>
                <c:pt idx="0">
                  <c:v>0.32747298913109829</c:v>
                </c:pt>
                <c:pt idx="1">
                  <c:v>0.36968365098944295</c:v>
                </c:pt>
                <c:pt idx="2">
                  <c:v>0.39304147790846972</c:v>
                </c:pt>
                <c:pt idx="3">
                  <c:v>0.4621227722961978</c:v>
                </c:pt>
                <c:pt idx="4">
                  <c:v>0.3907525271288681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05808"/>
        <c:axId val="437804632"/>
      </c:scatterChart>
      <c:valAx>
        <c:axId val="43780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4632"/>
        <c:crosses val="autoZero"/>
        <c:crossBetween val="midCat"/>
      </c:valAx>
      <c:valAx>
        <c:axId val="437804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058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MDAMB231!$Y$18:$Y$22</c:f>
              <c:numCache>
                <c:formatCode>General</c:formatCode>
                <c:ptCount val="5"/>
                <c:pt idx="0">
                  <c:v>0.2799218505754415</c:v>
                </c:pt>
                <c:pt idx="1">
                  <c:v>0.27370744218453591</c:v>
                </c:pt>
                <c:pt idx="2">
                  <c:v>0.23690778993585343</c:v>
                </c:pt>
                <c:pt idx="3">
                  <c:v>0.14309760830408724</c:v>
                </c:pt>
                <c:pt idx="4">
                  <c:v>0.13363715670599083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MDAMB231!$Y$27:$Y$31</c:f>
              <c:numCache>
                <c:formatCode>General</c:formatCode>
                <c:ptCount val="5"/>
                <c:pt idx="0">
                  <c:v>0.28570932763004814</c:v>
                </c:pt>
                <c:pt idx="1">
                  <c:v>0.32045989520391743</c:v>
                </c:pt>
                <c:pt idx="2">
                  <c:v>0.31678727016219277</c:v>
                </c:pt>
                <c:pt idx="3">
                  <c:v>0.3490012013752295</c:v>
                </c:pt>
                <c:pt idx="4">
                  <c:v>0.3560765898592857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08160"/>
        <c:axId val="437807768"/>
      </c:scatterChart>
      <c:valAx>
        <c:axId val="43780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7768"/>
        <c:crosses val="autoZero"/>
        <c:crossBetween val="midCat"/>
      </c:valAx>
      <c:valAx>
        <c:axId val="437807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08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MDAMB231!$Q$18:$Q$22</c:f>
              <c:numCache>
                <c:formatCode>General</c:formatCode>
                <c:ptCount val="5"/>
                <c:pt idx="0">
                  <c:v>0.98773568907218812</c:v>
                </c:pt>
                <c:pt idx="1">
                  <c:v>0.96580745109595034</c:v>
                </c:pt>
                <c:pt idx="2">
                  <c:v>0.83595574499745462</c:v>
                </c:pt>
                <c:pt idx="3">
                  <c:v>0.50493598285470942</c:v>
                </c:pt>
                <c:pt idx="4">
                  <c:v>0.47155371684378428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MDAMB231!$P$18:$P$22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MDAMB231!$Z$18:$Z$22</c:f>
              <c:numCache>
                <c:formatCode>General</c:formatCode>
                <c:ptCount val="5"/>
                <c:pt idx="0">
                  <c:v>0.25688135305070392</c:v>
                </c:pt>
                <c:pt idx="1">
                  <c:v>0.2511784555006063</c:v>
                </c:pt>
                <c:pt idx="2">
                  <c:v>0.21740779971934487</c:v>
                </c:pt>
                <c:pt idx="3">
                  <c:v>0.13131917770587423</c:v>
                </c:pt>
                <c:pt idx="4">
                  <c:v>0.12263742027252683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MDAMB231!$P$27:$P$31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MDAMB231!$Z$27:$Z$31</c:f>
              <c:numCache>
                <c:formatCode>General</c:formatCode>
                <c:ptCount val="5"/>
                <c:pt idx="0">
                  <c:v>0.24374246935723409</c:v>
                </c:pt>
                <c:pt idx="1">
                  <c:v>0.30916492208283669</c:v>
                </c:pt>
                <c:pt idx="2">
                  <c:v>0.34393311723160203</c:v>
                </c:pt>
                <c:pt idx="3">
                  <c:v>0.33968213592498314</c:v>
                </c:pt>
                <c:pt idx="4">
                  <c:v>0.37681018749647416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99144"/>
        <c:axId val="437806592"/>
      </c:scatterChart>
      <c:valAx>
        <c:axId val="437799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6592"/>
        <c:crosses val="autoZero"/>
        <c:crossBetween val="midCat"/>
      </c:valAx>
      <c:valAx>
        <c:axId val="437806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91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MDAMB231!$R$18:$Z$18</c:f>
              <c:numCache>
                <c:formatCode>General</c:formatCode>
                <c:ptCount val="9"/>
                <c:pt idx="0">
                  <c:v>0.94822465975576209</c:v>
                </c:pt>
                <c:pt idx="1">
                  <c:v>0.94097365254616916</c:v>
                </c:pt>
                <c:pt idx="2">
                  <c:v>0.92591747980282468</c:v>
                </c:pt>
                <c:pt idx="3">
                  <c:v>0.8973089972599021</c:v>
                </c:pt>
                <c:pt idx="4">
                  <c:v>0.79487392592085793</c:v>
                </c:pt>
                <c:pt idx="5">
                  <c:v>0.45452394383580758</c:v>
                </c:pt>
                <c:pt idx="6">
                  <c:v>0.36812610312830146</c:v>
                </c:pt>
                <c:pt idx="7">
                  <c:v>0.2799218505754415</c:v>
                </c:pt>
                <c:pt idx="8">
                  <c:v>0.25688135305070392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MDAMB231!$R$19:$Z$19</c:f>
              <c:numCache>
                <c:formatCode>General</c:formatCode>
                <c:ptCount val="9"/>
                <c:pt idx="0">
                  <c:v>0.92717358685832241</c:v>
                </c:pt>
                <c:pt idx="1">
                  <c:v>0.9200835557209911</c:v>
                </c:pt>
                <c:pt idx="2">
                  <c:v>0.90536163772067157</c:v>
                </c:pt>
                <c:pt idx="3">
                  <c:v>0.87738827813653308</c:v>
                </c:pt>
                <c:pt idx="4">
                  <c:v>0.77722731782363341</c:v>
                </c:pt>
                <c:pt idx="5">
                  <c:v>0.44443327958564571</c:v>
                </c:pt>
                <c:pt idx="6">
                  <c:v>0.35995351517388113</c:v>
                </c:pt>
                <c:pt idx="7">
                  <c:v>0.27370744218453591</c:v>
                </c:pt>
                <c:pt idx="8">
                  <c:v>0.2511784555006063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MDAMB231!$R$20:$Z$20</c:f>
              <c:numCache>
                <c:formatCode>General</c:formatCode>
                <c:ptCount val="9"/>
                <c:pt idx="0">
                  <c:v>0.8025161595767285</c:v>
                </c:pt>
                <c:pt idx="1">
                  <c:v>0.79637937500881351</c:v>
                </c:pt>
                <c:pt idx="2">
                  <c:v>0.78363680202929953</c:v>
                </c:pt>
                <c:pt idx="3">
                  <c:v>0.75942442861604342</c:v>
                </c:pt>
                <c:pt idx="4">
                  <c:v>0.67272999474828055</c:v>
                </c:pt>
                <c:pt idx="5">
                  <c:v>0.38467973395327465</c:v>
                </c:pt>
                <c:pt idx="6">
                  <c:v>0.31155817715030265</c:v>
                </c:pt>
                <c:pt idx="7">
                  <c:v>0.23690778993585343</c:v>
                </c:pt>
                <c:pt idx="8">
                  <c:v>0.21740779971934487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MDAMB231!$R$21:$Z$21</c:f>
              <c:numCache>
                <c:formatCode>General</c:formatCode>
                <c:ptCount val="9"/>
                <c:pt idx="0">
                  <c:v>0.48473772471519538</c:v>
                </c:pt>
                <c:pt idx="1">
                  <c:v>0.48103096946420154</c:v>
                </c:pt>
                <c:pt idx="2">
                  <c:v>0.47333417014197382</c:v>
                </c:pt>
                <c:pt idx="3">
                  <c:v>0.45870935460618861</c:v>
                </c:pt>
                <c:pt idx="4">
                  <c:v>0.40634397589444265</c:v>
                </c:pt>
                <c:pt idx="5">
                  <c:v>0.23235517036679532</c:v>
                </c:pt>
                <c:pt idx="6">
                  <c:v>0.18818811323114809</c:v>
                </c:pt>
                <c:pt idx="7">
                  <c:v>0.14309760830408724</c:v>
                </c:pt>
                <c:pt idx="8">
                  <c:v>0.13131917770587423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MDAMB231!$R$22:$Z$22</c:f>
              <c:numCache>
                <c:formatCode>General</c:formatCode>
                <c:ptCount val="9"/>
                <c:pt idx="0">
                  <c:v>0.45269080347878715</c:v>
                </c:pt>
                <c:pt idx="1">
                  <c:v>0.44922910877809613</c:v>
                </c:pt>
                <c:pt idx="2">
                  <c:v>0.44204115931234861</c:v>
                </c:pt>
                <c:pt idx="3">
                  <c:v>0.42838321779456495</c:v>
                </c:pt>
                <c:pt idx="4">
                  <c:v>0.37947981260277969</c:v>
                </c:pt>
                <c:pt idx="5">
                  <c:v>0.21699373373012357</c:v>
                </c:pt>
                <c:pt idx="6">
                  <c:v>0.17574664367997944</c:v>
                </c:pt>
                <c:pt idx="7">
                  <c:v>0.13363715670599083</c:v>
                </c:pt>
                <c:pt idx="8">
                  <c:v>0.12263742027252683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98752"/>
        <c:axId val="437803064"/>
        <c:axId val="435398248"/>
      </c:surfaceChart>
      <c:catAx>
        <c:axId val="4377987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803064"/>
        <c:crossesAt val="0"/>
        <c:auto val="1"/>
        <c:lblAlgn val="ctr"/>
        <c:lblOffset val="100"/>
        <c:noMultiLvlLbl val="0"/>
      </c:catAx>
      <c:valAx>
        <c:axId val="43780306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37798752"/>
        <c:crosses val="autoZero"/>
        <c:crossBetween val="midCat"/>
        <c:majorUnit val="0.25"/>
        <c:minorUnit val="0.1"/>
      </c:valAx>
      <c:serAx>
        <c:axId val="43539824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80306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MDAMB231!$R$27:$Z$27</c:f>
              <c:numCache>
                <c:formatCode>General</c:formatCode>
                <c:ptCount val="9"/>
                <c:pt idx="0">
                  <c:v>0.97582243581857198</c:v>
                </c:pt>
                <c:pt idx="1">
                  <c:v>0.94702010344750054</c:v>
                </c:pt>
                <c:pt idx="2">
                  <c:v>0.95436416380068068</c:v>
                </c:pt>
                <c:pt idx="3">
                  <c:v>0.91602652642391069</c:v>
                </c:pt>
                <c:pt idx="4">
                  <c:v>0.79609777102559465</c:v>
                </c:pt>
                <c:pt idx="5">
                  <c:v>0.44837793189381409</c:v>
                </c:pt>
                <c:pt idx="6">
                  <c:v>0.32747298913109829</c:v>
                </c:pt>
                <c:pt idx="7">
                  <c:v>0.28570932763004814</c:v>
                </c:pt>
                <c:pt idx="8">
                  <c:v>0.24374246935723409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MDAMB231!$R$28:$Z$28</c:f>
              <c:numCache>
                <c:formatCode>General</c:formatCode>
                <c:ptCount val="9"/>
                <c:pt idx="0">
                  <c:v>0.94387166089954644</c:v>
                </c:pt>
                <c:pt idx="1">
                  <c:v>0.89852023762134825</c:v>
                </c:pt>
                <c:pt idx="2">
                  <c:v>0.85556217877554452</c:v>
                </c:pt>
                <c:pt idx="3">
                  <c:v>0.83784230052517283</c:v>
                </c:pt>
                <c:pt idx="4">
                  <c:v>0.71729036243367561</c:v>
                </c:pt>
                <c:pt idx="5">
                  <c:v>0.4481768413366885</c:v>
                </c:pt>
                <c:pt idx="6">
                  <c:v>0.36968365098944295</c:v>
                </c:pt>
                <c:pt idx="7">
                  <c:v>0.32045989520391743</c:v>
                </c:pt>
                <c:pt idx="8">
                  <c:v>0.30916492208283669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MDAMB231!$R$29:$Z$29</c:f>
              <c:numCache>
                <c:formatCode>General</c:formatCode>
                <c:ptCount val="9"/>
                <c:pt idx="0">
                  <c:v>0.80778481351129372</c:v>
                </c:pt>
                <c:pt idx="1">
                  <c:v>0.708223578709818</c:v>
                </c:pt>
                <c:pt idx="2">
                  <c:v>0.66281010295723408</c:v>
                </c:pt>
                <c:pt idx="3">
                  <c:v>0.59777987065142169</c:v>
                </c:pt>
                <c:pt idx="4">
                  <c:v>0.55543901571728049</c:v>
                </c:pt>
                <c:pt idx="5">
                  <c:v>0.44628225755931439</c:v>
                </c:pt>
                <c:pt idx="6">
                  <c:v>0.39304147790846972</c:v>
                </c:pt>
                <c:pt idx="7">
                  <c:v>0.31678727016219277</c:v>
                </c:pt>
                <c:pt idx="8">
                  <c:v>0.34393311723160203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MDAMB231!$R$30:$Z$30</c:f>
              <c:numCache>
                <c:formatCode>General</c:formatCode>
                <c:ptCount val="9"/>
                <c:pt idx="0">
                  <c:v>0.52448989950170621</c:v>
                </c:pt>
                <c:pt idx="1">
                  <c:v>0.51839472191323621</c:v>
                </c:pt>
                <c:pt idx="2">
                  <c:v>0.513737741604121</c:v>
                </c:pt>
                <c:pt idx="3">
                  <c:v>0.48975912584526132</c:v>
                </c:pt>
                <c:pt idx="4">
                  <c:v>0.50454130119063201</c:v>
                </c:pt>
                <c:pt idx="5">
                  <c:v>0.46510601680319691</c:v>
                </c:pt>
                <c:pt idx="6">
                  <c:v>0.4621227722961978</c:v>
                </c:pt>
                <c:pt idx="7">
                  <c:v>0.3490012013752295</c:v>
                </c:pt>
                <c:pt idx="8">
                  <c:v>0.33968213592498314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MDAMB231!$R$31:$Z$31</c:f>
              <c:numCache>
                <c:formatCode>General</c:formatCode>
                <c:ptCount val="9"/>
                <c:pt idx="0">
                  <c:v>0.47861949429556178</c:v>
                </c:pt>
                <c:pt idx="1">
                  <c:v>0.4772324257094292</c:v>
                </c:pt>
                <c:pt idx="2">
                  <c:v>0.47616556717792374</c:v>
                </c:pt>
                <c:pt idx="3">
                  <c:v>0.47633941223680981</c:v>
                </c:pt>
                <c:pt idx="4">
                  <c:v>0.47849804218438674</c:v>
                </c:pt>
                <c:pt idx="5">
                  <c:v>0.44227594715981317</c:v>
                </c:pt>
                <c:pt idx="6">
                  <c:v>0.3907525271288681</c:v>
                </c:pt>
                <c:pt idx="7">
                  <c:v>0.3560765898592857</c:v>
                </c:pt>
                <c:pt idx="8">
                  <c:v>0.37681018749647416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807376"/>
        <c:axId val="437799928"/>
        <c:axId val="435399096"/>
      </c:surfaceChart>
      <c:catAx>
        <c:axId val="4378073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99928"/>
        <c:crossesAt val="0"/>
        <c:auto val="1"/>
        <c:lblAlgn val="ctr"/>
        <c:lblOffset val="100"/>
        <c:noMultiLvlLbl val="0"/>
      </c:catAx>
      <c:valAx>
        <c:axId val="43779992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37807376"/>
        <c:crosses val="autoZero"/>
        <c:crossBetween val="midCat"/>
        <c:majorUnit val="0.25"/>
        <c:minorUnit val="0.1"/>
      </c:valAx>
      <c:serAx>
        <c:axId val="43539909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999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MDAMB231!$R$36:$Z$36</c:f>
              <c:numCache>
                <c:formatCode>General</c:formatCode>
                <c:ptCount val="9"/>
                <c:pt idx="0">
                  <c:v>-2.7597776062809887E-2</c:v>
                </c:pt>
                <c:pt idx="1">
                  <c:v>-6.0464509013313794E-3</c:v>
                </c:pt>
                <c:pt idx="2">
                  <c:v>-2.8446683997855993E-2</c:v>
                </c:pt>
                <c:pt idx="3">
                  <c:v>-1.8717529164008595E-2</c:v>
                </c:pt>
                <c:pt idx="4">
                  <c:v>-1.2238451047367205E-3</c:v>
                </c:pt>
                <c:pt idx="5">
                  <c:v>6.14601194199349E-3</c:v>
                </c:pt>
                <c:pt idx="6">
                  <c:v>4.0653113997203172E-2</c:v>
                </c:pt>
                <c:pt idx="7">
                  <c:v>-5.7874770546066379E-3</c:v>
                </c:pt>
                <c:pt idx="8">
                  <c:v>1.3138883693469827E-2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MDAMB231!$R$37:$Z$37</c:f>
              <c:numCache>
                <c:formatCode>General</c:formatCode>
                <c:ptCount val="9"/>
                <c:pt idx="0">
                  <c:v>-1.6698074041224031E-2</c:v>
                </c:pt>
                <c:pt idx="1">
                  <c:v>2.1563318099642848E-2</c:v>
                </c:pt>
                <c:pt idx="2">
                  <c:v>4.9799458945127051E-2</c:v>
                </c:pt>
                <c:pt idx="3">
                  <c:v>3.954597761136025E-2</c:v>
                </c:pt>
                <c:pt idx="4">
                  <c:v>5.9936955389957802E-2</c:v>
                </c:pt>
                <c:pt idx="5">
                  <c:v>-3.7435617510427899E-3</c:v>
                </c:pt>
                <c:pt idx="6">
                  <c:v>-9.7301358155618134E-3</c:v>
                </c:pt>
                <c:pt idx="7">
                  <c:v>-4.6752453019381524E-2</c:v>
                </c:pt>
                <c:pt idx="8">
                  <c:v>-5.7986466582230389E-2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MDAMB231!$R$38:$Z$38</c:f>
              <c:numCache>
                <c:formatCode>General</c:formatCode>
                <c:ptCount val="9"/>
                <c:pt idx="0">
                  <c:v>-5.268653934565215E-3</c:v>
                </c:pt>
                <c:pt idx="1">
                  <c:v>8.8155796298995504E-2</c:v>
                </c:pt>
                <c:pt idx="2">
                  <c:v>0.12082669907206545</c:v>
                </c:pt>
                <c:pt idx="3">
                  <c:v>0.16164455796462174</c:v>
                </c:pt>
                <c:pt idx="4">
                  <c:v>0.11729097903100005</c:v>
                </c:pt>
                <c:pt idx="5">
                  <c:v>-6.1602523606039739E-2</c:v>
                </c:pt>
                <c:pt idx="6">
                  <c:v>-8.1483300758167065E-2</c:v>
                </c:pt>
                <c:pt idx="7">
                  <c:v>-7.9879480226339339E-2</c:v>
                </c:pt>
                <c:pt idx="8">
                  <c:v>-0.12652531751225715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MDAMB231!$R$39:$Z$39</c:f>
              <c:numCache>
                <c:formatCode>General</c:formatCode>
                <c:ptCount val="9"/>
                <c:pt idx="0">
                  <c:v>-3.975217478651083E-2</c:v>
                </c:pt>
                <c:pt idx="1">
                  <c:v>-3.7363752449034671E-2</c:v>
                </c:pt>
                <c:pt idx="2">
                  <c:v>-4.0403571462147181E-2</c:v>
                </c:pt>
                <c:pt idx="3">
                  <c:v>-3.104977123907271E-2</c:v>
                </c:pt>
                <c:pt idx="4">
                  <c:v>-9.8197325296189353E-2</c:v>
                </c:pt>
                <c:pt idx="5">
                  <c:v>-0.23275084643640159</c:v>
                </c:pt>
                <c:pt idx="6">
                  <c:v>-0.27393465906504971</c:v>
                </c:pt>
                <c:pt idx="7">
                  <c:v>-0.20590359307114225</c:v>
                </c:pt>
                <c:pt idx="8">
                  <c:v>-0.20836295821910891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MDAMB231!$R$40:$Z$40</c:f>
              <c:numCache>
                <c:formatCode>General</c:formatCode>
                <c:ptCount val="9"/>
                <c:pt idx="0">
                  <c:v>-2.5928690816774624E-2</c:v>
                </c:pt>
                <c:pt idx="1">
                  <c:v>-2.8003316931333067E-2</c:v>
                </c:pt>
                <c:pt idx="2">
                  <c:v>-3.4124407865575135E-2</c:v>
                </c:pt>
                <c:pt idx="3">
                  <c:v>-4.7956194442244859E-2</c:v>
                </c:pt>
                <c:pt idx="4">
                  <c:v>-9.9018229581607053E-2</c:v>
                </c:pt>
                <c:pt idx="5">
                  <c:v>-0.2252822134296896</c:v>
                </c:pt>
                <c:pt idx="6">
                  <c:v>-0.21500588344888866</c:v>
                </c:pt>
                <c:pt idx="7">
                  <c:v>-0.22243943315329487</c:v>
                </c:pt>
                <c:pt idx="8">
                  <c:v>-0.25417276722394733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805024"/>
        <c:axId val="437800320"/>
        <c:axId val="435403760"/>
      </c:surfaceChart>
      <c:catAx>
        <c:axId val="437805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800320"/>
        <c:crossesAt val="0"/>
        <c:auto val="1"/>
        <c:lblAlgn val="ctr"/>
        <c:lblOffset val="100"/>
        <c:noMultiLvlLbl val="0"/>
      </c:catAx>
      <c:valAx>
        <c:axId val="43780032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805024"/>
        <c:crosses val="autoZero"/>
        <c:crossBetween val="midCat"/>
        <c:majorUnit val="0.25"/>
        <c:minorUnit val="0.1"/>
      </c:valAx>
      <c:serAx>
        <c:axId val="43540376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80032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MDAMB415!$R$17:$Z$17</c:f>
              <c:numCache>
                <c:formatCode>General</c:formatCode>
                <c:ptCount val="9"/>
                <c:pt idx="0">
                  <c:v>0.96147404836829475</c:v>
                </c:pt>
                <c:pt idx="1">
                  <c:v>0.94286400701931183</c:v>
                </c:pt>
                <c:pt idx="2">
                  <c:v>0.97748081417514987</c:v>
                </c:pt>
                <c:pt idx="3">
                  <c:v>0.93420122525923288</c:v>
                </c:pt>
                <c:pt idx="4">
                  <c:v>0.85697986011218441</c:v>
                </c:pt>
                <c:pt idx="5">
                  <c:v>0.63993677797843784</c:v>
                </c:pt>
                <c:pt idx="6">
                  <c:v>0.52540649681938634</c:v>
                </c:pt>
                <c:pt idx="7">
                  <c:v>0.48507975891432498</c:v>
                </c:pt>
                <c:pt idx="8">
                  <c:v>0.42290275166934643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MDAMB415!$R$18:$Z$18</c:f>
              <c:numCache>
                <c:formatCode>General</c:formatCode>
                <c:ptCount val="9"/>
                <c:pt idx="0">
                  <c:v>0.95618494549094157</c:v>
                </c:pt>
                <c:pt idx="1">
                  <c:v>0.9376772786401717</c:v>
                </c:pt>
                <c:pt idx="2">
                  <c:v>0.97210365751077066</c:v>
                </c:pt>
                <c:pt idx="3">
                  <c:v>0.92906215115012836</c:v>
                </c:pt>
                <c:pt idx="4">
                  <c:v>0.85226558347450987</c:v>
                </c:pt>
                <c:pt idx="5">
                  <c:v>0.63641646304172794</c:v>
                </c:pt>
                <c:pt idx="6">
                  <c:v>0.52251621702574702</c:v>
                </c:pt>
                <c:pt idx="7">
                  <c:v>0.48241131793770825</c:v>
                </c:pt>
                <c:pt idx="8">
                  <c:v>0.42057634861718823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MDAMB415!$R$25:$Z$25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MDAMB415!$R$27:$Z$27</c:f>
              <c:numCache>
                <c:formatCode>General</c:formatCode>
                <c:ptCount val="9"/>
                <c:pt idx="0">
                  <c:v>0.98255572135404312</c:v>
                </c:pt>
                <c:pt idx="1">
                  <c:v>0.98886794818422719</c:v>
                </c:pt>
                <c:pt idx="2">
                  <c:v>0.95846014727830964</c:v>
                </c:pt>
                <c:pt idx="3">
                  <c:v>0.93833398368617271</c:v>
                </c:pt>
                <c:pt idx="4">
                  <c:v>0.77273545916968212</c:v>
                </c:pt>
                <c:pt idx="5">
                  <c:v>0.59053043412971828</c:v>
                </c:pt>
                <c:pt idx="6">
                  <c:v>0.49928784714156099</c:v>
                </c:pt>
                <c:pt idx="7">
                  <c:v>0.44339804639736052</c:v>
                </c:pt>
                <c:pt idx="8">
                  <c:v>0.43094594196274533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06200"/>
        <c:axId val="437803456"/>
      </c:scatterChart>
      <c:valAx>
        <c:axId val="4378062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3456"/>
        <c:crosses val="autoZero"/>
        <c:crossBetween val="midCat"/>
      </c:valAx>
      <c:valAx>
        <c:axId val="43780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062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MDAMB415!$R$17:$Z$17</c:f>
              <c:numCache>
                <c:formatCode>General</c:formatCode>
                <c:ptCount val="9"/>
                <c:pt idx="0">
                  <c:v>0.96147404836829475</c:v>
                </c:pt>
                <c:pt idx="1">
                  <c:v>0.94286400701931183</c:v>
                </c:pt>
                <c:pt idx="2">
                  <c:v>0.97748081417514987</c:v>
                </c:pt>
                <c:pt idx="3">
                  <c:v>0.93420122525923288</c:v>
                </c:pt>
                <c:pt idx="4">
                  <c:v>0.85697986011218441</c:v>
                </c:pt>
                <c:pt idx="5">
                  <c:v>0.63993677797843784</c:v>
                </c:pt>
                <c:pt idx="6">
                  <c:v>0.52540649681938634</c:v>
                </c:pt>
                <c:pt idx="7">
                  <c:v>0.48507975891432498</c:v>
                </c:pt>
                <c:pt idx="8">
                  <c:v>0.42290275166934643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MDAMB415!$R$19:$Z$19</c:f>
              <c:numCache>
                <c:formatCode>General</c:formatCode>
                <c:ptCount val="9"/>
                <c:pt idx="0">
                  <c:v>0.89840550289940568</c:v>
                </c:pt>
                <c:pt idx="1">
                  <c:v>0.88101619989587066</c:v>
                </c:pt>
                <c:pt idx="2">
                  <c:v>0.91336229399418944</c:v>
                </c:pt>
                <c:pt idx="3">
                  <c:v>0.87292165920922449</c:v>
                </c:pt>
                <c:pt idx="4">
                  <c:v>0.80076568213709243</c:v>
                </c:pt>
                <c:pt idx="5">
                  <c:v>0.59795968889564699</c:v>
                </c:pt>
                <c:pt idx="6">
                  <c:v>0.49094209958418383</c:v>
                </c:pt>
                <c:pt idx="7">
                  <c:v>0.45326062153558311</c:v>
                </c:pt>
                <c:pt idx="8">
                  <c:v>0.39516215745586664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MDAMB415!$R$25:$Z$25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MDAMB415!$R$28:$Z$28</c:f>
              <c:numCache>
                <c:formatCode>General</c:formatCode>
                <c:ptCount val="9"/>
                <c:pt idx="0">
                  <c:v>0.99470402702452032</c:v>
                </c:pt>
                <c:pt idx="1">
                  <c:v>0.91995004625088272</c:v>
                </c:pt>
                <c:pt idx="2">
                  <c:v>0.91457568882018758</c:v>
                </c:pt>
                <c:pt idx="3">
                  <c:v>0.81951366566952144</c:v>
                </c:pt>
                <c:pt idx="4">
                  <c:v>0.65224587305393122</c:v>
                </c:pt>
                <c:pt idx="5">
                  <c:v>0.51392706590621595</c:v>
                </c:pt>
                <c:pt idx="6">
                  <c:v>0.44804242745125572</c:v>
                </c:pt>
                <c:pt idx="7">
                  <c:v>0.42255048513890153</c:v>
                </c:pt>
                <c:pt idx="8">
                  <c:v>0.38102251015562466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04240"/>
        <c:axId val="437802672"/>
      </c:scatterChart>
      <c:valAx>
        <c:axId val="4378042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2672"/>
        <c:crosses val="autoZero"/>
        <c:crossBetween val="midCat"/>
      </c:valAx>
      <c:valAx>
        <c:axId val="437802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04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MDAMB415!$R$17:$Z$17</c:f>
              <c:numCache>
                <c:formatCode>General</c:formatCode>
                <c:ptCount val="9"/>
                <c:pt idx="0">
                  <c:v>0.96147404836829475</c:v>
                </c:pt>
                <c:pt idx="1">
                  <c:v>0.94286400701931183</c:v>
                </c:pt>
                <c:pt idx="2">
                  <c:v>0.97748081417514987</c:v>
                </c:pt>
                <c:pt idx="3">
                  <c:v>0.93420122525923288</c:v>
                </c:pt>
                <c:pt idx="4">
                  <c:v>0.85697986011218441</c:v>
                </c:pt>
                <c:pt idx="5">
                  <c:v>0.63993677797843784</c:v>
                </c:pt>
                <c:pt idx="6">
                  <c:v>0.52540649681938634</c:v>
                </c:pt>
                <c:pt idx="7">
                  <c:v>0.48507975891432498</c:v>
                </c:pt>
                <c:pt idx="8">
                  <c:v>0.42290275166934643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MDAMB415!$R$20:$Z$20</c:f>
              <c:numCache>
                <c:formatCode>General</c:formatCode>
                <c:ptCount val="9"/>
                <c:pt idx="0">
                  <c:v>0.77744512876595639</c:v>
                </c:pt>
                <c:pt idx="1">
                  <c:v>0.76239710327067256</c:v>
                </c:pt>
                <c:pt idx="2">
                  <c:v>0.79038815320323186</c:v>
                </c:pt>
                <c:pt idx="3">
                  <c:v>0.7553924030477539</c:v>
                </c:pt>
                <c:pt idx="4">
                  <c:v>0.69295143100891909</c:v>
                </c:pt>
                <c:pt idx="5">
                  <c:v>0.51745102387510655</c:v>
                </c:pt>
                <c:pt idx="6">
                  <c:v>0.42484217048544892</c:v>
                </c:pt>
                <c:pt idx="7">
                  <c:v>0.3922340870987801</c:v>
                </c:pt>
                <c:pt idx="8">
                  <c:v>0.34195793925486273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MDAMB415!$R$25:$Z$25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MDAMB415!$R$29:$Z$29</c:f>
              <c:numCache>
                <c:formatCode>General</c:formatCode>
                <c:ptCount val="9"/>
                <c:pt idx="0">
                  <c:v>0.83199630678525993</c:v>
                </c:pt>
                <c:pt idx="1">
                  <c:v>0.79672170188280145</c:v>
                </c:pt>
                <c:pt idx="2">
                  <c:v>0.74871774291895454</c:v>
                </c:pt>
                <c:pt idx="3">
                  <c:v>0.66129661473307988</c:v>
                </c:pt>
                <c:pt idx="4">
                  <c:v>0.52167420229096129</c:v>
                </c:pt>
                <c:pt idx="5">
                  <c:v>0.50169525103425017</c:v>
                </c:pt>
                <c:pt idx="6">
                  <c:v>0.4254304064875985</c:v>
                </c:pt>
                <c:pt idx="7">
                  <c:v>0.42547717906126414</c:v>
                </c:pt>
                <c:pt idx="8">
                  <c:v>0.40977847732757416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05416"/>
        <c:axId val="437806984"/>
      </c:scatterChart>
      <c:valAx>
        <c:axId val="43780541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6984"/>
        <c:crosses val="autoZero"/>
        <c:crossBetween val="midCat"/>
      </c:valAx>
      <c:valAx>
        <c:axId val="437806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05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MDAMB415!$R$17:$Z$17</c:f>
              <c:numCache>
                <c:formatCode>General</c:formatCode>
                <c:ptCount val="9"/>
                <c:pt idx="0">
                  <c:v>0.96147404836829475</c:v>
                </c:pt>
                <c:pt idx="1">
                  <c:v>0.94286400701931183</c:v>
                </c:pt>
                <c:pt idx="2">
                  <c:v>0.97748081417514987</c:v>
                </c:pt>
                <c:pt idx="3">
                  <c:v>0.93420122525923288</c:v>
                </c:pt>
                <c:pt idx="4">
                  <c:v>0.85697986011218441</c:v>
                </c:pt>
                <c:pt idx="5">
                  <c:v>0.63993677797843784</c:v>
                </c:pt>
                <c:pt idx="6">
                  <c:v>0.52540649681938634</c:v>
                </c:pt>
                <c:pt idx="7">
                  <c:v>0.48507975891432498</c:v>
                </c:pt>
                <c:pt idx="8">
                  <c:v>0.42290275166934643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MDAMB415!$R$21:$Z$21</c:f>
              <c:numCache>
                <c:formatCode>General</c:formatCode>
                <c:ptCount val="9"/>
                <c:pt idx="0">
                  <c:v>0.63179222403139734</c:v>
                </c:pt>
                <c:pt idx="1">
                  <c:v>0.61956341823768513</c:v>
                </c:pt>
                <c:pt idx="2">
                  <c:v>0.6423103968160141</c:v>
                </c:pt>
                <c:pt idx="3">
                  <c:v>0.61387103562601997</c:v>
                </c:pt>
                <c:pt idx="4">
                  <c:v>0.56312826403297322</c:v>
                </c:pt>
                <c:pt idx="5">
                  <c:v>0.42050753307863914</c:v>
                </c:pt>
                <c:pt idx="6">
                  <c:v>0.34524877682284782</c:v>
                </c:pt>
                <c:pt idx="7">
                  <c:v>0.31874975745544154</c:v>
                </c:pt>
                <c:pt idx="8">
                  <c:v>0.27789275277852082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MDAMB415!$R$25:$Z$25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MDAMB415!$R$30:$Z$30</c:f>
              <c:numCache>
                <c:formatCode>General</c:formatCode>
                <c:ptCount val="9"/>
                <c:pt idx="0">
                  <c:v>0.66218645831545686</c:v>
                </c:pt>
                <c:pt idx="1">
                  <c:v>0.64745953255835509</c:v>
                </c:pt>
                <c:pt idx="2">
                  <c:v>0.61811412554927736</c:v>
                </c:pt>
                <c:pt idx="3">
                  <c:v>0.56890858887493889</c:v>
                </c:pt>
                <c:pt idx="4">
                  <c:v>0.49291981795901191</c:v>
                </c:pt>
                <c:pt idx="5">
                  <c:v>0.50217693620633463</c:v>
                </c:pt>
                <c:pt idx="6">
                  <c:v>0.42958072881957271</c:v>
                </c:pt>
                <c:pt idx="7">
                  <c:v>0.42577021013285515</c:v>
                </c:pt>
                <c:pt idx="8">
                  <c:v>0.39166834729395322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08552"/>
        <c:axId val="437809336"/>
      </c:scatterChart>
      <c:valAx>
        <c:axId val="43780855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09336"/>
        <c:crosses val="autoZero"/>
        <c:crossBetween val="midCat"/>
      </c:valAx>
      <c:valAx>
        <c:axId val="437809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08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MDAMB415!$R$17:$Z$17</c:f>
              <c:numCache>
                <c:formatCode>General</c:formatCode>
                <c:ptCount val="9"/>
                <c:pt idx="0">
                  <c:v>0.96147404836829475</c:v>
                </c:pt>
                <c:pt idx="1">
                  <c:v>0.94286400701931183</c:v>
                </c:pt>
                <c:pt idx="2">
                  <c:v>0.97748081417514987</c:v>
                </c:pt>
                <c:pt idx="3">
                  <c:v>0.93420122525923288</c:v>
                </c:pt>
                <c:pt idx="4">
                  <c:v>0.85697986011218441</c:v>
                </c:pt>
                <c:pt idx="5">
                  <c:v>0.63993677797843784</c:v>
                </c:pt>
                <c:pt idx="6">
                  <c:v>0.52540649681938634</c:v>
                </c:pt>
                <c:pt idx="7">
                  <c:v>0.48507975891432498</c:v>
                </c:pt>
                <c:pt idx="8">
                  <c:v>0.42290275166934643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MDAMB415!$R$16:$Z$16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MDAMB415!$R$22:$Z$22</c:f>
              <c:numCache>
                <c:formatCode>General</c:formatCode>
                <c:ptCount val="9"/>
                <c:pt idx="0">
                  <c:v>0.56818281702623064</c:v>
                </c:pt>
                <c:pt idx="1">
                  <c:v>0.5571852183530428</c:v>
                </c:pt>
                <c:pt idx="2">
                  <c:v>0.57764201075387489</c:v>
                </c:pt>
                <c:pt idx="3">
                  <c:v>0.55206594992132763</c:v>
                </c:pt>
                <c:pt idx="4">
                  <c:v>0.50643200602203853</c:v>
                </c:pt>
                <c:pt idx="5">
                  <c:v>0.37817045800408344</c:v>
                </c:pt>
                <c:pt idx="6">
                  <c:v>0.31048882073660589</c:v>
                </c:pt>
                <c:pt idx="7">
                  <c:v>0.28665774637400449</c:v>
                </c:pt>
                <c:pt idx="8">
                  <c:v>0.24991426152314786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MDAMB415!$R$25:$Z$25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MDAMB415!$R$31:$Z$31</c:f>
              <c:numCache>
                <c:formatCode>General</c:formatCode>
                <c:ptCount val="9"/>
                <c:pt idx="0">
                  <c:v>0.57679654822074122</c:v>
                </c:pt>
                <c:pt idx="1">
                  <c:v>0.53691819331623936</c:v>
                </c:pt>
                <c:pt idx="2">
                  <c:v>0.55279445123330084</c:v>
                </c:pt>
                <c:pt idx="3">
                  <c:v>0.54786534136614629</c:v>
                </c:pt>
                <c:pt idx="4">
                  <c:v>0.50542918354454203</c:v>
                </c:pt>
                <c:pt idx="5">
                  <c:v>0.48125123349006377</c:v>
                </c:pt>
                <c:pt idx="6">
                  <c:v>0.44107644083151404</c:v>
                </c:pt>
                <c:pt idx="7">
                  <c:v>0.42916598086341101</c:v>
                </c:pt>
                <c:pt idx="8">
                  <c:v>0.41537030144593273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10120"/>
        <c:axId val="437798360"/>
      </c:scatterChart>
      <c:valAx>
        <c:axId val="4378101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98360"/>
        <c:crosses val="autoZero"/>
        <c:crossBetween val="midCat"/>
      </c:valAx>
      <c:valAx>
        <c:axId val="437798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101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MDAMB415!$R$18:$R$22</c:f>
              <c:numCache>
                <c:formatCode>General</c:formatCode>
                <c:ptCount val="5"/>
                <c:pt idx="0">
                  <c:v>0.95618494549094157</c:v>
                </c:pt>
                <c:pt idx="1">
                  <c:v>0.89840550289940568</c:v>
                </c:pt>
                <c:pt idx="2">
                  <c:v>0.77744512876595639</c:v>
                </c:pt>
                <c:pt idx="3">
                  <c:v>0.63179222403139734</c:v>
                </c:pt>
                <c:pt idx="4">
                  <c:v>0.56818281702623064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MDAMB415!$R$27:$R$31</c:f>
              <c:numCache>
                <c:formatCode>General</c:formatCode>
                <c:ptCount val="5"/>
                <c:pt idx="0">
                  <c:v>0.98255572135404312</c:v>
                </c:pt>
                <c:pt idx="1">
                  <c:v>0.99470402702452032</c:v>
                </c:pt>
                <c:pt idx="2">
                  <c:v>0.83199630678525993</c:v>
                </c:pt>
                <c:pt idx="3">
                  <c:v>0.66218645831545686</c:v>
                </c:pt>
                <c:pt idx="4">
                  <c:v>0.57679654822074122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11688"/>
        <c:axId val="437811296"/>
      </c:scatterChart>
      <c:valAx>
        <c:axId val="437811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11296"/>
        <c:crosses val="autoZero"/>
        <c:crossBetween val="midCat"/>
      </c:valAx>
      <c:valAx>
        <c:axId val="437811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116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MDAMB415!$S$18:$S$22</c:f>
              <c:numCache>
                <c:formatCode>General</c:formatCode>
                <c:ptCount val="5"/>
                <c:pt idx="0">
                  <c:v>0.9376772786401717</c:v>
                </c:pt>
                <c:pt idx="1">
                  <c:v>0.88101619989587066</c:v>
                </c:pt>
                <c:pt idx="2">
                  <c:v>0.76239710327067256</c:v>
                </c:pt>
                <c:pt idx="3">
                  <c:v>0.61956341823768513</c:v>
                </c:pt>
                <c:pt idx="4">
                  <c:v>0.5571852183530428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MDAMB415!$S$27:$S$31</c:f>
              <c:numCache>
                <c:formatCode>General</c:formatCode>
                <c:ptCount val="5"/>
                <c:pt idx="0">
                  <c:v>0.98886794818422719</c:v>
                </c:pt>
                <c:pt idx="1">
                  <c:v>0.91995004625088272</c:v>
                </c:pt>
                <c:pt idx="2">
                  <c:v>0.79672170188280145</c:v>
                </c:pt>
                <c:pt idx="3">
                  <c:v>0.64745953255835509</c:v>
                </c:pt>
                <c:pt idx="4">
                  <c:v>0.53691819331623936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810512"/>
        <c:axId val="437812080"/>
      </c:scatterChart>
      <c:valAx>
        <c:axId val="43781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812080"/>
        <c:crosses val="autoZero"/>
        <c:crossBetween val="midCat"/>
      </c:valAx>
      <c:valAx>
        <c:axId val="43781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810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MDAMB415!$T$18:$T$22</c:f>
              <c:numCache>
                <c:formatCode>General</c:formatCode>
                <c:ptCount val="5"/>
                <c:pt idx="0">
                  <c:v>0.97210365751077066</c:v>
                </c:pt>
                <c:pt idx="1">
                  <c:v>0.91336229399418944</c:v>
                </c:pt>
                <c:pt idx="2">
                  <c:v>0.79038815320323186</c:v>
                </c:pt>
                <c:pt idx="3">
                  <c:v>0.6423103968160141</c:v>
                </c:pt>
                <c:pt idx="4">
                  <c:v>0.57764201075387489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MDAMB415!$T$27:$T$31</c:f>
              <c:numCache>
                <c:formatCode>General</c:formatCode>
                <c:ptCount val="5"/>
                <c:pt idx="0">
                  <c:v>0.95846014727830964</c:v>
                </c:pt>
                <c:pt idx="1">
                  <c:v>0.91457568882018758</c:v>
                </c:pt>
                <c:pt idx="2">
                  <c:v>0.74871774291895454</c:v>
                </c:pt>
                <c:pt idx="3">
                  <c:v>0.61811412554927736</c:v>
                </c:pt>
                <c:pt idx="4">
                  <c:v>0.55279445123330084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48184"/>
        <c:axId val="437748576"/>
      </c:scatterChart>
      <c:valAx>
        <c:axId val="437748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48576"/>
        <c:crosses val="autoZero"/>
        <c:crossBetween val="midCat"/>
      </c:valAx>
      <c:valAx>
        <c:axId val="437748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48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MDAMB415!$U$18:$U$22</c:f>
              <c:numCache>
                <c:formatCode>General</c:formatCode>
                <c:ptCount val="5"/>
                <c:pt idx="0">
                  <c:v>0.92906215115012836</c:v>
                </c:pt>
                <c:pt idx="1">
                  <c:v>0.87292165920922449</c:v>
                </c:pt>
                <c:pt idx="2">
                  <c:v>0.7553924030477539</c:v>
                </c:pt>
                <c:pt idx="3">
                  <c:v>0.61387103562601997</c:v>
                </c:pt>
                <c:pt idx="4">
                  <c:v>0.55206594992132763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MDAMB415!$U$27:$U$31</c:f>
              <c:numCache>
                <c:formatCode>General</c:formatCode>
                <c:ptCount val="5"/>
                <c:pt idx="0">
                  <c:v>0.93833398368617271</c:v>
                </c:pt>
                <c:pt idx="1">
                  <c:v>0.81951366566952144</c:v>
                </c:pt>
                <c:pt idx="2">
                  <c:v>0.66129661473307988</c:v>
                </c:pt>
                <c:pt idx="3">
                  <c:v>0.56890858887493889</c:v>
                </c:pt>
                <c:pt idx="4">
                  <c:v>0.54786534136614629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58376"/>
        <c:axId val="437756416"/>
      </c:scatterChart>
      <c:valAx>
        <c:axId val="437758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56416"/>
        <c:crosses val="autoZero"/>
        <c:crossBetween val="midCat"/>
      </c:valAx>
      <c:valAx>
        <c:axId val="437756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83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MDAMB415!$V$18:$V$22</c:f>
              <c:numCache>
                <c:formatCode>General</c:formatCode>
                <c:ptCount val="5"/>
                <c:pt idx="0">
                  <c:v>0.85226558347450987</c:v>
                </c:pt>
                <c:pt idx="1">
                  <c:v>0.80076568213709243</c:v>
                </c:pt>
                <c:pt idx="2">
                  <c:v>0.69295143100891909</c:v>
                </c:pt>
                <c:pt idx="3">
                  <c:v>0.56312826403297322</c:v>
                </c:pt>
                <c:pt idx="4">
                  <c:v>0.50643200602203853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MDAMB415!$V$27:$V$31</c:f>
              <c:numCache>
                <c:formatCode>General</c:formatCode>
                <c:ptCount val="5"/>
                <c:pt idx="0">
                  <c:v>0.77273545916968212</c:v>
                </c:pt>
                <c:pt idx="1">
                  <c:v>0.65224587305393122</c:v>
                </c:pt>
                <c:pt idx="2">
                  <c:v>0.52167420229096129</c:v>
                </c:pt>
                <c:pt idx="3">
                  <c:v>0.49291981795901191</c:v>
                </c:pt>
                <c:pt idx="4">
                  <c:v>0.50542918354454203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58768"/>
        <c:axId val="437754456"/>
      </c:scatterChart>
      <c:valAx>
        <c:axId val="43775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54456"/>
        <c:crosses val="autoZero"/>
        <c:crossBetween val="midCat"/>
      </c:valAx>
      <c:valAx>
        <c:axId val="437754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8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MDAMB415!$W$18:$W$22</c:f>
              <c:numCache>
                <c:formatCode>General</c:formatCode>
                <c:ptCount val="5"/>
                <c:pt idx="0">
                  <c:v>0.63641646304172794</c:v>
                </c:pt>
                <c:pt idx="1">
                  <c:v>0.59795968889564699</c:v>
                </c:pt>
                <c:pt idx="2">
                  <c:v>0.51745102387510655</c:v>
                </c:pt>
                <c:pt idx="3">
                  <c:v>0.42050753307863914</c:v>
                </c:pt>
                <c:pt idx="4">
                  <c:v>0.37817045800408344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MDAMB415!$W$27:$W$31</c:f>
              <c:numCache>
                <c:formatCode>General</c:formatCode>
                <c:ptCount val="5"/>
                <c:pt idx="0">
                  <c:v>0.59053043412971828</c:v>
                </c:pt>
                <c:pt idx="1">
                  <c:v>0.51392706590621595</c:v>
                </c:pt>
                <c:pt idx="2">
                  <c:v>0.50169525103425017</c:v>
                </c:pt>
                <c:pt idx="3">
                  <c:v>0.50217693620633463</c:v>
                </c:pt>
                <c:pt idx="4">
                  <c:v>0.48125123349006377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52496"/>
        <c:axId val="437748968"/>
      </c:scatterChart>
      <c:valAx>
        <c:axId val="43775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48968"/>
        <c:crosses val="autoZero"/>
        <c:crossBetween val="midCat"/>
      </c:valAx>
      <c:valAx>
        <c:axId val="437748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2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MDAMB415!$X$18:$X$22</c:f>
              <c:numCache>
                <c:formatCode>General</c:formatCode>
                <c:ptCount val="5"/>
                <c:pt idx="0">
                  <c:v>0.52251621702574702</c:v>
                </c:pt>
                <c:pt idx="1">
                  <c:v>0.49094209958418383</c:v>
                </c:pt>
                <c:pt idx="2">
                  <c:v>0.42484217048544892</c:v>
                </c:pt>
                <c:pt idx="3">
                  <c:v>0.34524877682284782</c:v>
                </c:pt>
                <c:pt idx="4">
                  <c:v>0.31048882073660589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MDAMB415!$X$27:$X$31</c:f>
              <c:numCache>
                <c:formatCode>General</c:formatCode>
                <c:ptCount val="5"/>
                <c:pt idx="0">
                  <c:v>0.49928784714156099</c:v>
                </c:pt>
                <c:pt idx="1">
                  <c:v>0.44804242745125572</c:v>
                </c:pt>
                <c:pt idx="2">
                  <c:v>0.4254304064875985</c:v>
                </c:pt>
                <c:pt idx="3">
                  <c:v>0.42958072881957271</c:v>
                </c:pt>
                <c:pt idx="4">
                  <c:v>0.44107644083151404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47792"/>
        <c:axId val="437752104"/>
      </c:scatterChart>
      <c:valAx>
        <c:axId val="437747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52104"/>
        <c:crosses val="autoZero"/>
        <c:crossBetween val="midCat"/>
      </c:valAx>
      <c:valAx>
        <c:axId val="437752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477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MDAMB415!$Y$18:$Y$22</c:f>
              <c:numCache>
                <c:formatCode>General</c:formatCode>
                <c:ptCount val="5"/>
                <c:pt idx="0">
                  <c:v>0.48241131793770825</c:v>
                </c:pt>
                <c:pt idx="1">
                  <c:v>0.45326062153558311</c:v>
                </c:pt>
                <c:pt idx="2">
                  <c:v>0.3922340870987801</c:v>
                </c:pt>
                <c:pt idx="3">
                  <c:v>0.31874975745544154</c:v>
                </c:pt>
                <c:pt idx="4">
                  <c:v>0.28665774637400449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MDAMB415!$Y$27:$Y$31</c:f>
              <c:numCache>
                <c:formatCode>General</c:formatCode>
                <c:ptCount val="5"/>
                <c:pt idx="0">
                  <c:v>0.44339804639736052</c:v>
                </c:pt>
                <c:pt idx="1">
                  <c:v>0.42255048513890153</c:v>
                </c:pt>
                <c:pt idx="2">
                  <c:v>0.42547717906126414</c:v>
                </c:pt>
                <c:pt idx="3">
                  <c:v>0.42577021013285515</c:v>
                </c:pt>
                <c:pt idx="4">
                  <c:v>0.42916598086341101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52888"/>
        <c:axId val="437757592"/>
      </c:scatterChart>
      <c:valAx>
        <c:axId val="437752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57592"/>
        <c:crosses val="autoZero"/>
        <c:crossBetween val="midCat"/>
      </c:valAx>
      <c:valAx>
        <c:axId val="437757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28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MDAMB415!$Q$18:$Q$22</c:f>
              <c:numCache>
                <c:formatCode>General</c:formatCode>
                <c:ptCount val="5"/>
                <c:pt idx="0">
                  <c:v>0.9944989644948512</c:v>
                </c:pt>
                <c:pt idx="1">
                  <c:v>0.93440431847752736</c:v>
                </c:pt>
                <c:pt idx="2">
                  <c:v>0.80859710159140386</c:v>
                </c:pt>
                <c:pt idx="3">
                  <c:v>0.65710793245392718</c:v>
                </c:pt>
                <c:pt idx="4">
                  <c:v>0.59094971724976497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MDAMB415!$P$18:$P$22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MDAMB415!$Z$18:$Z$22</c:f>
              <c:numCache>
                <c:formatCode>General</c:formatCode>
                <c:ptCount val="5"/>
                <c:pt idx="0">
                  <c:v>0.42057634861718823</c:v>
                </c:pt>
                <c:pt idx="1">
                  <c:v>0.39516215745586664</c:v>
                </c:pt>
                <c:pt idx="2">
                  <c:v>0.34195793925486273</c:v>
                </c:pt>
                <c:pt idx="3">
                  <c:v>0.27789275277852082</c:v>
                </c:pt>
                <c:pt idx="4">
                  <c:v>0.24991426152314786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MDAMB415!$P$27:$P$31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MDAMB415!$Z$27:$Z$31</c:f>
              <c:numCache>
                <c:formatCode>General</c:formatCode>
                <c:ptCount val="5"/>
                <c:pt idx="0">
                  <c:v>0.43094594196274533</c:v>
                </c:pt>
                <c:pt idx="1">
                  <c:v>0.38102251015562466</c:v>
                </c:pt>
                <c:pt idx="2">
                  <c:v>0.40977847732757416</c:v>
                </c:pt>
                <c:pt idx="3">
                  <c:v>0.39166834729395322</c:v>
                </c:pt>
                <c:pt idx="4">
                  <c:v>0.41537030144593273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53672"/>
        <c:axId val="437756808"/>
      </c:scatterChart>
      <c:valAx>
        <c:axId val="437753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56808"/>
        <c:crosses val="autoZero"/>
        <c:crossBetween val="midCat"/>
      </c:valAx>
      <c:valAx>
        <c:axId val="437756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3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MDAMB415!$R$18:$Z$18</c:f>
              <c:numCache>
                <c:formatCode>General</c:formatCode>
                <c:ptCount val="9"/>
                <c:pt idx="0">
                  <c:v>0.95618494549094157</c:v>
                </c:pt>
                <c:pt idx="1">
                  <c:v>0.9376772786401717</c:v>
                </c:pt>
                <c:pt idx="2">
                  <c:v>0.97210365751077066</c:v>
                </c:pt>
                <c:pt idx="3">
                  <c:v>0.92906215115012836</c:v>
                </c:pt>
                <c:pt idx="4">
                  <c:v>0.85226558347450987</c:v>
                </c:pt>
                <c:pt idx="5">
                  <c:v>0.63641646304172794</c:v>
                </c:pt>
                <c:pt idx="6">
                  <c:v>0.52251621702574702</c:v>
                </c:pt>
                <c:pt idx="7">
                  <c:v>0.48241131793770825</c:v>
                </c:pt>
                <c:pt idx="8">
                  <c:v>0.42057634861718823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MDAMB415!$R$19:$Z$19</c:f>
              <c:numCache>
                <c:formatCode>General</c:formatCode>
                <c:ptCount val="9"/>
                <c:pt idx="0">
                  <c:v>0.89840550289940568</c:v>
                </c:pt>
                <c:pt idx="1">
                  <c:v>0.88101619989587066</c:v>
                </c:pt>
                <c:pt idx="2">
                  <c:v>0.91336229399418944</c:v>
                </c:pt>
                <c:pt idx="3">
                  <c:v>0.87292165920922449</c:v>
                </c:pt>
                <c:pt idx="4">
                  <c:v>0.80076568213709243</c:v>
                </c:pt>
                <c:pt idx="5">
                  <c:v>0.59795968889564699</c:v>
                </c:pt>
                <c:pt idx="6">
                  <c:v>0.49094209958418383</c:v>
                </c:pt>
                <c:pt idx="7">
                  <c:v>0.45326062153558311</c:v>
                </c:pt>
                <c:pt idx="8">
                  <c:v>0.39516215745586664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MDAMB415!$R$20:$Z$20</c:f>
              <c:numCache>
                <c:formatCode>General</c:formatCode>
                <c:ptCount val="9"/>
                <c:pt idx="0">
                  <c:v>0.77744512876595639</c:v>
                </c:pt>
                <c:pt idx="1">
                  <c:v>0.76239710327067256</c:v>
                </c:pt>
                <c:pt idx="2">
                  <c:v>0.79038815320323186</c:v>
                </c:pt>
                <c:pt idx="3">
                  <c:v>0.7553924030477539</c:v>
                </c:pt>
                <c:pt idx="4">
                  <c:v>0.69295143100891909</c:v>
                </c:pt>
                <c:pt idx="5">
                  <c:v>0.51745102387510655</c:v>
                </c:pt>
                <c:pt idx="6">
                  <c:v>0.42484217048544892</c:v>
                </c:pt>
                <c:pt idx="7">
                  <c:v>0.3922340870987801</c:v>
                </c:pt>
                <c:pt idx="8">
                  <c:v>0.34195793925486273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MDAMB415!$R$21:$Z$21</c:f>
              <c:numCache>
                <c:formatCode>General</c:formatCode>
                <c:ptCount val="9"/>
                <c:pt idx="0">
                  <c:v>0.63179222403139734</c:v>
                </c:pt>
                <c:pt idx="1">
                  <c:v>0.61956341823768513</c:v>
                </c:pt>
                <c:pt idx="2">
                  <c:v>0.6423103968160141</c:v>
                </c:pt>
                <c:pt idx="3">
                  <c:v>0.61387103562601997</c:v>
                </c:pt>
                <c:pt idx="4">
                  <c:v>0.56312826403297322</c:v>
                </c:pt>
                <c:pt idx="5">
                  <c:v>0.42050753307863914</c:v>
                </c:pt>
                <c:pt idx="6">
                  <c:v>0.34524877682284782</c:v>
                </c:pt>
                <c:pt idx="7">
                  <c:v>0.31874975745544154</c:v>
                </c:pt>
                <c:pt idx="8">
                  <c:v>0.27789275277852082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MDAMB415!$R$22:$Z$22</c:f>
              <c:numCache>
                <c:formatCode>General</c:formatCode>
                <c:ptCount val="9"/>
                <c:pt idx="0">
                  <c:v>0.56818281702623064</c:v>
                </c:pt>
                <c:pt idx="1">
                  <c:v>0.5571852183530428</c:v>
                </c:pt>
                <c:pt idx="2">
                  <c:v>0.57764201075387489</c:v>
                </c:pt>
                <c:pt idx="3">
                  <c:v>0.55206594992132763</c:v>
                </c:pt>
                <c:pt idx="4">
                  <c:v>0.50643200602203853</c:v>
                </c:pt>
                <c:pt idx="5">
                  <c:v>0.37817045800408344</c:v>
                </c:pt>
                <c:pt idx="6">
                  <c:v>0.31048882073660589</c:v>
                </c:pt>
                <c:pt idx="7">
                  <c:v>0.28665774637400449</c:v>
                </c:pt>
                <c:pt idx="8">
                  <c:v>0.24991426152314786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50536"/>
        <c:axId val="437754064"/>
        <c:axId val="433699768"/>
      </c:surfaceChart>
      <c:catAx>
        <c:axId val="437750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754064"/>
        <c:crossesAt val="0"/>
        <c:auto val="1"/>
        <c:lblAlgn val="ctr"/>
        <c:lblOffset val="100"/>
        <c:noMultiLvlLbl val="0"/>
      </c:catAx>
      <c:valAx>
        <c:axId val="43775406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37750536"/>
        <c:crosses val="autoZero"/>
        <c:crossBetween val="midCat"/>
        <c:majorUnit val="0.25"/>
        <c:minorUnit val="0.1"/>
      </c:valAx>
      <c:serAx>
        <c:axId val="43369976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5406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MDAMB415!$R$27:$Z$27</c:f>
              <c:numCache>
                <c:formatCode>General</c:formatCode>
                <c:ptCount val="9"/>
                <c:pt idx="0">
                  <c:v>0.98255572135404312</c:v>
                </c:pt>
                <c:pt idx="1">
                  <c:v>0.98886794818422719</c:v>
                </c:pt>
                <c:pt idx="2">
                  <c:v>0.95846014727830964</c:v>
                </c:pt>
                <c:pt idx="3">
                  <c:v>0.93833398368617271</c:v>
                </c:pt>
                <c:pt idx="4">
                  <c:v>0.77273545916968212</c:v>
                </c:pt>
                <c:pt idx="5">
                  <c:v>0.59053043412971828</c:v>
                </c:pt>
                <c:pt idx="6">
                  <c:v>0.49928784714156099</c:v>
                </c:pt>
                <c:pt idx="7">
                  <c:v>0.44339804639736052</c:v>
                </c:pt>
                <c:pt idx="8">
                  <c:v>0.43094594196274533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MDAMB415!$R$28:$Z$28</c:f>
              <c:numCache>
                <c:formatCode>General</c:formatCode>
                <c:ptCount val="9"/>
                <c:pt idx="0">
                  <c:v>0.99470402702452032</c:v>
                </c:pt>
                <c:pt idx="1">
                  <c:v>0.91995004625088272</c:v>
                </c:pt>
                <c:pt idx="2">
                  <c:v>0.91457568882018758</c:v>
                </c:pt>
                <c:pt idx="3">
                  <c:v>0.81951366566952144</c:v>
                </c:pt>
                <c:pt idx="4">
                  <c:v>0.65224587305393122</c:v>
                </c:pt>
                <c:pt idx="5">
                  <c:v>0.51392706590621595</c:v>
                </c:pt>
                <c:pt idx="6">
                  <c:v>0.44804242745125572</c:v>
                </c:pt>
                <c:pt idx="7">
                  <c:v>0.42255048513890153</c:v>
                </c:pt>
                <c:pt idx="8">
                  <c:v>0.38102251015562466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MDAMB415!$R$29:$Z$29</c:f>
              <c:numCache>
                <c:formatCode>General</c:formatCode>
                <c:ptCount val="9"/>
                <c:pt idx="0">
                  <c:v>0.83199630678525993</c:v>
                </c:pt>
                <c:pt idx="1">
                  <c:v>0.79672170188280145</c:v>
                </c:pt>
                <c:pt idx="2">
                  <c:v>0.74871774291895454</c:v>
                </c:pt>
                <c:pt idx="3">
                  <c:v>0.66129661473307988</c:v>
                </c:pt>
                <c:pt idx="4">
                  <c:v>0.52167420229096129</c:v>
                </c:pt>
                <c:pt idx="5">
                  <c:v>0.50169525103425017</c:v>
                </c:pt>
                <c:pt idx="6">
                  <c:v>0.4254304064875985</c:v>
                </c:pt>
                <c:pt idx="7">
                  <c:v>0.42547717906126414</c:v>
                </c:pt>
                <c:pt idx="8">
                  <c:v>0.40977847732757416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MDAMB415!$R$30:$Z$30</c:f>
              <c:numCache>
                <c:formatCode>General</c:formatCode>
                <c:ptCount val="9"/>
                <c:pt idx="0">
                  <c:v>0.66218645831545686</c:v>
                </c:pt>
                <c:pt idx="1">
                  <c:v>0.64745953255835509</c:v>
                </c:pt>
                <c:pt idx="2">
                  <c:v>0.61811412554927736</c:v>
                </c:pt>
                <c:pt idx="3">
                  <c:v>0.56890858887493889</c:v>
                </c:pt>
                <c:pt idx="4">
                  <c:v>0.49291981795901191</c:v>
                </c:pt>
                <c:pt idx="5">
                  <c:v>0.50217693620633463</c:v>
                </c:pt>
                <c:pt idx="6">
                  <c:v>0.42958072881957271</c:v>
                </c:pt>
                <c:pt idx="7">
                  <c:v>0.42577021013285515</c:v>
                </c:pt>
                <c:pt idx="8">
                  <c:v>0.39166834729395322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MDAMB415!$R$31:$Z$31</c:f>
              <c:numCache>
                <c:formatCode>General</c:formatCode>
                <c:ptCount val="9"/>
                <c:pt idx="0">
                  <c:v>0.57679654822074122</c:v>
                </c:pt>
                <c:pt idx="1">
                  <c:v>0.53691819331623936</c:v>
                </c:pt>
                <c:pt idx="2">
                  <c:v>0.55279445123330084</c:v>
                </c:pt>
                <c:pt idx="3">
                  <c:v>0.54786534136614629</c:v>
                </c:pt>
                <c:pt idx="4">
                  <c:v>0.50542918354454203</c:v>
                </c:pt>
                <c:pt idx="5">
                  <c:v>0.48125123349006377</c:v>
                </c:pt>
                <c:pt idx="6">
                  <c:v>0.44107644083151404</c:v>
                </c:pt>
                <c:pt idx="7">
                  <c:v>0.42916598086341101</c:v>
                </c:pt>
                <c:pt idx="8">
                  <c:v>0.41537030144593273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49360"/>
        <c:axId val="437750928"/>
        <c:axId val="433706976"/>
      </c:surfaceChart>
      <c:catAx>
        <c:axId val="4377493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0928"/>
        <c:crossesAt val="0"/>
        <c:auto val="1"/>
        <c:lblAlgn val="ctr"/>
        <c:lblOffset val="100"/>
        <c:noMultiLvlLbl val="0"/>
      </c:catAx>
      <c:valAx>
        <c:axId val="43775092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37749360"/>
        <c:crosses val="autoZero"/>
        <c:crossBetween val="midCat"/>
        <c:majorUnit val="0.25"/>
        <c:minorUnit val="0.1"/>
      </c:valAx>
      <c:serAx>
        <c:axId val="43370697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509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MDAMB415!$R$36:$Z$36</c:f>
              <c:numCache>
                <c:formatCode>General</c:formatCode>
                <c:ptCount val="9"/>
                <c:pt idx="0">
                  <c:v>-2.6370775863101548E-2</c:v>
                </c:pt>
                <c:pt idx="1">
                  <c:v>-5.1190669544055489E-2</c:v>
                </c:pt>
                <c:pt idx="2">
                  <c:v>1.364351023246102E-2</c:v>
                </c:pt>
                <c:pt idx="3">
                  <c:v>-9.2718325360443554E-3</c:v>
                </c:pt>
                <c:pt idx="4">
                  <c:v>7.9530124304827754E-2</c:v>
                </c:pt>
                <c:pt idx="5">
                  <c:v>4.5886028912009658E-2</c:v>
                </c:pt>
                <c:pt idx="6">
                  <c:v>2.3228369884186029E-2</c:v>
                </c:pt>
                <c:pt idx="7">
                  <c:v>3.9013271540347727E-2</c:v>
                </c:pt>
                <c:pt idx="8">
                  <c:v>-1.0369593345557093E-2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MDAMB415!$R$37:$Z$37</c:f>
              <c:numCache>
                <c:formatCode>General</c:formatCode>
                <c:ptCount val="9"/>
                <c:pt idx="0">
                  <c:v>-9.6298524125114637E-2</c:v>
                </c:pt>
                <c:pt idx="1">
                  <c:v>-3.8933846355012069E-2</c:v>
                </c:pt>
                <c:pt idx="2">
                  <c:v>-1.2133948259981375E-3</c:v>
                </c:pt>
                <c:pt idx="3">
                  <c:v>5.3407993539703047E-2</c:v>
                </c:pt>
                <c:pt idx="4">
                  <c:v>0.1485198090831612</c:v>
                </c:pt>
                <c:pt idx="5">
                  <c:v>8.4032622989431038E-2</c:v>
                </c:pt>
                <c:pt idx="6">
                  <c:v>4.2899672132928113E-2</c:v>
                </c:pt>
                <c:pt idx="7">
                  <c:v>3.0710136396681575E-2</c:v>
                </c:pt>
                <c:pt idx="8">
                  <c:v>1.4139647300241975E-2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MDAMB415!$R$38:$Z$38</c:f>
              <c:numCache>
                <c:formatCode>General</c:formatCode>
                <c:ptCount val="9"/>
                <c:pt idx="0">
                  <c:v>-5.4551178019303537E-2</c:v>
                </c:pt>
                <c:pt idx="1">
                  <c:v>-3.4324598612128887E-2</c:v>
                </c:pt>
                <c:pt idx="2">
                  <c:v>4.1670410284277315E-2</c:v>
                </c:pt>
                <c:pt idx="3">
                  <c:v>9.4095788314674023E-2</c:v>
                </c:pt>
                <c:pt idx="4">
                  <c:v>0.17127722871795781</c:v>
                </c:pt>
                <c:pt idx="5">
                  <c:v>1.5755772840856386E-2</c:v>
                </c:pt>
                <c:pt idx="6">
                  <c:v>-5.8823600214957805E-4</c:v>
                </c:pt>
                <c:pt idx="7">
                  <c:v>-3.3243091962484039E-2</c:v>
                </c:pt>
                <c:pt idx="8">
                  <c:v>-6.7820538072711434E-2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MDAMB415!$R$39:$Z$39</c:f>
              <c:numCache>
                <c:formatCode>General</c:formatCode>
                <c:ptCount val="9"/>
                <c:pt idx="0">
                  <c:v>-3.0394234284059518E-2</c:v>
                </c:pt>
                <c:pt idx="1">
                  <c:v>-2.7896114320669962E-2</c:v>
                </c:pt>
                <c:pt idx="2">
                  <c:v>2.4196271266736735E-2</c:v>
                </c:pt>
                <c:pt idx="3">
                  <c:v>4.4962446751081075E-2</c:v>
                </c:pt>
                <c:pt idx="4">
                  <c:v>7.0208446073961317E-2</c:v>
                </c:pt>
                <c:pt idx="5">
                  <c:v>-8.1669403127695495E-2</c:v>
                </c:pt>
                <c:pt idx="6">
                  <c:v>-8.4331951996724885E-2</c:v>
                </c:pt>
                <c:pt idx="7">
                  <c:v>-0.10702045267741361</c:v>
                </c:pt>
                <c:pt idx="8">
                  <c:v>-0.1137755945154324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MDAMB415!$R$40:$Z$40</c:f>
              <c:numCache>
                <c:formatCode>General</c:formatCode>
                <c:ptCount val="9"/>
                <c:pt idx="0">
                  <c:v>-8.6137311945105877E-3</c:v>
                </c:pt>
                <c:pt idx="1">
                  <c:v>2.0267025036803443E-2</c:v>
                </c:pt>
                <c:pt idx="2">
                  <c:v>2.4847559520574047E-2</c:v>
                </c:pt>
                <c:pt idx="3">
                  <c:v>4.2006085551813399E-3</c:v>
                </c:pt>
                <c:pt idx="4">
                  <c:v>1.0028224774965011E-3</c:v>
                </c:pt>
                <c:pt idx="5">
                  <c:v>-0.10308077548598032</c:v>
                </c:pt>
                <c:pt idx="6">
                  <c:v>-0.13058762009490815</c:v>
                </c:pt>
                <c:pt idx="7">
                  <c:v>-0.14250823448940653</c:v>
                </c:pt>
                <c:pt idx="8">
                  <c:v>-0.16545603992278488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37757984"/>
        <c:axId val="437755632"/>
        <c:axId val="433700192"/>
      </c:surfaceChart>
      <c:catAx>
        <c:axId val="437757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7755632"/>
        <c:crossesAt val="0"/>
        <c:auto val="1"/>
        <c:lblAlgn val="ctr"/>
        <c:lblOffset val="100"/>
        <c:noMultiLvlLbl val="0"/>
      </c:catAx>
      <c:valAx>
        <c:axId val="437755632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757984"/>
        <c:crosses val="autoZero"/>
        <c:crossBetween val="midCat"/>
        <c:majorUnit val="0.25"/>
        <c:minorUnit val="0.1"/>
      </c:valAx>
      <c:serAx>
        <c:axId val="433700192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3775563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MDAMB436!$R$17:$Z$17</c:f>
              <c:numCache>
                <c:formatCode>General</c:formatCode>
                <c:ptCount val="9"/>
                <c:pt idx="0">
                  <c:v>1.029330459622396</c:v>
                </c:pt>
                <c:pt idx="1">
                  <c:v>0.99763742766721497</c:v>
                </c:pt>
                <c:pt idx="2">
                  <c:v>1.000751276102257</c:v>
                </c:pt>
                <c:pt idx="3">
                  <c:v>0.98783707314787816</c:v>
                </c:pt>
                <c:pt idx="4">
                  <c:v>0.93050359812401851</c:v>
                </c:pt>
                <c:pt idx="5">
                  <c:v>0.76696741148187753</c:v>
                </c:pt>
                <c:pt idx="6">
                  <c:v>0.64229895591710695</c:v>
                </c:pt>
                <c:pt idx="7">
                  <c:v>0.3640909534639008</c:v>
                </c:pt>
                <c:pt idx="8">
                  <c:v>0.29830782304267706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MDAMB436!$R$18:$Z$18</c:f>
              <c:numCache>
                <c:formatCode>General</c:formatCode>
                <c:ptCount val="9"/>
                <c:pt idx="0">
                  <c:v>1.0633092070312837</c:v>
                </c:pt>
                <c:pt idx="1">
                  <c:v>1.0305699711895278</c:v>
                </c:pt>
                <c:pt idx="2">
                  <c:v>1.0337866094220103</c:v>
                </c:pt>
                <c:pt idx="3">
                  <c:v>1.020446101741028</c:v>
                </c:pt>
                <c:pt idx="4">
                  <c:v>0.96122001813097702</c:v>
                </c:pt>
                <c:pt idx="5">
                  <c:v>0.79228541475475389</c:v>
                </c:pt>
                <c:pt idx="6">
                  <c:v>0.66350158698673045</c:v>
                </c:pt>
                <c:pt idx="7">
                  <c:v>0.37610979000561678</c:v>
                </c:pt>
                <c:pt idx="8">
                  <c:v>0.30815512336737616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MDAMB436!$R$25:$Z$25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MDAMB436!$R$27:$Z$27</c:f>
              <c:numCache>
                <c:formatCode>General</c:formatCode>
                <c:ptCount val="9"/>
                <c:pt idx="0">
                  <c:v>1.0406484321553788</c:v>
                </c:pt>
                <c:pt idx="1">
                  <c:v>1.0256119962010792</c:v>
                </c:pt>
                <c:pt idx="2">
                  <c:v>0.98121922043737975</c:v>
                </c:pt>
                <c:pt idx="3">
                  <c:v>0.9427435030047745</c:v>
                </c:pt>
                <c:pt idx="4">
                  <c:v>0.84559966523019792</c:v>
                </c:pt>
                <c:pt idx="5">
                  <c:v>0.65673131863859713</c:v>
                </c:pt>
                <c:pt idx="6">
                  <c:v>0.42913285997346912</c:v>
                </c:pt>
                <c:pt idx="7">
                  <c:v>0.33915715249564449</c:v>
                </c:pt>
                <c:pt idx="8">
                  <c:v>0.27735792152193378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59552"/>
        <c:axId val="437759944"/>
      </c:scatterChart>
      <c:valAx>
        <c:axId val="43775955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59944"/>
        <c:crosses val="autoZero"/>
        <c:crossBetween val="midCat"/>
      </c:valAx>
      <c:valAx>
        <c:axId val="437759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59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MDAMB436!$R$17:$Z$17</c:f>
              <c:numCache>
                <c:formatCode>General</c:formatCode>
                <c:ptCount val="9"/>
                <c:pt idx="0">
                  <c:v>1.029330459622396</c:v>
                </c:pt>
                <c:pt idx="1">
                  <c:v>0.99763742766721497</c:v>
                </c:pt>
                <c:pt idx="2">
                  <c:v>1.000751276102257</c:v>
                </c:pt>
                <c:pt idx="3">
                  <c:v>0.98783707314787816</c:v>
                </c:pt>
                <c:pt idx="4">
                  <c:v>0.93050359812401851</c:v>
                </c:pt>
                <c:pt idx="5">
                  <c:v>0.76696741148187753</c:v>
                </c:pt>
                <c:pt idx="6">
                  <c:v>0.64229895591710695</c:v>
                </c:pt>
                <c:pt idx="7">
                  <c:v>0.3640909534639008</c:v>
                </c:pt>
                <c:pt idx="8">
                  <c:v>0.29830782304267706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MDAMB436!$R$19:$Z$19</c:f>
              <c:numCache>
                <c:formatCode>General</c:formatCode>
                <c:ptCount val="9"/>
                <c:pt idx="0">
                  <c:v>0.95513696470761289</c:v>
                </c:pt>
                <c:pt idx="1">
                  <c:v>0.92572834664810477</c:v>
                </c:pt>
                <c:pt idx="2">
                  <c:v>0.92861775083798626</c:v>
                </c:pt>
                <c:pt idx="3">
                  <c:v>0.91663439554508219</c:v>
                </c:pt>
                <c:pt idx="4">
                  <c:v>0.86343348149604304</c:v>
                </c:pt>
                <c:pt idx="5">
                  <c:v>0.71168488077307102</c:v>
                </c:pt>
                <c:pt idx="6">
                  <c:v>0.59600244941220071</c:v>
                </c:pt>
                <c:pt idx="7">
                  <c:v>0.33784750554897941</c:v>
                </c:pt>
                <c:pt idx="8">
                  <c:v>0.27680598197204942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MDAMB436!$R$25:$Z$25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MDAMB436!$R$28:$Z$28</c:f>
              <c:numCache>
                <c:formatCode>General</c:formatCode>
                <c:ptCount val="9"/>
                <c:pt idx="0">
                  <c:v>0.92962057558502487</c:v>
                </c:pt>
                <c:pt idx="1">
                  <c:v>0.87399815923967727</c:v>
                </c:pt>
                <c:pt idx="2">
                  <c:v>0.82031823980251806</c:v>
                </c:pt>
                <c:pt idx="3">
                  <c:v>0.7270421033738087</c:v>
                </c:pt>
                <c:pt idx="4">
                  <c:v>0.58564788693047065</c:v>
                </c:pt>
                <c:pt idx="5">
                  <c:v>0.35474821933449058</c:v>
                </c:pt>
                <c:pt idx="6">
                  <c:v>0.30512701947552046</c:v>
                </c:pt>
                <c:pt idx="7">
                  <c:v>0.28913890570832851</c:v>
                </c:pt>
                <c:pt idx="8">
                  <c:v>0.28003744759883897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5040"/>
        <c:axId val="437769352"/>
      </c:scatterChart>
      <c:valAx>
        <c:axId val="4377650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9352"/>
        <c:crosses val="autoZero"/>
        <c:crossBetween val="midCat"/>
      </c:valAx>
      <c:valAx>
        <c:axId val="437769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5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MDAMB436!$R$17:$Z$17</c:f>
              <c:numCache>
                <c:formatCode>General</c:formatCode>
                <c:ptCount val="9"/>
                <c:pt idx="0">
                  <c:v>1.029330459622396</c:v>
                </c:pt>
                <c:pt idx="1">
                  <c:v>0.99763742766721497</c:v>
                </c:pt>
                <c:pt idx="2">
                  <c:v>1.000751276102257</c:v>
                </c:pt>
                <c:pt idx="3">
                  <c:v>0.98783707314787816</c:v>
                </c:pt>
                <c:pt idx="4">
                  <c:v>0.93050359812401851</c:v>
                </c:pt>
                <c:pt idx="5">
                  <c:v>0.76696741148187753</c:v>
                </c:pt>
                <c:pt idx="6">
                  <c:v>0.64229895591710695</c:v>
                </c:pt>
                <c:pt idx="7">
                  <c:v>0.3640909534639008</c:v>
                </c:pt>
                <c:pt idx="8">
                  <c:v>0.29830782304267706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MDAMB436!$R$20:$Z$20</c:f>
              <c:numCache>
                <c:formatCode>General</c:formatCode>
                <c:ptCount val="9"/>
                <c:pt idx="0">
                  <c:v>0.68783661851841049</c:v>
                </c:pt>
                <c:pt idx="1">
                  <c:v>0.66665816438168479</c:v>
                </c:pt>
                <c:pt idx="2">
                  <c:v>0.66873895287688179</c:v>
                </c:pt>
                <c:pt idx="3">
                  <c:v>0.66010920563879949</c:v>
                </c:pt>
                <c:pt idx="4">
                  <c:v>0.62179686073569784</c:v>
                </c:pt>
                <c:pt idx="5">
                  <c:v>0.51251594266533318</c:v>
                </c:pt>
                <c:pt idx="6">
                  <c:v>0.42920787759258483</c:v>
                </c:pt>
                <c:pt idx="7">
                  <c:v>0.24329901823329328</c:v>
                </c:pt>
                <c:pt idx="8">
                  <c:v>0.19934030161172442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MDAMB436!$R$25:$Z$25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MDAMB436!$R$29:$Z$29</c:f>
              <c:numCache>
                <c:formatCode>General</c:formatCode>
                <c:ptCount val="9"/>
                <c:pt idx="0">
                  <c:v>0.65828453499589179</c:v>
                </c:pt>
                <c:pt idx="1">
                  <c:v>0.57792460797128731</c:v>
                </c:pt>
                <c:pt idx="2">
                  <c:v>0.46713818422463188</c:v>
                </c:pt>
                <c:pt idx="3">
                  <c:v>0.38943699757578321</c:v>
                </c:pt>
                <c:pt idx="4">
                  <c:v>0.35385502955188058</c:v>
                </c:pt>
                <c:pt idx="5">
                  <c:v>0.31084918414744012</c:v>
                </c:pt>
                <c:pt idx="6">
                  <c:v>0.27394128862809602</c:v>
                </c:pt>
                <c:pt idx="7">
                  <c:v>0.29552608669162939</c:v>
                </c:pt>
                <c:pt idx="8">
                  <c:v>0.28211105556810206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0528"/>
        <c:axId val="437768568"/>
      </c:scatterChart>
      <c:valAx>
        <c:axId val="4377705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8568"/>
        <c:crosses val="autoZero"/>
        <c:crossBetween val="midCat"/>
      </c:valAx>
      <c:valAx>
        <c:axId val="437768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0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MDAMB436!$R$17:$Z$17</c:f>
              <c:numCache>
                <c:formatCode>General</c:formatCode>
                <c:ptCount val="9"/>
                <c:pt idx="0">
                  <c:v>1.029330459622396</c:v>
                </c:pt>
                <c:pt idx="1">
                  <c:v>0.99763742766721497</c:v>
                </c:pt>
                <c:pt idx="2">
                  <c:v>1.000751276102257</c:v>
                </c:pt>
                <c:pt idx="3">
                  <c:v>0.98783707314787816</c:v>
                </c:pt>
                <c:pt idx="4">
                  <c:v>0.93050359812401851</c:v>
                </c:pt>
                <c:pt idx="5">
                  <c:v>0.76696741148187753</c:v>
                </c:pt>
                <c:pt idx="6">
                  <c:v>0.64229895591710695</c:v>
                </c:pt>
                <c:pt idx="7">
                  <c:v>0.3640909534639008</c:v>
                </c:pt>
                <c:pt idx="8">
                  <c:v>0.29830782304267706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MDAMB436!$R$21:$Z$21</c:f>
              <c:numCache>
                <c:formatCode>General</c:formatCode>
                <c:ptCount val="9"/>
                <c:pt idx="0">
                  <c:v>0.38016129053725928</c:v>
                </c:pt>
                <c:pt idx="1">
                  <c:v>0.36845614393784737</c:v>
                </c:pt>
                <c:pt idx="2">
                  <c:v>0.36960617756265357</c:v>
                </c:pt>
                <c:pt idx="3">
                  <c:v>0.36483659164833238</c:v>
                </c:pt>
                <c:pt idx="4">
                  <c:v>0.34366169329348145</c:v>
                </c:pt>
                <c:pt idx="5">
                  <c:v>0.28326308448691301</c:v>
                </c:pt>
                <c:pt idx="6">
                  <c:v>0.23721944464924957</c:v>
                </c:pt>
                <c:pt idx="7">
                  <c:v>0.13446924206688091</c:v>
                </c:pt>
                <c:pt idx="8">
                  <c:v>0.1101736433864655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MDAMB436!$R$25:$Z$25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MDAMB436!$R$30:$Z$30</c:f>
              <c:numCache>
                <c:formatCode>General</c:formatCode>
                <c:ptCount val="9"/>
                <c:pt idx="0">
                  <c:v>0.39383852408784964</c:v>
                </c:pt>
                <c:pt idx="1">
                  <c:v>0.36479346898515447</c:v>
                </c:pt>
                <c:pt idx="2">
                  <c:v>0.34374114369402048</c:v>
                </c:pt>
                <c:pt idx="3">
                  <c:v>0.33861497877390417</c:v>
                </c:pt>
                <c:pt idx="4">
                  <c:v>0.32168191959237014</c:v>
                </c:pt>
                <c:pt idx="5">
                  <c:v>0.30795625368076096</c:v>
                </c:pt>
                <c:pt idx="6">
                  <c:v>0.31082672302795838</c:v>
                </c:pt>
                <c:pt idx="7">
                  <c:v>0.27547989866915251</c:v>
                </c:pt>
                <c:pt idx="8">
                  <c:v>0.3017948107056303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3080"/>
        <c:axId val="437764256"/>
      </c:scatterChart>
      <c:valAx>
        <c:axId val="4377630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4256"/>
        <c:crosses val="autoZero"/>
        <c:crossBetween val="midCat"/>
      </c:valAx>
      <c:valAx>
        <c:axId val="437764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3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MDAMB436!$R$17:$Z$17</c:f>
              <c:numCache>
                <c:formatCode>General</c:formatCode>
                <c:ptCount val="9"/>
                <c:pt idx="0">
                  <c:v>1.029330459622396</c:v>
                </c:pt>
                <c:pt idx="1">
                  <c:v>0.99763742766721497</c:v>
                </c:pt>
                <c:pt idx="2">
                  <c:v>1.000751276102257</c:v>
                </c:pt>
                <c:pt idx="3">
                  <c:v>0.98783707314787816</c:v>
                </c:pt>
                <c:pt idx="4">
                  <c:v>0.93050359812401851</c:v>
                </c:pt>
                <c:pt idx="5">
                  <c:v>0.76696741148187753</c:v>
                </c:pt>
                <c:pt idx="6">
                  <c:v>0.64229895591710695</c:v>
                </c:pt>
                <c:pt idx="7">
                  <c:v>0.3640909534639008</c:v>
                </c:pt>
                <c:pt idx="8">
                  <c:v>0.29830782304267706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MDAMB436!$R$16:$Z$16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MDAMB436!$R$22:$Z$22</c:f>
              <c:numCache>
                <c:formatCode>General</c:formatCode>
                <c:ptCount val="9"/>
                <c:pt idx="0">
                  <c:v>0.34603617145238802</c:v>
                </c:pt>
                <c:pt idx="1">
                  <c:v>0.33538173551593259</c:v>
                </c:pt>
                <c:pt idx="2">
                  <c:v>0.33642853655137483</c:v>
                </c:pt>
                <c:pt idx="3">
                  <c:v>0.33208709177441592</c:v>
                </c:pt>
                <c:pt idx="4">
                  <c:v>0.31281295487517802</c:v>
                </c:pt>
                <c:pt idx="5">
                  <c:v>0.25783601778897819</c:v>
                </c:pt>
                <c:pt idx="6">
                  <c:v>0.21592547811609128</c:v>
                </c:pt>
                <c:pt idx="7">
                  <c:v>0.12239863147867598</c:v>
                </c:pt>
                <c:pt idx="8">
                  <c:v>0.10028392343295858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MDAMB436!$R$25:$Z$25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MDAMB436!$R$31:$Z$31</c:f>
              <c:numCache>
                <c:formatCode>General</c:formatCode>
                <c:ptCount val="9"/>
                <c:pt idx="0">
                  <c:v>0.3478949870250827</c:v>
                </c:pt>
                <c:pt idx="1">
                  <c:v>0.34034062737770282</c:v>
                </c:pt>
                <c:pt idx="2">
                  <c:v>0.32295013112152571</c:v>
                </c:pt>
                <c:pt idx="3">
                  <c:v>0.3169616674198264</c:v>
                </c:pt>
                <c:pt idx="4">
                  <c:v>0.31744143340135245</c:v>
                </c:pt>
                <c:pt idx="5">
                  <c:v>0.29752717197707618</c:v>
                </c:pt>
                <c:pt idx="6">
                  <c:v>0.29501990837669784</c:v>
                </c:pt>
                <c:pt idx="7">
                  <c:v>0.28136962616522793</c:v>
                </c:pt>
                <c:pt idx="8">
                  <c:v>0.28602763420397609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72096"/>
        <c:axId val="437764648"/>
      </c:scatterChart>
      <c:valAx>
        <c:axId val="4377720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4648"/>
        <c:crosses val="autoZero"/>
        <c:crossBetween val="midCat"/>
      </c:valAx>
      <c:valAx>
        <c:axId val="437764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720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MDAMB436!$R$18:$R$22</c:f>
              <c:numCache>
                <c:formatCode>General</c:formatCode>
                <c:ptCount val="5"/>
                <c:pt idx="0">
                  <c:v>1.0633092070312837</c:v>
                </c:pt>
                <c:pt idx="1">
                  <c:v>0.95513696470761289</c:v>
                </c:pt>
                <c:pt idx="2">
                  <c:v>0.68783661851841049</c:v>
                </c:pt>
                <c:pt idx="3">
                  <c:v>0.38016129053725928</c:v>
                </c:pt>
                <c:pt idx="4">
                  <c:v>0.34603617145238802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MDAMB436!$R$27:$R$31</c:f>
              <c:numCache>
                <c:formatCode>General</c:formatCode>
                <c:ptCount val="5"/>
                <c:pt idx="0">
                  <c:v>1.0406484321553788</c:v>
                </c:pt>
                <c:pt idx="1">
                  <c:v>0.92962057558502487</c:v>
                </c:pt>
                <c:pt idx="2">
                  <c:v>0.65828453499589179</c:v>
                </c:pt>
                <c:pt idx="3">
                  <c:v>0.39383852408784964</c:v>
                </c:pt>
                <c:pt idx="4">
                  <c:v>0.3478949870250827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5824"/>
        <c:axId val="437763864"/>
      </c:scatterChart>
      <c:valAx>
        <c:axId val="4377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3864"/>
        <c:crosses val="autoZero"/>
        <c:crossBetween val="midCat"/>
      </c:valAx>
      <c:valAx>
        <c:axId val="437763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58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MDAMB436!$S$18:$S$22</c:f>
              <c:numCache>
                <c:formatCode>General</c:formatCode>
                <c:ptCount val="5"/>
                <c:pt idx="0">
                  <c:v>1.0305699711895278</c:v>
                </c:pt>
                <c:pt idx="1">
                  <c:v>0.92572834664810477</c:v>
                </c:pt>
                <c:pt idx="2">
                  <c:v>0.66665816438168479</c:v>
                </c:pt>
                <c:pt idx="3">
                  <c:v>0.36845614393784737</c:v>
                </c:pt>
                <c:pt idx="4">
                  <c:v>0.33538173551593259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MDAMB436!$S$27:$S$31</c:f>
              <c:numCache>
                <c:formatCode>General</c:formatCode>
                <c:ptCount val="5"/>
                <c:pt idx="0">
                  <c:v>1.0256119962010792</c:v>
                </c:pt>
                <c:pt idx="1">
                  <c:v>0.87399815923967727</c:v>
                </c:pt>
                <c:pt idx="2">
                  <c:v>0.57792460797128731</c:v>
                </c:pt>
                <c:pt idx="3">
                  <c:v>0.36479346898515447</c:v>
                </c:pt>
                <c:pt idx="4">
                  <c:v>0.34034062737770282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8176"/>
        <c:axId val="437766608"/>
      </c:scatterChart>
      <c:valAx>
        <c:axId val="43776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6608"/>
        <c:crosses val="autoZero"/>
        <c:crossBetween val="midCat"/>
      </c:valAx>
      <c:valAx>
        <c:axId val="437766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8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MDAMB436!$T$18:$T$22</c:f>
              <c:numCache>
                <c:formatCode>General</c:formatCode>
                <c:ptCount val="5"/>
                <c:pt idx="0">
                  <c:v>1.0337866094220103</c:v>
                </c:pt>
                <c:pt idx="1">
                  <c:v>0.92861775083798626</c:v>
                </c:pt>
                <c:pt idx="2">
                  <c:v>0.66873895287688179</c:v>
                </c:pt>
                <c:pt idx="3">
                  <c:v>0.36960617756265357</c:v>
                </c:pt>
                <c:pt idx="4">
                  <c:v>0.33642853655137483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MDAMB436!$T$27:$T$31</c:f>
              <c:numCache>
                <c:formatCode>General</c:formatCode>
                <c:ptCount val="5"/>
                <c:pt idx="0">
                  <c:v>0.98121922043737975</c:v>
                </c:pt>
                <c:pt idx="1">
                  <c:v>0.82031823980251806</c:v>
                </c:pt>
                <c:pt idx="2">
                  <c:v>0.46713818422463188</c:v>
                </c:pt>
                <c:pt idx="3">
                  <c:v>0.34374114369402048</c:v>
                </c:pt>
                <c:pt idx="4">
                  <c:v>0.32295013112152571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0728"/>
        <c:axId val="437761120"/>
      </c:scatterChart>
      <c:valAx>
        <c:axId val="437760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1120"/>
        <c:crosses val="autoZero"/>
        <c:crossBetween val="midCat"/>
      </c:valAx>
      <c:valAx>
        <c:axId val="43776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07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MDAMB436!$U$18:$U$22</c:f>
              <c:numCache>
                <c:formatCode>General</c:formatCode>
                <c:ptCount val="5"/>
                <c:pt idx="0">
                  <c:v>1.020446101741028</c:v>
                </c:pt>
                <c:pt idx="1">
                  <c:v>0.91663439554508219</c:v>
                </c:pt>
                <c:pt idx="2">
                  <c:v>0.66010920563879949</c:v>
                </c:pt>
                <c:pt idx="3">
                  <c:v>0.36483659164833238</c:v>
                </c:pt>
                <c:pt idx="4">
                  <c:v>0.33208709177441592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MDAMB436!$U$27:$U$31</c:f>
              <c:numCache>
                <c:formatCode>General</c:formatCode>
                <c:ptCount val="5"/>
                <c:pt idx="0">
                  <c:v>0.9427435030047745</c:v>
                </c:pt>
                <c:pt idx="1">
                  <c:v>0.7270421033738087</c:v>
                </c:pt>
                <c:pt idx="2">
                  <c:v>0.38943699757578321</c:v>
                </c:pt>
                <c:pt idx="3">
                  <c:v>0.33861497877390417</c:v>
                </c:pt>
                <c:pt idx="4">
                  <c:v>0.3169616674198264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7392"/>
        <c:axId val="437771312"/>
      </c:scatterChart>
      <c:valAx>
        <c:axId val="437767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71312"/>
        <c:crosses val="autoZero"/>
        <c:crossBetween val="midCat"/>
      </c:valAx>
      <c:valAx>
        <c:axId val="437771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7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MDAMB436!$V$18:$V$22</c:f>
              <c:numCache>
                <c:formatCode>General</c:formatCode>
                <c:ptCount val="5"/>
                <c:pt idx="0">
                  <c:v>0.96122001813097702</c:v>
                </c:pt>
                <c:pt idx="1">
                  <c:v>0.86343348149604304</c:v>
                </c:pt>
                <c:pt idx="2">
                  <c:v>0.62179686073569784</c:v>
                </c:pt>
                <c:pt idx="3">
                  <c:v>0.34366169329348145</c:v>
                </c:pt>
                <c:pt idx="4">
                  <c:v>0.31281295487517802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MDAMB436!$V$27:$V$31</c:f>
              <c:numCache>
                <c:formatCode>General</c:formatCode>
                <c:ptCount val="5"/>
                <c:pt idx="0">
                  <c:v>0.84559966523019792</c:v>
                </c:pt>
                <c:pt idx="1">
                  <c:v>0.58564788693047065</c:v>
                </c:pt>
                <c:pt idx="2">
                  <c:v>0.35385502955188058</c:v>
                </c:pt>
                <c:pt idx="3">
                  <c:v>0.32168191959237014</c:v>
                </c:pt>
                <c:pt idx="4">
                  <c:v>0.31744143340135245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0336"/>
        <c:axId val="437761512"/>
      </c:scatterChart>
      <c:valAx>
        <c:axId val="43776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1512"/>
        <c:crosses val="autoZero"/>
        <c:crossBetween val="midCat"/>
      </c:valAx>
      <c:valAx>
        <c:axId val="437761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0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MDAMB436!$W$18:$W$22</c:f>
              <c:numCache>
                <c:formatCode>General</c:formatCode>
                <c:ptCount val="5"/>
                <c:pt idx="0">
                  <c:v>0.79228541475475389</c:v>
                </c:pt>
                <c:pt idx="1">
                  <c:v>0.71168488077307102</c:v>
                </c:pt>
                <c:pt idx="2">
                  <c:v>0.51251594266533318</c:v>
                </c:pt>
                <c:pt idx="3">
                  <c:v>0.28326308448691301</c:v>
                </c:pt>
                <c:pt idx="4">
                  <c:v>0.25783601778897819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MDAMB436!$W$27:$W$31</c:f>
              <c:numCache>
                <c:formatCode>General</c:formatCode>
                <c:ptCount val="5"/>
                <c:pt idx="0">
                  <c:v>0.65673131863859713</c:v>
                </c:pt>
                <c:pt idx="1">
                  <c:v>0.35474821933449058</c:v>
                </c:pt>
                <c:pt idx="2">
                  <c:v>0.31084918414744012</c:v>
                </c:pt>
                <c:pt idx="3">
                  <c:v>0.30795625368076096</c:v>
                </c:pt>
                <c:pt idx="4">
                  <c:v>0.29752717197707618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1904"/>
        <c:axId val="437762296"/>
      </c:scatterChart>
      <c:valAx>
        <c:axId val="43776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37762296"/>
        <c:crosses val="autoZero"/>
        <c:crossBetween val="midCat"/>
      </c:valAx>
      <c:valAx>
        <c:axId val="437762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19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MDAMB436!$X$18:$X$22</c:f>
              <c:numCache>
                <c:formatCode>General</c:formatCode>
                <c:ptCount val="5"/>
                <c:pt idx="0">
                  <c:v>0.66350158698673045</c:v>
                </c:pt>
                <c:pt idx="1">
                  <c:v>0.59600244941220071</c:v>
                </c:pt>
                <c:pt idx="2">
                  <c:v>0.42920787759258483</c:v>
                </c:pt>
                <c:pt idx="3">
                  <c:v>0.23721944464924957</c:v>
                </c:pt>
                <c:pt idx="4">
                  <c:v>0.21592547811609128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MDAMB436!$X$27:$X$31</c:f>
              <c:numCache>
                <c:formatCode>General</c:formatCode>
                <c:ptCount val="5"/>
                <c:pt idx="0">
                  <c:v>0.42913285997346912</c:v>
                </c:pt>
                <c:pt idx="1">
                  <c:v>0.30512701947552046</c:v>
                </c:pt>
                <c:pt idx="2">
                  <c:v>0.27394128862809602</c:v>
                </c:pt>
                <c:pt idx="3">
                  <c:v>0.31082672302795838</c:v>
                </c:pt>
                <c:pt idx="4">
                  <c:v>0.29501990837669784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7763472"/>
        <c:axId val="441722104"/>
      </c:scatterChart>
      <c:valAx>
        <c:axId val="43776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22104"/>
        <c:crosses val="autoZero"/>
        <c:crossBetween val="midCat"/>
      </c:valAx>
      <c:valAx>
        <c:axId val="4417221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7763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MDAMB436!$Y$18:$Y$22</c:f>
              <c:numCache>
                <c:formatCode>General</c:formatCode>
                <c:ptCount val="5"/>
                <c:pt idx="0">
                  <c:v>0.37610979000561678</c:v>
                </c:pt>
                <c:pt idx="1">
                  <c:v>0.33784750554897941</c:v>
                </c:pt>
                <c:pt idx="2">
                  <c:v>0.24329901823329328</c:v>
                </c:pt>
                <c:pt idx="3">
                  <c:v>0.13446924206688091</c:v>
                </c:pt>
                <c:pt idx="4">
                  <c:v>0.12239863147867598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MDAMB436!$Y$27:$Y$31</c:f>
              <c:numCache>
                <c:formatCode>General</c:formatCode>
                <c:ptCount val="5"/>
                <c:pt idx="0">
                  <c:v>0.33915715249564449</c:v>
                </c:pt>
                <c:pt idx="1">
                  <c:v>0.28913890570832851</c:v>
                </c:pt>
                <c:pt idx="2">
                  <c:v>0.29552608669162939</c:v>
                </c:pt>
                <c:pt idx="3">
                  <c:v>0.27547989866915251</c:v>
                </c:pt>
                <c:pt idx="4">
                  <c:v>0.28136962616522793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1320"/>
        <c:axId val="441723672"/>
      </c:scatterChart>
      <c:valAx>
        <c:axId val="441721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23672"/>
        <c:crosses val="autoZero"/>
        <c:crossBetween val="midCat"/>
      </c:valAx>
      <c:valAx>
        <c:axId val="441723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213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MDAMB436!$Q$18:$Q$22</c:f>
              <c:numCache>
                <c:formatCode>General</c:formatCode>
                <c:ptCount val="5"/>
                <c:pt idx="0">
                  <c:v>1.0330105332949659</c:v>
                </c:pt>
                <c:pt idx="1">
                  <c:v>0.9279206262466958</c:v>
                </c:pt>
                <c:pt idx="2">
                  <c:v>0.66823692244640209</c:v>
                </c:pt>
                <c:pt idx="3">
                  <c:v>0.36932870972915666</c:v>
                </c:pt>
                <c:pt idx="4">
                  <c:v>0.33617597557477258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MDAMB436!$P$18:$P$22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MDAMB436!$Z$18:$Z$22</c:f>
              <c:numCache>
                <c:formatCode>General</c:formatCode>
                <c:ptCount val="5"/>
                <c:pt idx="0">
                  <c:v>0.30815512336737616</c:v>
                </c:pt>
                <c:pt idx="1">
                  <c:v>0.27680598197204942</c:v>
                </c:pt>
                <c:pt idx="2">
                  <c:v>0.19934030161172442</c:v>
                </c:pt>
                <c:pt idx="3">
                  <c:v>0.1101736433864655</c:v>
                </c:pt>
                <c:pt idx="4">
                  <c:v>0.10028392343295858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MDAMB436!$P$27:$P$31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MDAMB436!$Z$27:$Z$31</c:f>
              <c:numCache>
                <c:formatCode>General</c:formatCode>
                <c:ptCount val="5"/>
                <c:pt idx="0">
                  <c:v>0.27735792152193378</c:v>
                </c:pt>
                <c:pt idx="1">
                  <c:v>0.28003744759883897</c:v>
                </c:pt>
                <c:pt idx="2">
                  <c:v>0.28211105556810206</c:v>
                </c:pt>
                <c:pt idx="3">
                  <c:v>0.3017948107056303</c:v>
                </c:pt>
                <c:pt idx="4">
                  <c:v>0.28602763420397609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5240"/>
        <c:axId val="441731120"/>
      </c:scatterChart>
      <c:valAx>
        <c:axId val="441725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1120"/>
        <c:crosses val="autoZero"/>
        <c:crossBetween val="midCat"/>
      </c:valAx>
      <c:valAx>
        <c:axId val="441731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25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MDAMB436!$R$18:$Z$18</c:f>
              <c:numCache>
                <c:formatCode>General</c:formatCode>
                <c:ptCount val="9"/>
                <c:pt idx="0">
                  <c:v>1.0633092070312837</c:v>
                </c:pt>
                <c:pt idx="1">
                  <c:v>1.0305699711895278</c:v>
                </c:pt>
                <c:pt idx="2">
                  <c:v>1.0337866094220103</c:v>
                </c:pt>
                <c:pt idx="3">
                  <c:v>1.020446101741028</c:v>
                </c:pt>
                <c:pt idx="4">
                  <c:v>0.96122001813097702</c:v>
                </c:pt>
                <c:pt idx="5">
                  <c:v>0.79228541475475389</c:v>
                </c:pt>
                <c:pt idx="6">
                  <c:v>0.66350158698673045</c:v>
                </c:pt>
                <c:pt idx="7">
                  <c:v>0.37610979000561678</c:v>
                </c:pt>
                <c:pt idx="8">
                  <c:v>0.30815512336737616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MDAMB436!$R$19:$Z$19</c:f>
              <c:numCache>
                <c:formatCode>General</c:formatCode>
                <c:ptCount val="9"/>
                <c:pt idx="0">
                  <c:v>0.95513696470761289</c:v>
                </c:pt>
                <c:pt idx="1">
                  <c:v>0.92572834664810477</c:v>
                </c:pt>
                <c:pt idx="2">
                  <c:v>0.92861775083798626</c:v>
                </c:pt>
                <c:pt idx="3">
                  <c:v>0.91663439554508219</c:v>
                </c:pt>
                <c:pt idx="4">
                  <c:v>0.86343348149604304</c:v>
                </c:pt>
                <c:pt idx="5">
                  <c:v>0.71168488077307102</c:v>
                </c:pt>
                <c:pt idx="6">
                  <c:v>0.59600244941220071</c:v>
                </c:pt>
                <c:pt idx="7">
                  <c:v>0.33784750554897941</c:v>
                </c:pt>
                <c:pt idx="8">
                  <c:v>0.27680598197204942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MDAMB436!$R$20:$Z$20</c:f>
              <c:numCache>
                <c:formatCode>General</c:formatCode>
                <c:ptCount val="9"/>
                <c:pt idx="0">
                  <c:v>0.68783661851841049</c:v>
                </c:pt>
                <c:pt idx="1">
                  <c:v>0.66665816438168479</c:v>
                </c:pt>
                <c:pt idx="2">
                  <c:v>0.66873895287688179</c:v>
                </c:pt>
                <c:pt idx="3">
                  <c:v>0.66010920563879949</c:v>
                </c:pt>
                <c:pt idx="4">
                  <c:v>0.62179686073569784</c:v>
                </c:pt>
                <c:pt idx="5">
                  <c:v>0.51251594266533318</c:v>
                </c:pt>
                <c:pt idx="6">
                  <c:v>0.42920787759258483</c:v>
                </c:pt>
                <c:pt idx="7">
                  <c:v>0.24329901823329328</c:v>
                </c:pt>
                <c:pt idx="8">
                  <c:v>0.19934030161172442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MDAMB436!$R$21:$Z$21</c:f>
              <c:numCache>
                <c:formatCode>General</c:formatCode>
                <c:ptCount val="9"/>
                <c:pt idx="0">
                  <c:v>0.38016129053725928</c:v>
                </c:pt>
                <c:pt idx="1">
                  <c:v>0.36845614393784737</c:v>
                </c:pt>
                <c:pt idx="2">
                  <c:v>0.36960617756265357</c:v>
                </c:pt>
                <c:pt idx="3">
                  <c:v>0.36483659164833238</c:v>
                </c:pt>
                <c:pt idx="4">
                  <c:v>0.34366169329348145</c:v>
                </c:pt>
                <c:pt idx="5">
                  <c:v>0.28326308448691301</c:v>
                </c:pt>
                <c:pt idx="6">
                  <c:v>0.23721944464924957</c:v>
                </c:pt>
                <c:pt idx="7">
                  <c:v>0.13446924206688091</c:v>
                </c:pt>
                <c:pt idx="8">
                  <c:v>0.1101736433864655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MDAMB436!$R$22:$Z$22</c:f>
              <c:numCache>
                <c:formatCode>General</c:formatCode>
                <c:ptCount val="9"/>
                <c:pt idx="0">
                  <c:v>0.34603617145238802</c:v>
                </c:pt>
                <c:pt idx="1">
                  <c:v>0.33538173551593259</c:v>
                </c:pt>
                <c:pt idx="2">
                  <c:v>0.33642853655137483</c:v>
                </c:pt>
                <c:pt idx="3">
                  <c:v>0.33208709177441592</c:v>
                </c:pt>
                <c:pt idx="4">
                  <c:v>0.31281295487517802</c:v>
                </c:pt>
                <c:pt idx="5">
                  <c:v>0.25783601778897819</c:v>
                </c:pt>
                <c:pt idx="6">
                  <c:v>0.21592547811609128</c:v>
                </c:pt>
                <c:pt idx="7">
                  <c:v>0.12239863147867598</c:v>
                </c:pt>
                <c:pt idx="8">
                  <c:v>0.10028392343295858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21712"/>
        <c:axId val="441728376"/>
        <c:axId val="433735384"/>
      </c:surfaceChart>
      <c:catAx>
        <c:axId val="4417217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28376"/>
        <c:crossesAt val="0"/>
        <c:auto val="1"/>
        <c:lblAlgn val="ctr"/>
        <c:lblOffset val="100"/>
        <c:noMultiLvlLbl val="0"/>
      </c:catAx>
      <c:valAx>
        <c:axId val="44172837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21712"/>
        <c:crosses val="autoZero"/>
        <c:crossBetween val="midCat"/>
        <c:majorUnit val="0.25"/>
        <c:minorUnit val="0.1"/>
      </c:valAx>
      <c:serAx>
        <c:axId val="43373538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2837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MDAMB436!$R$27:$Z$27</c:f>
              <c:numCache>
                <c:formatCode>General</c:formatCode>
                <c:ptCount val="9"/>
                <c:pt idx="0">
                  <c:v>1.0406484321553788</c:v>
                </c:pt>
                <c:pt idx="1">
                  <c:v>1.0256119962010792</c:v>
                </c:pt>
                <c:pt idx="2">
                  <c:v>0.98121922043737975</c:v>
                </c:pt>
                <c:pt idx="3">
                  <c:v>0.9427435030047745</c:v>
                </c:pt>
                <c:pt idx="4">
                  <c:v>0.84559966523019792</c:v>
                </c:pt>
                <c:pt idx="5">
                  <c:v>0.65673131863859713</c:v>
                </c:pt>
                <c:pt idx="6">
                  <c:v>0.42913285997346912</c:v>
                </c:pt>
                <c:pt idx="7">
                  <c:v>0.33915715249564449</c:v>
                </c:pt>
                <c:pt idx="8">
                  <c:v>0.27735792152193378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MDAMB436!$R$28:$Z$28</c:f>
              <c:numCache>
                <c:formatCode>General</c:formatCode>
                <c:ptCount val="9"/>
                <c:pt idx="0">
                  <c:v>0.92962057558502487</c:v>
                </c:pt>
                <c:pt idx="1">
                  <c:v>0.87399815923967727</c:v>
                </c:pt>
                <c:pt idx="2">
                  <c:v>0.82031823980251806</c:v>
                </c:pt>
                <c:pt idx="3">
                  <c:v>0.7270421033738087</c:v>
                </c:pt>
                <c:pt idx="4">
                  <c:v>0.58564788693047065</c:v>
                </c:pt>
                <c:pt idx="5">
                  <c:v>0.35474821933449058</c:v>
                </c:pt>
                <c:pt idx="6">
                  <c:v>0.30512701947552046</c:v>
                </c:pt>
                <c:pt idx="7">
                  <c:v>0.28913890570832851</c:v>
                </c:pt>
                <c:pt idx="8">
                  <c:v>0.28003744759883897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MDAMB436!$R$29:$Z$29</c:f>
              <c:numCache>
                <c:formatCode>General</c:formatCode>
                <c:ptCount val="9"/>
                <c:pt idx="0">
                  <c:v>0.65828453499589179</c:v>
                </c:pt>
                <c:pt idx="1">
                  <c:v>0.57792460797128731</c:v>
                </c:pt>
                <c:pt idx="2">
                  <c:v>0.46713818422463188</c:v>
                </c:pt>
                <c:pt idx="3">
                  <c:v>0.38943699757578321</c:v>
                </c:pt>
                <c:pt idx="4">
                  <c:v>0.35385502955188058</c:v>
                </c:pt>
                <c:pt idx="5">
                  <c:v>0.31084918414744012</c:v>
                </c:pt>
                <c:pt idx="6">
                  <c:v>0.27394128862809602</c:v>
                </c:pt>
                <c:pt idx="7">
                  <c:v>0.29552608669162939</c:v>
                </c:pt>
                <c:pt idx="8">
                  <c:v>0.28211105556810206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MDAMB436!$R$30:$Z$30</c:f>
              <c:numCache>
                <c:formatCode>General</c:formatCode>
                <c:ptCount val="9"/>
                <c:pt idx="0">
                  <c:v>0.39383852408784964</c:v>
                </c:pt>
                <c:pt idx="1">
                  <c:v>0.36479346898515447</c:v>
                </c:pt>
                <c:pt idx="2">
                  <c:v>0.34374114369402048</c:v>
                </c:pt>
                <c:pt idx="3">
                  <c:v>0.33861497877390417</c:v>
                </c:pt>
                <c:pt idx="4">
                  <c:v>0.32168191959237014</c:v>
                </c:pt>
                <c:pt idx="5">
                  <c:v>0.30795625368076096</c:v>
                </c:pt>
                <c:pt idx="6">
                  <c:v>0.31082672302795838</c:v>
                </c:pt>
                <c:pt idx="7">
                  <c:v>0.27547989866915251</c:v>
                </c:pt>
                <c:pt idx="8">
                  <c:v>0.3017948107056303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MDAMB436!$R$31:$Z$31</c:f>
              <c:numCache>
                <c:formatCode>General</c:formatCode>
                <c:ptCount val="9"/>
                <c:pt idx="0">
                  <c:v>0.3478949870250827</c:v>
                </c:pt>
                <c:pt idx="1">
                  <c:v>0.34034062737770282</c:v>
                </c:pt>
                <c:pt idx="2">
                  <c:v>0.32295013112152571</c:v>
                </c:pt>
                <c:pt idx="3">
                  <c:v>0.3169616674198264</c:v>
                </c:pt>
                <c:pt idx="4">
                  <c:v>0.31744143340135245</c:v>
                </c:pt>
                <c:pt idx="5">
                  <c:v>0.29752717197707618</c:v>
                </c:pt>
                <c:pt idx="6">
                  <c:v>0.29501990837669784</c:v>
                </c:pt>
                <c:pt idx="7">
                  <c:v>0.28136962616522793</c:v>
                </c:pt>
                <c:pt idx="8">
                  <c:v>0.28602763420397609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25632"/>
        <c:axId val="441732296"/>
        <c:axId val="433723936"/>
      </c:surfaceChart>
      <c:catAx>
        <c:axId val="441725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2296"/>
        <c:crossesAt val="0"/>
        <c:auto val="1"/>
        <c:lblAlgn val="ctr"/>
        <c:lblOffset val="100"/>
        <c:noMultiLvlLbl val="0"/>
      </c:catAx>
      <c:valAx>
        <c:axId val="44173229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25632"/>
        <c:crosses val="autoZero"/>
        <c:crossBetween val="midCat"/>
        <c:majorUnit val="0.25"/>
        <c:minorUnit val="0.1"/>
      </c:valAx>
      <c:serAx>
        <c:axId val="4337239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3229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MDAMB436!$R$36:$Z$36</c:f>
              <c:numCache>
                <c:formatCode>General</c:formatCode>
                <c:ptCount val="9"/>
                <c:pt idx="0">
                  <c:v>2.2660774875904899E-2</c:v>
                </c:pt>
                <c:pt idx="1">
                  <c:v>4.9579749884485214E-3</c:v>
                </c:pt>
                <c:pt idx="2">
                  <c:v>5.2567388984630536E-2</c:v>
                </c:pt>
                <c:pt idx="3">
                  <c:v>7.7702598736253514E-2</c:v>
                </c:pt>
                <c:pt idx="4">
                  <c:v>0.1156203529007791</c:v>
                </c:pt>
                <c:pt idx="5">
                  <c:v>0.13555409611615676</c:v>
                </c:pt>
                <c:pt idx="6">
                  <c:v>0.23436872701326134</c:v>
                </c:pt>
                <c:pt idx="7">
                  <c:v>3.6952637509972297E-2</c:v>
                </c:pt>
                <c:pt idx="8">
                  <c:v>3.0797201845442379E-2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MDAMB436!$R$37:$Z$37</c:f>
              <c:numCache>
                <c:formatCode>General</c:formatCode>
                <c:ptCount val="9"/>
                <c:pt idx="0">
                  <c:v>2.5516389122588023E-2</c:v>
                </c:pt>
                <c:pt idx="1">
                  <c:v>5.1730187408427497E-2</c:v>
                </c:pt>
                <c:pt idx="2">
                  <c:v>0.1082995110354682</c:v>
                </c:pt>
                <c:pt idx="3">
                  <c:v>0.18959229217127349</c:v>
                </c:pt>
                <c:pt idx="4">
                  <c:v>0.27778559456557239</c:v>
                </c:pt>
                <c:pt idx="5">
                  <c:v>0.35693666143858044</c:v>
                </c:pt>
                <c:pt idx="6">
                  <c:v>0.29087542993668025</c:v>
                </c:pt>
                <c:pt idx="7">
                  <c:v>4.8708599840650901E-2</c:v>
                </c:pt>
                <c:pt idx="8">
                  <c:v>-3.2314656267895536E-3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MDAMB436!$R$38:$Z$38</c:f>
              <c:numCache>
                <c:formatCode>General</c:formatCode>
                <c:ptCount val="9"/>
                <c:pt idx="0">
                  <c:v>2.9552083522518702E-2</c:v>
                </c:pt>
                <c:pt idx="1">
                  <c:v>8.8733556410397485E-2</c:v>
                </c:pt>
                <c:pt idx="2">
                  <c:v>0.20160076865224991</c:v>
                </c:pt>
                <c:pt idx="3">
                  <c:v>0.27067220806301628</c:v>
                </c:pt>
                <c:pt idx="4">
                  <c:v>0.26794183118381726</c:v>
                </c:pt>
                <c:pt idx="5">
                  <c:v>0.20166675851789306</c:v>
                </c:pt>
                <c:pt idx="6">
                  <c:v>0.15526658896448881</c:v>
                </c:pt>
                <c:pt idx="7">
                  <c:v>-5.2227068458336107E-2</c:v>
                </c:pt>
                <c:pt idx="8">
                  <c:v>-8.2770753956377646E-2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MDAMB436!$R$39:$Z$39</c:f>
              <c:numCache>
                <c:formatCode>General</c:formatCode>
                <c:ptCount val="9"/>
                <c:pt idx="0">
                  <c:v>-1.3677233550590362E-2</c:v>
                </c:pt>
                <c:pt idx="1">
                  <c:v>3.6626749526929014E-3</c:v>
                </c:pt>
                <c:pt idx="2">
                  <c:v>2.5865033868633092E-2</c:v>
                </c:pt>
                <c:pt idx="3">
                  <c:v>2.6221612874428202E-2</c:v>
                </c:pt>
                <c:pt idx="4">
                  <c:v>2.1979773701111316E-2</c:v>
                </c:pt>
                <c:pt idx="5">
                  <c:v>-2.4693169193847953E-2</c:v>
                </c:pt>
                <c:pt idx="6">
                  <c:v>-7.3607278378708813E-2</c:v>
                </c:pt>
                <c:pt idx="7">
                  <c:v>-0.14101065660227161</c:v>
                </c:pt>
                <c:pt idx="8">
                  <c:v>-0.19162116731916479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MDAMB436!$R$40:$Z$40</c:f>
              <c:numCache>
                <c:formatCode>General</c:formatCode>
                <c:ptCount val="9"/>
                <c:pt idx="0">
                  <c:v>-1.8588155726946831E-3</c:v>
                </c:pt>
                <c:pt idx="1">
                  <c:v>-4.9588918617702316E-3</c:v>
                </c:pt>
                <c:pt idx="2">
                  <c:v>1.3478405429849127E-2</c:v>
                </c:pt>
                <c:pt idx="3">
                  <c:v>1.5125424354589523E-2</c:v>
                </c:pt>
                <c:pt idx="4">
                  <c:v>-4.6284785261744288E-3</c:v>
                </c:pt>
                <c:pt idx="5">
                  <c:v>-3.9691154188097988E-2</c:v>
                </c:pt>
                <c:pt idx="6">
                  <c:v>-7.9094430260606557E-2</c:v>
                </c:pt>
                <c:pt idx="7">
                  <c:v>-0.15897099468655196</c:v>
                </c:pt>
                <c:pt idx="8">
                  <c:v>-0.18574371077101751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29944"/>
        <c:axId val="441724064"/>
        <c:axId val="433726056"/>
      </c:surfaceChart>
      <c:catAx>
        <c:axId val="441729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24064"/>
        <c:crossesAt val="0"/>
        <c:auto val="1"/>
        <c:lblAlgn val="ctr"/>
        <c:lblOffset val="100"/>
        <c:noMultiLvlLbl val="0"/>
      </c:catAx>
      <c:valAx>
        <c:axId val="44172406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1729944"/>
        <c:crosses val="autoZero"/>
        <c:crossBetween val="midCat"/>
        <c:majorUnit val="0.25"/>
        <c:minorUnit val="0.1"/>
      </c:valAx>
      <c:serAx>
        <c:axId val="433726056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2406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MDAMB453!$R$17:$Z$17</c:f>
              <c:numCache>
                <c:formatCode>General</c:formatCode>
                <c:ptCount val="9"/>
                <c:pt idx="0">
                  <c:v>1.0144378804626903</c:v>
                </c:pt>
                <c:pt idx="1">
                  <c:v>1.045718357695304</c:v>
                </c:pt>
                <c:pt idx="2">
                  <c:v>1.0043552505641344</c:v>
                </c:pt>
                <c:pt idx="3">
                  <c:v>0.94722029435264543</c:v>
                </c:pt>
                <c:pt idx="4">
                  <c:v>0.66242436293854723</c:v>
                </c:pt>
                <c:pt idx="5">
                  <c:v>0.41587489423034141</c:v>
                </c:pt>
                <c:pt idx="6">
                  <c:v>0.31177852670703382</c:v>
                </c:pt>
                <c:pt idx="7">
                  <c:v>0.25481121878547824</c:v>
                </c:pt>
                <c:pt idx="8">
                  <c:v>0.23476512094962251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MDAMB453!$R$18:$Z$18</c:f>
              <c:numCache>
                <c:formatCode>General</c:formatCode>
                <c:ptCount val="9"/>
                <c:pt idx="0">
                  <c:v>0.97668898412500216</c:v>
                </c:pt>
                <c:pt idx="1">
                  <c:v>1.0068054635267099</c:v>
                </c:pt>
                <c:pt idx="2">
                  <c:v>0.96698154541181314</c:v>
                </c:pt>
                <c:pt idx="3">
                  <c:v>0.91197267457314368</c:v>
                </c:pt>
                <c:pt idx="4">
                  <c:v>0.63777446658735704</c:v>
                </c:pt>
                <c:pt idx="5">
                  <c:v>0.40039950773887101</c:v>
                </c:pt>
                <c:pt idx="6">
                  <c:v>0.30017673667962186</c:v>
                </c:pt>
                <c:pt idx="7">
                  <c:v>0.24532927566321847</c:v>
                </c:pt>
                <c:pt idx="8">
                  <c:v>0.22602912598619501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MDAMB453!$R$25:$Z$25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MDAMB453!$R$27:$Z$27</c:f>
              <c:numCache>
                <c:formatCode>General</c:formatCode>
                <c:ptCount val="9"/>
                <c:pt idx="0">
                  <c:v>0.97279891042808952</c:v>
                </c:pt>
                <c:pt idx="1">
                  <c:v>0.93187398200200011</c:v>
                </c:pt>
                <c:pt idx="2">
                  <c:v>0.88765469718158574</c:v>
                </c:pt>
                <c:pt idx="3">
                  <c:v>0.72033381356422554</c:v>
                </c:pt>
                <c:pt idx="4">
                  <c:v>0.37621971187825687</c:v>
                </c:pt>
                <c:pt idx="5">
                  <c:v>0.17532363319754773</c:v>
                </c:pt>
                <c:pt idx="6">
                  <c:v>0.1555719729470966</c:v>
                </c:pt>
                <c:pt idx="7">
                  <c:v>0.16149622797376728</c:v>
                </c:pt>
                <c:pt idx="8">
                  <c:v>0.17866003619101697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6024"/>
        <c:axId val="441724848"/>
      </c:scatterChart>
      <c:valAx>
        <c:axId val="44172602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24848"/>
        <c:crosses val="autoZero"/>
        <c:crossBetween val="midCat"/>
      </c:valAx>
      <c:valAx>
        <c:axId val="441724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26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MDAMB453!$R$17:$Z$17</c:f>
              <c:numCache>
                <c:formatCode>General</c:formatCode>
                <c:ptCount val="9"/>
                <c:pt idx="0">
                  <c:v>1.0144378804626903</c:v>
                </c:pt>
                <c:pt idx="1">
                  <c:v>1.045718357695304</c:v>
                </c:pt>
                <c:pt idx="2">
                  <c:v>1.0043552505641344</c:v>
                </c:pt>
                <c:pt idx="3">
                  <c:v>0.94722029435264543</c:v>
                </c:pt>
                <c:pt idx="4">
                  <c:v>0.66242436293854723</c:v>
                </c:pt>
                <c:pt idx="5">
                  <c:v>0.41587489423034141</c:v>
                </c:pt>
                <c:pt idx="6">
                  <c:v>0.31177852670703382</c:v>
                </c:pt>
                <c:pt idx="7">
                  <c:v>0.25481121878547824</c:v>
                </c:pt>
                <c:pt idx="8">
                  <c:v>0.23476512094962251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MDAMB453!$R$19:$Z$19</c:f>
              <c:numCache>
                <c:formatCode>General</c:formatCode>
                <c:ptCount val="9"/>
                <c:pt idx="0">
                  <c:v>0.78873218835726799</c:v>
                </c:pt>
                <c:pt idx="1">
                  <c:v>0.81305296712125308</c:v>
                </c:pt>
                <c:pt idx="2">
                  <c:v>0.78089287665820439</c:v>
                </c:pt>
                <c:pt idx="3">
                  <c:v>0.73647006880344412</c:v>
                </c:pt>
                <c:pt idx="4">
                  <c:v>0.51503934096327886</c:v>
                </c:pt>
                <c:pt idx="5">
                  <c:v>0.32334549184966921</c:v>
                </c:pt>
                <c:pt idx="6">
                  <c:v>0.24240987485629284</c:v>
                </c:pt>
                <c:pt idx="7">
                  <c:v>0.19811741466021146</c:v>
                </c:pt>
                <c:pt idx="8">
                  <c:v>0.18253144047824688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MDAMB453!$R$25:$Z$25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MDAMB453!$R$28:$Z$28</c:f>
              <c:numCache>
                <c:formatCode>General</c:formatCode>
                <c:ptCount val="9"/>
                <c:pt idx="0">
                  <c:v>0.81978088966629503</c:v>
                </c:pt>
                <c:pt idx="1">
                  <c:v>0.73941470654103159</c:v>
                </c:pt>
                <c:pt idx="2">
                  <c:v>0.67291618456360103</c:v>
                </c:pt>
                <c:pt idx="3">
                  <c:v>0.45611050542575349</c:v>
                </c:pt>
                <c:pt idx="4">
                  <c:v>0.23711699812409859</c:v>
                </c:pt>
                <c:pt idx="5">
                  <c:v>0.16775132140197282</c:v>
                </c:pt>
                <c:pt idx="6">
                  <c:v>0.17140932987270507</c:v>
                </c:pt>
                <c:pt idx="7">
                  <c:v>0.18049165011632606</c:v>
                </c:pt>
                <c:pt idx="8">
                  <c:v>0.19347272180968053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30336"/>
        <c:axId val="441726808"/>
      </c:scatterChart>
      <c:valAx>
        <c:axId val="44173033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26808"/>
        <c:crosses val="autoZero"/>
        <c:crossBetween val="midCat"/>
      </c:valAx>
      <c:valAx>
        <c:axId val="441726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0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MDAMB453!$R$17:$Z$17</c:f>
              <c:numCache>
                <c:formatCode>General</c:formatCode>
                <c:ptCount val="9"/>
                <c:pt idx="0">
                  <c:v>1.0144378804626903</c:v>
                </c:pt>
                <c:pt idx="1">
                  <c:v>1.045718357695304</c:v>
                </c:pt>
                <c:pt idx="2">
                  <c:v>1.0043552505641344</c:v>
                </c:pt>
                <c:pt idx="3">
                  <c:v>0.94722029435264543</c:v>
                </c:pt>
                <c:pt idx="4">
                  <c:v>0.66242436293854723</c:v>
                </c:pt>
                <c:pt idx="5">
                  <c:v>0.41587489423034141</c:v>
                </c:pt>
                <c:pt idx="6">
                  <c:v>0.31177852670703382</c:v>
                </c:pt>
                <c:pt idx="7">
                  <c:v>0.25481121878547824</c:v>
                </c:pt>
                <c:pt idx="8">
                  <c:v>0.23476512094962251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MDAMB453!$R$20:$Z$20</c:f>
              <c:numCache>
                <c:formatCode>General</c:formatCode>
                <c:ptCount val="9"/>
                <c:pt idx="0">
                  <c:v>0.41720785548219314</c:v>
                </c:pt>
                <c:pt idx="1">
                  <c:v>0.43007257699547685</c:v>
                </c:pt>
                <c:pt idx="2">
                  <c:v>0.41306117239926399</c:v>
                </c:pt>
                <c:pt idx="3">
                  <c:v>0.38956327961238174</c:v>
                </c:pt>
                <c:pt idx="4">
                  <c:v>0.27243526016072672</c:v>
                </c:pt>
                <c:pt idx="5">
                  <c:v>0.17103686298818763</c:v>
                </c:pt>
                <c:pt idx="6">
                  <c:v>0.12822515110881971</c:v>
                </c:pt>
                <c:pt idx="7">
                  <c:v>0.10479620703221877</c:v>
                </c:pt>
                <c:pt idx="8">
                  <c:v>9.6551848604801788E-2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MDAMB453!$R$25:$Z$25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MDAMB453!$R$29:$Z$29</c:f>
              <c:numCache>
                <c:formatCode>General</c:formatCode>
                <c:ptCount val="9"/>
                <c:pt idx="0">
                  <c:v>0.4639215316363674</c:v>
                </c:pt>
                <c:pt idx="1">
                  <c:v>0.40821844000813073</c:v>
                </c:pt>
                <c:pt idx="2">
                  <c:v>0.32561650651813118</c:v>
                </c:pt>
                <c:pt idx="3">
                  <c:v>0.26789526555917192</c:v>
                </c:pt>
                <c:pt idx="4">
                  <c:v>0.19349180970725763</c:v>
                </c:pt>
                <c:pt idx="5">
                  <c:v>0.17978006709738092</c:v>
                </c:pt>
                <c:pt idx="6">
                  <c:v>0.1751684927613982</c:v>
                </c:pt>
                <c:pt idx="7">
                  <c:v>0.1848844212142853</c:v>
                </c:pt>
                <c:pt idx="8">
                  <c:v>0.19984093880898104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7592"/>
        <c:axId val="441727984"/>
      </c:scatterChart>
      <c:valAx>
        <c:axId val="4417275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27984"/>
        <c:crosses val="autoZero"/>
        <c:crossBetween val="midCat"/>
      </c:valAx>
      <c:valAx>
        <c:axId val="441727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27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MDAMB453!$R$17:$Z$17</c:f>
              <c:numCache>
                <c:formatCode>General</c:formatCode>
                <c:ptCount val="9"/>
                <c:pt idx="0">
                  <c:v>1.0144378804626903</c:v>
                </c:pt>
                <c:pt idx="1">
                  <c:v>1.045718357695304</c:v>
                </c:pt>
                <c:pt idx="2">
                  <c:v>1.0043552505641344</c:v>
                </c:pt>
                <c:pt idx="3">
                  <c:v>0.94722029435264543</c:v>
                </c:pt>
                <c:pt idx="4">
                  <c:v>0.66242436293854723</c:v>
                </c:pt>
                <c:pt idx="5">
                  <c:v>0.41587489423034141</c:v>
                </c:pt>
                <c:pt idx="6">
                  <c:v>0.31177852670703382</c:v>
                </c:pt>
                <c:pt idx="7">
                  <c:v>0.25481121878547824</c:v>
                </c:pt>
                <c:pt idx="8">
                  <c:v>0.23476512094962251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MDAMB453!$R$21:$Z$21</c:f>
              <c:numCache>
                <c:formatCode>General</c:formatCode>
                <c:ptCount val="9"/>
                <c:pt idx="0">
                  <c:v>0.2657632986662059</c:v>
                </c:pt>
                <c:pt idx="1">
                  <c:v>0.27395818469451633</c:v>
                </c:pt>
                <c:pt idx="2">
                  <c:v>0.26312184271047151</c:v>
                </c:pt>
                <c:pt idx="3">
                  <c:v>0.24815357829097953</c:v>
                </c:pt>
                <c:pt idx="4">
                  <c:v>0.17354249797051333</c:v>
                </c:pt>
                <c:pt idx="5">
                  <c:v>0.10895125847696491</c:v>
                </c:pt>
                <c:pt idx="6">
                  <c:v>8.1680003583027211E-2</c:v>
                </c:pt>
                <c:pt idx="7">
                  <c:v>6.6755659805110779E-2</c:v>
                </c:pt>
                <c:pt idx="8">
                  <c:v>6.1503966045594813E-2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MDAMB453!$R$25:$Z$25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MDAMB453!$R$30:$Z$30</c:f>
              <c:numCache>
                <c:formatCode>General</c:formatCode>
                <c:ptCount val="9"/>
                <c:pt idx="0">
                  <c:v>0.2528643130246141</c:v>
                </c:pt>
                <c:pt idx="1">
                  <c:v>0.26007647472401935</c:v>
                </c:pt>
                <c:pt idx="2">
                  <c:v>0.24198116253194776</c:v>
                </c:pt>
                <c:pt idx="3">
                  <c:v>0.21947377721720862</c:v>
                </c:pt>
                <c:pt idx="4">
                  <c:v>0.18588224927241428</c:v>
                </c:pt>
                <c:pt idx="5">
                  <c:v>0.18271698149504623</c:v>
                </c:pt>
                <c:pt idx="6">
                  <c:v>0.19795868075033043</c:v>
                </c:pt>
                <c:pt idx="7">
                  <c:v>0.20169935703028932</c:v>
                </c:pt>
                <c:pt idx="8">
                  <c:v>0.21674911587422654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31512"/>
        <c:axId val="441729160"/>
      </c:scatterChart>
      <c:valAx>
        <c:axId val="4417315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29160"/>
        <c:crosses val="autoZero"/>
        <c:crossBetween val="midCat"/>
      </c:valAx>
      <c:valAx>
        <c:axId val="441729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1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MDAMB453!$R$17:$Z$17</c:f>
              <c:numCache>
                <c:formatCode>General</c:formatCode>
                <c:ptCount val="9"/>
                <c:pt idx="0">
                  <c:v>1.0144378804626903</c:v>
                </c:pt>
                <c:pt idx="1">
                  <c:v>1.045718357695304</c:v>
                </c:pt>
                <c:pt idx="2">
                  <c:v>1.0043552505641344</c:v>
                </c:pt>
                <c:pt idx="3">
                  <c:v>0.94722029435264543</c:v>
                </c:pt>
                <c:pt idx="4">
                  <c:v>0.66242436293854723</c:v>
                </c:pt>
                <c:pt idx="5">
                  <c:v>0.41587489423034141</c:v>
                </c:pt>
                <c:pt idx="6">
                  <c:v>0.31177852670703382</c:v>
                </c:pt>
                <c:pt idx="7">
                  <c:v>0.25481121878547824</c:v>
                </c:pt>
                <c:pt idx="8">
                  <c:v>0.23476512094962251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MDAMB453!$R$16:$Z$16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MDAMB453!$R$22:$Z$22</c:f>
              <c:numCache>
                <c:formatCode>General</c:formatCode>
                <c:ptCount val="9"/>
                <c:pt idx="0">
                  <c:v>0.22348426082397946</c:v>
                </c:pt>
                <c:pt idx="1">
                  <c:v>0.23037546083453456</c:v>
                </c:pt>
                <c:pt idx="2">
                  <c:v>0.22126302171862117</c:v>
                </c:pt>
                <c:pt idx="3">
                  <c:v>0.20867598834570417</c:v>
                </c:pt>
                <c:pt idx="4">
                  <c:v>0.14593443517270302</c:v>
                </c:pt>
                <c:pt idx="5">
                  <c:v>9.1618713301525573E-2</c:v>
                </c:pt>
                <c:pt idx="6">
                  <c:v>6.8685914558051092E-2</c:v>
                </c:pt>
                <c:pt idx="7">
                  <c:v>5.6135814697649514E-2</c:v>
                </c:pt>
                <c:pt idx="8">
                  <c:v>5.1719588289376943E-2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MDAMB453!$R$25:$Z$25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MDAMB453!$R$31:$Z$31</c:f>
              <c:numCache>
                <c:formatCode>General</c:formatCode>
                <c:ptCount val="9"/>
                <c:pt idx="0">
                  <c:v>0.23035508970140298</c:v>
                </c:pt>
                <c:pt idx="1">
                  <c:v>0.23785096935609365</c:v>
                </c:pt>
                <c:pt idx="2">
                  <c:v>0.22177083755643501</c:v>
                </c:pt>
                <c:pt idx="3">
                  <c:v>0.22613462021235442</c:v>
                </c:pt>
                <c:pt idx="4">
                  <c:v>0.21009033606322217</c:v>
                </c:pt>
                <c:pt idx="5">
                  <c:v>0.19919318929832297</c:v>
                </c:pt>
                <c:pt idx="6">
                  <c:v>0.19816748506150605</c:v>
                </c:pt>
                <c:pt idx="7">
                  <c:v>0.21887835850684678</c:v>
                </c:pt>
                <c:pt idx="8">
                  <c:v>0.22683484648754612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33080"/>
        <c:axId val="441731904"/>
      </c:scatterChart>
      <c:valAx>
        <c:axId val="4417330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1904"/>
        <c:crosses val="autoZero"/>
        <c:crossBetween val="midCat"/>
      </c:valAx>
      <c:valAx>
        <c:axId val="441731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3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MDAMB453!$R$18:$R$22</c:f>
              <c:numCache>
                <c:formatCode>General</c:formatCode>
                <c:ptCount val="5"/>
                <c:pt idx="0">
                  <c:v>0.97668898412500216</c:v>
                </c:pt>
                <c:pt idx="1">
                  <c:v>0.78873218835726799</c:v>
                </c:pt>
                <c:pt idx="2">
                  <c:v>0.41720785548219314</c:v>
                </c:pt>
                <c:pt idx="3">
                  <c:v>0.2657632986662059</c:v>
                </c:pt>
                <c:pt idx="4">
                  <c:v>0.22348426082397946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MDAMB453!$R$27:$R$31</c:f>
              <c:numCache>
                <c:formatCode>General</c:formatCode>
                <c:ptCount val="5"/>
                <c:pt idx="0">
                  <c:v>0.97279891042808952</c:v>
                </c:pt>
                <c:pt idx="1">
                  <c:v>0.81978088966629503</c:v>
                </c:pt>
                <c:pt idx="2">
                  <c:v>0.4639215316363674</c:v>
                </c:pt>
                <c:pt idx="3">
                  <c:v>0.2528643130246141</c:v>
                </c:pt>
                <c:pt idx="4">
                  <c:v>0.23035508970140298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38176"/>
        <c:axId val="441738568"/>
      </c:scatterChart>
      <c:valAx>
        <c:axId val="441738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8568"/>
        <c:crosses val="autoZero"/>
        <c:crossBetween val="midCat"/>
      </c:valAx>
      <c:valAx>
        <c:axId val="441738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8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MDAMB453!$S$18:$S$22</c:f>
              <c:numCache>
                <c:formatCode>General</c:formatCode>
                <c:ptCount val="5"/>
                <c:pt idx="0">
                  <c:v>1.0068054635267099</c:v>
                </c:pt>
                <c:pt idx="1">
                  <c:v>0.81305296712125308</c:v>
                </c:pt>
                <c:pt idx="2">
                  <c:v>0.43007257699547685</c:v>
                </c:pt>
                <c:pt idx="3">
                  <c:v>0.27395818469451633</c:v>
                </c:pt>
                <c:pt idx="4">
                  <c:v>0.23037546083453456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MDAMB453!$S$27:$S$31</c:f>
              <c:numCache>
                <c:formatCode>General</c:formatCode>
                <c:ptCount val="5"/>
                <c:pt idx="0">
                  <c:v>0.93187398200200011</c:v>
                </c:pt>
                <c:pt idx="1">
                  <c:v>0.73941470654103159</c:v>
                </c:pt>
                <c:pt idx="2">
                  <c:v>0.40821844000813073</c:v>
                </c:pt>
                <c:pt idx="3">
                  <c:v>0.26007647472401935</c:v>
                </c:pt>
                <c:pt idx="4">
                  <c:v>0.23785096935609365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38960"/>
        <c:axId val="441739352"/>
      </c:scatterChart>
      <c:valAx>
        <c:axId val="44173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9352"/>
        <c:crosses val="autoZero"/>
        <c:crossBetween val="midCat"/>
      </c:valAx>
      <c:valAx>
        <c:axId val="441739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89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MDAMB453!$T$18:$T$22</c:f>
              <c:numCache>
                <c:formatCode>General</c:formatCode>
                <c:ptCount val="5"/>
                <c:pt idx="0">
                  <c:v>0.96698154541181314</c:v>
                </c:pt>
                <c:pt idx="1">
                  <c:v>0.78089287665820439</c:v>
                </c:pt>
                <c:pt idx="2">
                  <c:v>0.41306117239926399</c:v>
                </c:pt>
                <c:pt idx="3">
                  <c:v>0.26312184271047151</c:v>
                </c:pt>
                <c:pt idx="4">
                  <c:v>0.22126302171862117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MDAMB453!$T$27:$T$31</c:f>
              <c:numCache>
                <c:formatCode>General</c:formatCode>
                <c:ptCount val="5"/>
                <c:pt idx="0">
                  <c:v>0.88765469718158574</c:v>
                </c:pt>
                <c:pt idx="1">
                  <c:v>0.67291618456360103</c:v>
                </c:pt>
                <c:pt idx="2">
                  <c:v>0.32561650651813118</c:v>
                </c:pt>
                <c:pt idx="3">
                  <c:v>0.24198116253194776</c:v>
                </c:pt>
                <c:pt idx="4">
                  <c:v>0.22177083755643501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3664"/>
        <c:axId val="441734648"/>
      </c:scatterChart>
      <c:valAx>
        <c:axId val="441743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4648"/>
        <c:crosses val="autoZero"/>
        <c:crossBetween val="midCat"/>
      </c:valAx>
      <c:valAx>
        <c:axId val="441734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3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MDAMB453!$U$18:$U$22</c:f>
              <c:numCache>
                <c:formatCode>General</c:formatCode>
                <c:ptCount val="5"/>
                <c:pt idx="0">
                  <c:v>0.91197267457314368</c:v>
                </c:pt>
                <c:pt idx="1">
                  <c:v>0.73647006880344412</c:v>
                </c:pt>
                <c:pt idx="2">
                  <c:v>0.38956327961238174</c:v>
                </c:pt>
                <c:pt idx="3">
                  <c:v>0.24815357829097953</c:v>
                </c:pt>
                <c:pt idx="4">
                  <c:v>0.20867598834570417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MDAMB453!$U$27:$U$31</c:f>
              <c:numCache>
                <c:formatCode>General</c:formatCode>
                <c:ptCount val="5"/>
                <c:pt idx="0">
                  <c:v>0.72033381356422554</c:v>
                </c:pt>
                <c:pt idx="1">
                  <c:v>0.45611050542575349</c:v>
                </c:pt>
                <c:pt idx="2">
                  <c:v>0.26789526555917192</c:v>
                </c:pt>
                <c:pt idx="3">
                  <c:v>0.21947377721720862</c:v>
                </c:pt>
                <c:pt idx="4">
                  <c:v>0.22613462021235442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35040"/>
        <c:axId val="441735432"/>
      </c:scatterChart>
      <c:valAx>
        <c:axId val="44173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5432"/>
        <c:crosses val="autoZero"/>
        <c:crossBetween val="midCat"/>
      </c:valAx>
      <c:valAx>
        <c:axId val="441735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35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MDAMB453!$V$18:$V$22</c:f>
              <c:numCache>
                <c:formatCode>General</c:formatCode>
                <c:ptCount val="5"/>
                <c:pt idx="0">
                  <c:v>0.63777446658735704</c:v>
                </c:pt>
                <c:pt idx="1">
                  <c:v>0.51503934096327886</c:v>
                </c:pt>
                <c:pt idx="2">
                  <c:v>0.27243526016072672</c:v>
                </c:pt>
                <c:pt idx="3">
                  <c:v>0.17354249797051333</c:v>
                </c:pt>
                <c:pt idx="4">
                  <c:v>0.14593443517270302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MDAMB453!$V$27:$V$31</c:f>
              <c:numCache>
                <c:formatCode>General</c:formatCode>
                <c:ptCount val="5"/>
                <c:pt idx="0">
                  <c:v>0.37621971187825687</c:v>
                </c:pt>
                <c:pt idx="1">
                  <c:v>0.23711699812409859</c:v>
                </c:pt>
                <c:pt idx="2">
                  <c:v>0.19349180970725763</c:v>
                </c:pt>
                <c:pt idx="3">
                  <c:v>0.18588224927241428</c:v>
                </c:pt>
                <c:pt idx="4">
                  <c:v>0.21009033606322217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1704"/>
        <c:axId val="441744840"/>
      </c:scatterChart>
      <c:valAx>
        <c:axId val="441741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44840"/>
        <c:crosses val="autoZero"/>
        <c:crossBetween val="midCat"/>
      </c:valAx>
      <c:valAx>
        <c:axId val="441744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17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MDAMB453!$W$18:$W$22</c:f>
              <c:numCache>
                <c:formatCode>General</c:formatCode>
                <c:ptCount val="5"/>
                <c:pt idx="0">
                  <c:v>0.40039950773887101</c:v>
                </c:pt>
                <c:pt idx="1">
                  <c:v>0.32334549184966921</c:v>
                </c:pt>
                <c:pt idx="2">
                  <c:v>0.17103686298818763</c:v>
                </c:pt>
                <c:pt idx="3">
                  <c:v>0.10895125847696491</c:v>
                </c:pt>
                <c:pt idx="4">
                  <c:v>9.1618713301525573E-2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MDAMB453!$W$27:$W$31</c:f>
              <c:numCache>
                <c:formatCode>General</c:formatCode>
                <c:ptCount val="5"/>
                <c:pt idx="0">
                  <c:v>0.17532363319754773</c:v>
                </c:pt>
                <c:pt idx="1">
                  <c:v>0.16775132140197282</c:v>
                </c:pt>
                <c:pt idx="2">
                  <c:v>0.17978006709738092</c:v>
                </c:pt>
                <c:pt idx="3">
                  <c:v>0.18271698149504623</c:v>
                </c:pt>
                <c:pt idx="4">
                  <c:v>0.19919318929832297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5232"/>
        <c:axId val="441733864"/>
      </c:scatterChart>
      <c:valAx>
        <c:axId val="441745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3864"/>
        <c:crosses val="autoZero"/>
        <c:crossBetween val="midCat"/>
      </c:valAx>
      <c:valAx>
        <c:axId val="441733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5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MDAMB453!$X$18:$X$22</c:f>
              <c:numCache>
                <c:formatCode>General</c:formatCode>
                <c:ptCount val="5"/>
                <c:pt idx="0">
                  <c:v>0.30017673667962186</c:v>
                </c:pt>
                <c:pt idx="1">
                  <c:v>0.24240987485629284</c:v>
                </c:pt>
                <c:pt idx="2">
                  <c:v>0.12822515110881971</c:v>
                </c:pt>
                <c:pt idx="3">
                  <c:v>8.1680003583027211E-2</c:v>
                </c:pt>
                <c:pt idx="4">
                  <c:v>6.8685914558051092E-2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MDAMB453!$X$27:$X$31</c:f>
              <c:numCache>
                <c:formatCode>General</c:formatCode>
                <c:ptCount val="5"/>
                <c:pt idx="0">
                  <c:v>0.1555719729470966</c:v>
                </c:pt>
                <c:pt idx="1">
                  <c:v>0.17140932987270507</c:v>
                </c:pt>
                <c:pt idx="2">
                  <c:v>0.1751684927613982</c:v>
                </c:pt>
                <c:pt idx="3">
                  <c:v>0.19795868075033043</c:v>
                </c:pt>
                <c:pt idx="4">
                  <c:v>0.19816748506150605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0136"/>
        <c:axId val="441737392"/>
      </c:scatterChart>
      <c:valAx>
        <c:axId val="441740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37392"/>
        <c:crosses val="autoZero"/>
        <c:crossBetween val="midCat"/>
      </c:valAx>
      <c:valAx>
        <c:axId val="441737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0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MDAMB453!$Y$18:$Y$22</c:f>
              <c:numCache>
                <c:formatCode>General</c:formatCode>
                <c:ptCount val="5"/>
                <c:pt idx="0">
                  <c:v>0.24532927566321847</c:v>
                </c:pt>
                <c:pt idx="1">
                  <c:v>0.19811741466021146</c:v>
                </c:pt>
                <c:pt idx="2">
                  <c:v>0.10479620703221877</c:v>
                </c:pt>
                <c:pt idx="3">
                  <c:v>6.6755659805110779E-2</c:v>
                </c:pt>
                <c:pt idx="4">
                  <c:v>5.6135814697649514E-2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MDAMB453!$Y$27:$Y$31</c:f>
              <c:numCache>
                <c:formatCode>General</c:formatCode>
                <c:ptCount val="5"/>
                <c:pt idx="0">
                  <c:v>0.16149622797376728</c:v>
                </c:pt>
                <c:pt idx="1">
                  <c:v>0.18049165011632606</c:v>
                </c:pt>
                <c:pt idx="2">
                  <c:v>0.1848844212142853</c:v>
                </c:pt>
                <c:pt idx="3">
                  <c:v>0.20169935703028932</c:v>
                </c:pt>
                <c:pt idx="4">
                  <c:v>0.21887835850684678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0920"/>
        <c:axId val="441744448"/>
      </c:scatterChart>
      <c:valAx>
        <c:axId val="441740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44448"/>
        <c:crosses val="autoZero"/>
        <c:crossBetween val="midCat"/>
      </c:valAx>
      <c:valAx>
        <c:axId val="44174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09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MDAMB453!$Q$18:$Q$22</c:f>
              <c:numCache>
                <c:formatCode>General</c:formatCode>
                <c:ptCount val="5"/>
                <c:pt idx="0">
                  <c:v>0.96278836086003539</c:v>
                </c:pt>
                <c:pt idx="1">
                  <c:v>0.77750664042388007</c:v>
                </c:pt>
                <c:pt idx="2">
                  <c:v>0.41126998854962166</c:v>
                </c:pt>
                <c:pt idx="3">
                  <c:v>0.26198085046369707</c:v>
                </c:pt>
                <c:pt idx="4">
                  <c:v>0.22030354458180046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MDAMB453!$P$18:$P$22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MDAMB453!$Z$18:$Z$22</c:f>
              <c:numCache>
                <c:formatCode>General</c:formatCode>
                <c:ptCount val="5"/>
                <c:pt idx="0">
                  <c:v>0.22602912598619501</c:v>
                </c:pt>
                <c:pt idx="1">
                  <c:v>0.18253144047824688</c:v>
                </c:pt>
                <c:pt idx="2">
                  <c:v>9.6551848604801788E-2</c:v>
                </c:pt>
                <c:pt idx="3">
                  <c:v>6.1503966045594813E-2</c:v>
                </c:pt>
                <c:pt idx="4">
                  <c:v>5.1719588289376943E-2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MDAMB453!$P$27:$P$31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MDAMB453!$Z$27:$Z$31</c:f>
              <c:numCache>
                <c:formatCode>General</c:formatCode>
                <c:ptCount val="5"/>
                <c:pt idx="0">
                  <c:v>0.17866003619101697</c:v>
                </c:pt>
                <c:pt idx="1">
                  <c:v>0.19347272180968053</c:v>
                </c:pt>
                <c:pt idx="2">
                  <c:v>0.19984093880898104</c:v>
                </c:pt>
                <c:pt idx="3">
                  <c:v>0.21674911587422654</c:v>
                </c:pt>
                <c:pt idx="4">
                  <c:v>0.22683484648754612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1312"/>
        <c:axId val="441742488"/>
      </c:scatterChart>
      <c:valAx>
        <c:axId val="441741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42488"/>
        <c:crosses val="autoZero"/>
        <c:crossBetween val="midCat"/>
      </c:valAx>
      <c:valAx>
        <c:axId val="441742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13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MDAMB453!$R$18:$Z$18</c:f>
              <c:numCache>
                <c:formatCode>General</c:formatCode>
                <c:ptCount val="9"/>
                <c:pt idx="0">
                  <c:v>0.97668898412500216</c:v>
                </c:pt>
                <c:pt idx="1">
                  <c:v>1.0068054635267099</c:v>
                </c:pt>
                <c:pt idx="2">
                  <c:v>0.96698154541181314</c:v>
                </c:pt>
                <c:pt idx="3">
                  <c:v>0.91197267457314368</c:v>
                </c:pt>
                <c:pt idx="4">
                  <c:v>0.63777446658735704</c:v>
                </c:pt>
                <c:pt idx="5">
                  <c:v>0.40039950773887101</c:v>
                </c:pt>
                <c:pt idx="6">
                  <c:v>0.30017673667962186</c:v>
                </c:pt>
                <c:pt idx="7">
                  <c:v>0.24532927566321847</c:v>
                </c:pt>
                <c:pt idx="8">
                  <c:v>0.22602912598619501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MDAMB453!$R$19:$Z$19</c:f>
              <c:numCache>
                <c:formatCode>General</c:formatCode>
                <c:ptCount val="9"/>
                <c:pt idx="0">
                  <c:v>0.78873218835726799</c:v>
                </c:pt>
                <c:pt idx="1">
                  <c:v>0.81305296712125308</c:v>
                </c:pt>
                <c:pt idx="2">
                  <c:v>0.78089287665820439</c:v>
                </c:pt>
                <c:pt idx="3">
                  <c:v>0.73647006880344412</c:v>
                </c:pt>
                <c:pt idx="4">
                  <c:v>0.51503934096327886</c:v>
                </c:pt>
                <c:pt idx="5">
                  <c:v>0.32334549184966921</c:v>
                </c:pt>
                <c:pt idx="6">
                  <c:v>0.24240987485629284</c:v>
                </c:pt>
                <c:pt idx="7">
                  <c:v>0.19811741466021146</c:v>
                </c:pt>
                <c:pt idx="8">
                  <c:v>0.18253144047824688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MDAMB453!$R$20:$Z$20</c:f>
              <c:numCache>
                <c:formatCode>General</c:formatCode>
                <c:ptCount val="9"/>
                <c:pt idx="0">
                  <c:v>0.41720785548219314</c:v>
                </c:pt>
                <c:pt idx="1">
                  <c:v>0.43007257699547685</c:v>
                </c:pt>
                <c:pt idx="2">
                  <c:v>0.41306117239926399</c:v>
                </c:pt>
                <c:pt idx="3">
                  <c:v>0.38956327961238174</c:v>
                </c:pt>
                <c:pt idx="4">
                  <c:v>0.27243526016072672</c:v>
                </c:pt>
                <c:pt idx="5">
                  <c:v>0.17103686298818763</c:v>
                </c:pt>
                <c:pt idx="6">
                  <c:v>0.12822515110881971</c:v>
                </c:pt>
                <c:pt idx="7">
                  <c:v>0.10479620703221877</c:v>
                </c:pt>
                <c:pt idx="8">
                  <c:v>9.6551848604801788E-2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MDAMB453!$R$21:$Z$21</c:f>
              <c:numCache>
                <c:formatCode>General</c:formatCode>
                <c:ptCount val="9"/>
                <c:pt idx="0">
                  <c:v>0.2657632986662059</c:v>
                </c:pt>
                <c:pt idx="1">
                  <c:v>0.27395818469451633</c:v>
                </c:pt>
                <c:pt idx="2">
                  <c:v>0.26312184271047151</c:v>
                </c:pt>
                <c:pt idx="3">
                  <c:v>0.24815357829097953</c:v>
                </c:pt>
                <c:pt idx="4">
                  <c:v>0.17354249797051333</c:v>
                </c:pt>
                <c:pt idx="5">
                  <c:v>0.10895125847696491</c:v>
                </c:pt>
                <c:pt idx="6">
                  <c:v>8.1680003583027211E-2</c:v>
                </c:pt>
                <c:pt idx="7">
                  <c:v>6.6755659805110779E-2</c:v>
                </c:pt>
                <c:pt idx="8">
                  <c:v>6.1503966045594813E-2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MDAMB453!$R$22:$Z$22</c:f>
              <c:numCache>
                <c:formatCode>General</c:formatCode>
                <c:ptCount val="9"/>
                <c:pt idx="0">
                  <c:v>0.22348426082397946</c:v>
                </c:pt>
                <c:pt idx="1">
                  <c:v>0.23037546083453456</c:v>
                </c:pt>
                <c:pt idx="2">
                  <c:v>0.22126302171862117</c:v>
                </c:pt>
                <c:pt idx="3">
                  <c:v>0.20867598834570417</c:v>
                </c:pt>
                <c:pt idx="4">
                  <c:v>0.14593443517270302</c:v>
                </c:pt>
                <c:pt idx="5">
                  <c:v>9.1618713301525573E-2</c:v>
                </c:pt>
                <c:pt idx="6">
                  <c:v>6.8685914558051092E-2</c:v>
                </c:pt>
                <c:pt idx="7">
                  <c:v>5.6135814697649514E-2</c:v>
                </c:pt>
                <c:pt idx="8">
                  <c:v>5.1719588289376943E-2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34256"/>
        <c:axId val="441737784"/>
        <c:axId val="433754464"/>
      </c:surfaceChart>
      <c:catAx>
        <c:axId val="4417342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37784"/>
        <c:crossesAt val="0"/>
        <c:auto val="1"/>
        <c:lblAlgn val="ctr"/>
        <c:lblOffset val="100"/>
        <c:noMultiLvlLbl val="0"/>
      </c:catAx>
      <c:valAx>
        <c:axId val="44173778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34256"/>
        <c:crosses val="autoZero"/>
        <c:crossBetween val="midCat"/>
        <c:majorUnit val="0.25"/>
        <c:minorUnit val="0.1"/>
      </c:valAx>
      <c:serAx>
        <c:axId val="43375446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3778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MDAMB453!$R$27:$Z$27</c:f>
              <c:numCache>
                <c:formatCode>General</c:formatCode>
                <c:ptCount val="9"/>
                <c:pt idx="0">
                  <c:v>0.97279891042808952</c:v>
                </c:pt>
                <c:pt idx="1">
                  <c:v>0.93187398200200011</c:v>
                </c:pt>
                <c:pt idx="2">
                  <c:v>0.88765469718158574</c:v>
                </c:pt>
                <c:pt idx="3">
                  <c:v>0.72033381356422554</c:v>
                </c:pt>
                <c:pt idx="4">
                  <c:v>0.37621971187825687</c:v>
                </c:pt>
                <c:pt idx="5">
                  <c:v>0.17532363319754773</c:v>
                </c:pt>
                <c:pt idx="6">
                  <c:v>0.1555719729470966</c:v>
                </c:pt>
                <c:pt idx="7">
                  <c:v>0.16149622797376728</c:v>
                </c:pt>
                <c:pt idx="8">
                  <c:v>0.17866003619101697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MDAMB453!$R$28:$Z$28</c:f>
              <c:numCache>
                <c:formatCode>General</c:formatCode>
                <c:ptCount val="9"/>
                <c:pt idx="0">
                  <c:v>0.81978088966629503</c:v>
                </c:pt>
                <c:pt idx="1">
                  <c:v>0.73941470654103159</c:v>
                </c:pt>
                <c:pt idx="2">
                  <c:v>0.67291618456360103</c:v>
                </c:pt>
                <c:pt idx="3">
                  <c:v>0.45611050542575349</c:v>
                </c:pt>
                <c:pt idx="4">
                  <c:v>0.23711699812409859</c:v>
                </c:pt>
                <c:pt idx="5">
                  <c:v>0.16775132140197282</c:v>
                </c:pt>
                <c:pt idx="6">
                  <c:v>0.17140932987270507</c:v>
                </c:pt>
                <c:pt idx="7">
                  <c:v>0.18049165011632606</c:v>
                </c:pt>
                <c:pt idx="8">
                  <c:v>0.19347272180968053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MDAMB453!$R$29:$Z$29</c:f>
              <c:numCache>
                <c:formatCode>General</c:formatCode>
                <c:ptCount val="9"/>
                <c:pt idx="0">
                  <c:v>0.4639215316363674</c:v>
                </c:pt>
                <c:pt idx="1">
                  <c:v>0.40821844000813073</c:v>
                </c:pt>
                <c:pt idx="2">
                  <c:v>0.32561650651813118</c:v>
                </c:pt>
                <c:pt idx="3">
                  <c:v>0.26789526555917192</c:v>
                </c:pt>
                <c:pt idx="4">
                  <c:v>0.19349180970725763</c:v>
                </c:pt>
                <c:pt idx="5">
                  <c:v>0.17978006709738092</c:v>
                </c:pt>
                <c:pt idx="6">
                  <c:v>0.1751684927613982</c:v>
                </c:pt>
                <c:pt idx="7">
                  <c:v>0.1848844212142853</c:v>
                </c:pt>
                <c:pt idx="8">
                  <c:v>0.19984093880898104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MDAMB453!$R$30:$Z$30</c:f>
              <c:numCache>
                <c:formatCode>General</c:formatCode>
                <c:ptCount val="9"/>
                <c:pt idx="0">
                  <c:v>0.2528643130246141</c:v>
                </c:pt>
                <c:pt idx="1">
                  <c:v>0.26007647472401935</c:v>
                </c:pt>
                <c:pt idx="2">
                  <c:v>0.24198116253194776</c:v>
                </c:pt>
                <c:pt idx="3">
                  <c:v>0.21947377721720862</c:v>
                </c:pt>
                <c:pt idx="4">
                  <c:v>0.18588224927241428</c:v>
                </c:pt>
                <c:pt idx="5">
                  <c:v>0.18271698149504623</c:v>
                </c:pt>
                <c:pt idx="6">
                  <c:v>0.19795868075033043</c:v>
                </c:pt>
                <c:pt idx="7">
                  <c:v>0.20169935703028932</c:v>
                </c:pt>
                <c:pt idx="8">
                  <c:v>0.21674911587422654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MDAMB453!$R$31:$Z$31</c:f>
              <c:numCache>
                <c:formatCode>General</c:formatCode>
                <c:ptCount val="9"/>
                <c:pt idx="0">
                  <c:v>0.23035508970140298</c:v>
                </c:pt>
                <c:pt idx="1">
                  <c:v>0.23785096935609365</c:v>
                </c:pt>
                <c:pt idx="2">
                  <c:v>0.22177083755643501</c:v>
                </c:pt>
                <c:pt idx="3">
                  <c:v>0.22613462021235442</c:v>
                </c:pt>
                <c:pt idx="4">
                  <c:v>0.21009033606322217</c:v>
                </c:pt>
                <c:pt idx="5">
                  <c:v>0.19919318929832297</c:v>
                </c:pt>
                <c:pt idx="6">
                  <c:v>0.19816748506150605</c:v>
                </c:pt>
                <c:pt idx="7">
                  <c:v>0.21887835850684678</c:v>
                </c:pt>
                <c:pt idx="8">
                  <c:v>0.22683484648754612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43272"/>
        <c:axId val="441745624"/>
        <c:axId val="433753616"/>
      </c:surfaceChart>
      <c:catAx>
        <c:axId val="4417432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5624"/>
        <c:crossesAt val="0"/>
        <c:auto val="1"/>
        <c:lblAlgn val="ctr"/>
        <c:lblOffset val="100"/>
        <c:noMultiLvlLbl val="0"/>
      </c:catAx>
      <c:valAx>
        <c:axId val="44174562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43272"/>
        <c:crosses val="autoZero"/>
        <c:crossBetween val="midCat"/>
        <c:majorUnit val="0.25"/>
        <c:minorUnit val="0.1"/>
      </c:valAx>
      <c:serAx>
        <c:axId val="43375361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4562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MDAMB453!$R$36:$Z$36</c:f>
              <c:numCache>
                <c:formatCode>General</c:formatCode>
                <c:ptCount val="9"/>
                <c:pt idx="0">
                  <c:v>3.8900736969126326E-3</c:v>
                </c:pt>
                <c:pt idx="1">
                  <c:v>7.4931481524709742E-2</c:v>
                </c:pt>
                <c:pt idx="2">
                  <c:v>7.9326848230227398E-2</c:v>
                </c:pt>
                <c:pt idx="3">
                  <c:v>0.19163886100891814</c:v>
                </c:pt>
                <c:pt idx="4">
                  <c:v>0.26155475470910017</c:v>
                </c:pt>
                <c:pt idx="5">
                  <c:v>0.22507587454132327</c:v>
                </c:pt>
                <c:pt idx="6">
                  <c:v>0.14460476373252526</c:v>
                </c:pt>
                <c:pt idx="7">
                  <c:v>8.3833047689451184E-2</c:v>
                </c:pt>
                <c:pt idx="8">
                  <c:v>4.7369089795178038E-2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MDAMB453!$R$37:$Z$37</c:f>
              <c:numCache>
                <c:formatCode>General</c:formatCode>
                <c:ptCount val="9"/>
                <c:pt idx="0">
                  <c:v>-3.1048701309027038E-2</c:v>
                </c:pt>
                <c:pt idx="1">
                  <c:v>7.3638260580221493E-2</c:v>
                </c:pt>
                <c:pt idx="2">
                  <c:v>0.10797669209460337</c:v>
                </c:pt>
                <c:pt idx="3">
                  <c:v>0.28035956337769063</c:v>
                </c:pt>
                <c:pt idx="4">
                  <c:v>0.27792234283918027</c:v>
                </c:pt>
                <c:pt idx="5">
                  <c:v>0.15559417044769638</c:v>
                </c:pt>
                <c:pt idx="6">
                  <c:v>7.1000544983587766E-2</c:v>
                </c:pt>
                <c:pt idx="7">
                  <c:v>1.7625764543885397E-2</c:v>
                </c:pt>
                <c:pt idx="8">
                  <c:v>-1.0941281331433655E-2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MDAMB453!$R$38:$Z$38</c:f>
              <c:numCache>
                <c:formatCode>General</c:formatCode>
                <c:ptCount val="9"/>
                <c:pt idx="0">
                  <c:v>-4.6713676154174266E-2</c:v>
                </c:pt>
                <c:pt idx="1">
                  <c:v>2.1854136987346118E-2</c:v>
                </c:pt>
                <c:pt idx="2">
                  <c:v>8.744466588113281E-2</c:v>
                </c:pt>
                <c:pt idx="3">
                  <c:v>0.12166801405320982</c:v>
                </c:pt>
                <c:pt idx="4">
                  <c:v>7.8943450453469094E-2</c:v>
                </c:pt>
                <c:pt idx="5">
                  <c:v>-8.7432041091932977E-3</c:v>
                </c:pt>
                <c:pt idx="6">
                  <c:v>-4.6943341652578491E-2</c:v>
                </c:pt>
                <c:pt idx="7">
                  <c:v>-8.0088214182066533E-2</c:v>
                </c:pt>
                <c:pt idx="8">
                  <c:v>-0.10328909020417926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MDAMB453!$R$39:$Z$39</c:f>
              <c:numCache>
                <c:formatCode>General</c:formatCode>
                <c:ptCount val="9"/>
                <c:pt idx="0">
                  <c:v>1.2898985641591809E-2</c:v>
                </c:pt>
                <c:pt idx="1">
                  <c:v>1.388170997049698E-2</c:v>
                </c:pt>
                <c:pt idx="2">
                  <c:v>2.1140680178523746E-2</c:v>
                </c:pt>
                <c:pt idx="3">
                  <c:v>2.8679801073770911E-2</c:v>
                </c:pt>
                <c:pt idx="4">
                  <c:v>-1.2339751301900959E-2</c:v>
                </c:pt>
                <c:pt idx="5">
                  <c:v>-7.3765723018081319E-2</c:v>
                </c:pt>
                <c:pt idx="6">
                  <c:v>-0.11627867716730322</c:v>
                </c:pt>
                <c:pt idx="7">
                  <c:v>-0.13494369722517854</c:v>
                </c:pt>
                <c:pt idx="8">
                  <c:v>-0.15524514982863175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MDAMB453!$R$40:$Z$40</c:f>
              <c:numCache>
                <c:formatCode>General</c:formatCode>
                <c:ptCount val="9"/>
                <c:pt idx="0">
                  <c:v>-6.8708288774235182E-3</c:v>
                </c:pt>
                <c:pt idx="1">
                  <c:v>-7.4755085215590933E-3</c:v>
                </c:pt>
                <c:pt idx="2">
                  <c:v>-5.0781583781384088E-4</c:v>
                </c:pt>
                <c:pt idx="3">
                  <c:v>-1.7458631866650254E-2</c:v>
                </c:pt>
                <c:pt idx="4">
                  <c:v>-6.4155900890519146E-2</c:v>
                </c:pt>
                <c:pt idx="5">
                  <c:v>-0.1075744759967974</c:v>
                </c:pt>
                <c:pt idx="6">
                  <c:v>-0.12948157050345496</c:v>
                </c:pt>
                <c:pt idx="7">
                  <c:v>-0.16274254380919728</c:v>
                </c:pt>
                <c:pt idx="8">
                  <c:v>-0.17511525819816917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49936"/>
        <c:axId val="441747584"/>
        <c:axId val="433751072"/>
      </c:surfaceChart>
      <c:catAx>
        <c:axId val="441749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47584"/>
        <c:crossesAt val="0"/>
        <c:auto val="1"/>
        <c:lblAlgn val="ctr"/>
        <c:lblOffset val="100"/>
        <c:noMultiLvlLbl val="0"/>
      </c:catAx>
      <c:valAx>
        <c:axId val="44174758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1749936"/>
        <c:crosses val="autoZero"/>
        <c:crossBetween val="midCat"/>
        <c:majorUnit val="0.25"/>
        <c:minorUnit val="0.1"/>
      </c:valAx>
      <c:serAx>
        <c:axId val="433751072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4758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MDAMB468!$R$17:$Z$17</c:f>
              <c:numCache>
                <c:formatCode>General</c:formatCode>
                <c:ptCount val="9"/>
                <c:pt idx="0">
                  <c:v>1.0156480064874027</c:v>
                </c:pt>
                <c:pt idx="1">
                  <c:v>1.0023070504779765</c:v>
                </c:pt>
                <c:pt idx="2">
                  <c:v>1.0174598724916091</c:v>
                </c:pt>
                <c:pt idx="3">
                  <c:v>0.94568331187411847</c:v>
                </c:pt>
                <c:pt idx="4">
                  <c:v>0.77058363768785831</c:v>
                </c:pt>
                <c:pt idx="5">
                  <c:v>0.29793140534642976</c:v>
                </c:pt>
                <c:pt idx="6">
                  <c:v>0.16482438157139809</c:v>
                </c:pt>
                <c:pt idx="7">
                  <c:v>9.3052734901196824E-2</c:v>
                </c:pt>
                <c:pt idx="8">
                  <c:v>8.0664270130978641E-2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MDAMB468!$R$18:$Z$18</c:f>
              <c:numCache>
                <c:formatCode>General</c:formatCode>
                <c:ptCount val="9"/>
                <c:pt idx="0">
                  <c:v>0.92943960579273965</c:v>
                </c:pt>
                <c:pt idx="1">
                  <c:v>0.91723103272894446</c:v>
                </c:pt>
                <c:pt idx="2">
                  <c:v>0.93109768025745798</c:v>
                </c:pt>
                <c:pt idx="3">
                  <c:v>0.86541352809119598</c:v>
                </c:pt>
                <c:pt idx="4">
                  <c:v>0.70517634836889886</c:v>
                </c:pt>
                <c:pt idx="5">
                  <c:v>0.27264292960722425</c:v>
                </c:pt>
                <c:pt idx="6">
                  <c:v>0.15083405594677593</c:v>
                </c:pt>
                <c:pt idx="7">
                  <c:v>8.515440063099991E-2</c:v>
                </c:pt>
                <c:pt idx="8">
                  <c:v>7.3817471164431173E-2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MDAMB468!$R$25:$Z$25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MDAMB468!$R$27:$Z$27</c:f>
              <c:numCache>
                <c:formatCode>General</c:formatCode>
                <c:ptCount val="9"/>
                <c:pt idx="0">
                  <c:v>0.91651943102624267</c:v>
                </c:pt>
                <c:pt idx="1">
                  <c:v>0.92931782725879331</c:v>
                </c:pt>
                <c:pt idx="2">
                  <c:v>0.89315447365902934</c:v>
                </c:pt>
                <c:pt idx="3">
                  <c:v>0.75987160637629658</c:v>
                </c:pt>
                <c:pt idx="4">
                  <c:v>0.54118121517553563</c:v>
                </c:pt>
                <c:pt idx="5">
                  <c:v>0.23025504870049471</c:v>
                </c:pt>
                <c:pt idx="6">
                  <c:v>0.1388549038961768</c:v>
                </c:pt>
                <c:pt idx="7">
                  <c:v>7.9099445707180485E-2</c:v>
                </c:pt>
                <c:pt idx="8">
                  <c:v>7.7213825719152598E-2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4248"/>
        <c:axId val="441748368"/>
      </c:scatterChart>
      <c:valAx>
        <c:axId val="44175424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48368"/>
        <c:crosses val="autoZero"/>
        <c:crossBetween val="midCat"/>
      </c:valAx>
      <c:valAx>
        <c:axId val="441748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4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MDAMB468!$R$17:$Z$17</c:f>
              <c:numCache>
                <c:formatCode>General</c:formatCode>
                <c:ptCount val="9"/>
                <c:pt idx="0">
                  <c:v>1.0156480064874027</c:v>
                </c:pt>
                <c:pt idx="1">
                  <c:v>1.0023070504779765</c:v>
                </c:pt>
                <c:pt idx="2">
                  <c:v>1.0174598724916091</c:v>
                </c:pt>
                <c:pt idx="3">
                  <c:v>0.94568331187411847</c:v>
                </c:pt>
                <c:pt idx="4">
                  <c:v>0.77058363768785831</c:v>
                </c:pt>
                <c:pt idx="5">
                  <c:v>0.29793140534642976</c:v>
                </c:pt>
                <c:pt idx="6">
                  <c:v>0.16482438157139809</c:v>
                </c:pt>
                <c:pt idx="7">
                  <c:v>9.3052734901196824E-2</c:v>
                </c:pt>
                <c:pt idx="8">
                  <c:v>8.0664270130978641E-2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MDAMB468!$R$19:$Z$19</c:f>
              <c:numCache>
                <c:formatCode>General</c:formatCode>
                <c:ptCount val="9"/>
                <c:pt idx="0">
                  <c:v>0.79493013254255496</c:v>
                </c:pt>
                <c:pt idx="1">
                  <c:v>0.78448839695987493</c:v>
                </c:pt>
                <c:pt idx="2">
                  <c:v>0.7963482487340634</c:v>
                </c:pt>
                <c:pt idx="3">
                  <c:v>0.74016997586722433</c:v>
                </c:pt>
                <c:pt idx="4">
                  <c:v>0.60312248862759033</c:v>
                </c:pt>
                <c:pt idx="5">
                  <c:v>0.23318575926684948</c:v>
                </c:pt>
                <c:pt idx="6">
                  <c:v>0.1290051933857867</c:v>
                </c:pt>
                <c:pt idx="7">
                  <c:v>7.2830766580521109E-2</c:v>
                </c:pt>
                <c:pt idx="8">
                  <c:v>6.3134529420712876E-2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MDAMB468!$R$25:$Z$25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MDAMB468!$R$28:$Z$28</c:f>
              <c:numCache>
                <c:formatCode>General</c:formatCode>
                <c:ptCount val="9"/>
                <c:pt idx="0">
                  <c:v>0.74916902377215144</c:v>
                </c:pt>
                <c:pt idx="1">
                  <c:v>0.71156672544552446</c:v>
                </c:pt>
                <c:pt idx="2">
                  <c:v>0.6736878419900747</c:v>
                </c:pt>
                <c:pt idx="3">
                  <c:v>0.51619145757606499</c:v>
                </c:pt>
                <c:pt idx="4">
                  <c:v>0.36195043397818588</c:v>
                </c:pt>
                <c:pt idx="5">
                  <c:v>0.16813100956364987</c:v>
                </c:pt>
                <c:pt idx="6">
                  <c:v>0.1087257796255567</c:v>
                </c:pt>
                <c:pt idx="7">
                  <c:v>7.7548069280599777E-2</c:v>
                </c:pt>
                <c:pt idx="8">
                  <c:v>8.0615233712234571E-2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2680"/>
        <c:axId val="441746800"/>
      </c:scatterChart>
      <c:valAx>
        <c:axId val="4417526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46800"/>
        <c:crosses val="autoZero"/>
        <c:crossBetween val="midCat"/>
      </c:valAx>
      <c:valAx>
        <c:axId val="441746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26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MDAMB468!$R$17:$Z$17</c:f>
              <c:numCache>
                <c:formatCode>General</c:formatCode>
                <c:ptCount val="9"/>
                <c:pt idx="0">
                  <c:v>1.0156480064874027</c:v>
                </c:pt>
                <c:pt idx="1">
                  <c:v>1.0023070504779765</c:v>
                </c:pt>
                <c:pt idx="2">
                  <c:v>1.0174598724916091</c:v>
                </c:pt>
                <c:pt idx="3">
                  <c:v>0.94568331187411847</c:v>
                </c:pt>
                <c:pt idx="4">
                  <c:v>0.77058363768785831</c:v>
                </c:pt>
                <c:pt idx="5">
                  <c:v>0.29793140534642976</c:v>
                </c:pt>
                <c:pt idx="6">
                  <c:v>0.16482438157139809</c:v>
                </c:pt>
                <c:pt idx="7">
                  <c:v>9.3052734901196824E-2</c:v>
                </c:pt>
                <c:pt idx="8">
                  <c:v>8.0664270130978641E-2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MDAMB468!$R$20:$Z$20</c:f>
              <c:numCache>
                <c:formatCode>General</c:formatCode>
                <c:ptCount val="9"/>
                <c:pt idx="0">
                  <c:v>0.44200370069478717</c:v>
                </c:pt>
                <c:pt idx="1">
                  <c:v>0.43619779954664578</c:v>
                </c:pt>
                <c:pt idx="2">
                  <c:v>0.44279221352000503</c:v>
                </c:pt>
                <c:pt idx="3">
                  <c:v>0.41155550039357797</c:v>
                </c:pt>
                <c:pt idx="4">
                  <c:v>0.33535321034188331</c:v>
                </c:pt>
                <c:pt idx="5">
                  <c:v>0.12965789611674286</c:v>
                </c:pt>
                <c:pt idx="6">
                  <c:v>7.173054656135068E-2</c:v>
                </c:pt>
                <c:pt idx="7">
                  <c:v>4.049597195424625E-2</c:v>
                </c:pt>
                <c:pt idx="8">
                  <c:v>3.510458907416638E-2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MDAMB468!$R$25:$Z$25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MDAMB468!$R$29:$Z$29</c:f>
              <c:numCache>
                <c:formatCode>General</c:formatCode>
                <c:ptCount val="9"/>
                <c:pt idx="0">
                  <c:v>0.41718607283330805</c:v>
                </c:pt>
                <c:pt idx="1">
                  <c:v>0.36658147237199873</c:v>
                </c:pt>
                <c:pt idx="2">
                  <c:v>0.29292132601450926</c:v>
                </c:pt>
                <c:pt idx="3">
                  <c:v>0.21338508497353592</c:v>
                </c:pt>
                <c:pt idx="4">
                  <c:v>0.15728291423968638</c:v>
                </c:pt>
                <c:pt idx="5">
                  <c:v>0.10357606135074517</c:v>
                </c:pt>
                <c:pt idx="6">
                  <c:v>8.4639280961216048E-2</c:v>
                </c:pt>
                <c:pt idx="7">
                  <c:v>7.9122597910894751E-2</c:v>
                </c:pt>
                <c:pt idx="8">
                  <c:v>9.1530479238291787E-2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6208"/>
        <c:axId val="441753856"/>
      </c:scatterChart>
      <c:valAx>
        <c:axId val="44175620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3856"/>
        <c:crosses val="autoZero"/>
        <c:crossBetween val="midCat"/>
      </c:valAx>
      <c:valAx>
        <c:axId val="4417538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62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MDAMB468!$R$17:$Z$17</c:f>
              <c:numCache>
                <c:formatCode>General</c:formatCode>
                <c:ptCount val="9"/>
                <c:pt idx="0">
                  <c:v>1.0156480064874027</c:v>
                </c:pt>
                <c:pt idx="1">
                  <c:v>1.0023070504779765</c:v>
                </c:pt>
                <c:pt idx="2">
                  <c:v>1.0174598724916091</c:v>
                </c:pt>
                <c:pt idx="3">
                  <c:v>0.94568331187411847</c:v>
                </c:pt>
                <c:pt idx="4">
                  <c:v>0.77058363768785831</c:v>
                </c:pt>
                <c:pt idx="5">
                  <c:v>0.29793140534642976</c:v>
                </c:pt>
                <c:pt idx="6">
                  <c:v>0.16482438157139809</c:v>
                </c:pt>
                <c:pt idx="7">
                  <c:v>9.3052734901196824E-2</c:v>
                </c:pt>
                <c:pt idx="8">
                  <c:v>8.0664270130978641E-2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MDAMB468!$R$21:$Z$21</c:f>
              <c:numCache>
                <c:formatCode>General</c:formatCode>
                <c:ptCount val="9"/>
                <c:pt idx="0">
                  <c:v>0.16389450641195411</c:v>
                </c:pt>
                <c:pt idx="1">
                  <c:v>0.16174168438477315</c:v>
                </c:pt>
                <c:pt idx="2">
                  <c:v>0.16418688613657054</c:v>
                </c:pt>
                <c:pt idx="3">
                  <c:v>0.15260434582810664</c:v>
                </c:pt>
                <c:pt idx="4">
                  <c:v>0.12434861698273424</c:v>
                </c:pt>
                <c:pt idx="5">
                  <c:v>4.8077011240093025E-2</c:v>
                </c:pt>
                <c:pt idx="6">
                  <c:v>2.6597611071700493E-2</c:v>
                </c:pt>
                <c:pt idx="7">
                  <c:v>1.5015863723947779E-2</c:v>
                </c:pt>
                <c:pt idx="8">
                  <c:v>1.3016744633723902E-2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MDAMB468!$R$25:$Z$25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MDAMB468!$R$30:$Z$30</c:f>
              <c:numCache>
                <c:formatCode>General</c:formatCode>
                <c:ptCount val="9"/>
                <c:pt idx="0">
                  <c:v>0.16134579993114681</c:v>
                </c:pt>
                <c:pt idx="1">
                  <c:v>0.15910106224415463</c:v>
                </c:pt>
                <c:pt idx="2">
                  <c:v>0.17606528677271874</c:v>
                </c:pt>
                <c:pt idx="3">
                  <c:v>0.13064890402401305</c:v>
                </c:pt>
                <c:pt idx="4">
                  <c:v>0.11500937711095786</c:v>
                </c:pt>
                <c:pt idx="5">
                  <c:v>0.10567303511861358</c:v>
                </c:pt>
                <c:pt idx="6">
                  <c:v>8.6098941947895358E-2</c:v>
                </c:pt>
                <c:pt idx="7">
                  <c:v>8.4266880753774309E-2</c:v>
                </c:pt>
                <c:pt idx="8">
                  <c:v>8.6724998187081681E-2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3072"/>
        <c:axId val="441751504"/>
      </c:scatterChart>
      <c:valAx>
        <c:axId val="4417530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1504"/>
        <c:crosses val="autoZero"/>
        <c:crossBetween val="midCat"/>
      </c:valAx>
      <c:valAx>
        <c:axId val="441751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30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MDAMB468!$R$17:$Z$17</c:f>
              <c:numCache>
                <c:formatCode>General</c:formatCode>
                <c:ptCount val="9"/>
                <c:pt idx="0">
                  <c:v>1.0156480064874027</c:v>
                </c:pt>
                <c:pt idx="1">
                  <c:v>1.0023070504779765</c:v>
                </c:pt>
                <c:pt idx="2">
                  <c:v>1.0174598724916091</c:v>
                </c:pt>
                <c:pt idx="3">
                  <c:v>0.94568331187411847</c:v>
                </c:pt>
                <c:pt idx="4">
                  <c:v>0.77058363768785831</c:v>
                </c:pt>
                <c:pt idx="5">
                  <c:v>0.29793140534642976</c:v>
                </c:pt>
                <c:pt idx="6">
                  <c:v>0.16482438157139809</c:v>
                </c:pt>
                <c:pt idx="7">
                  <c:v>9.3052734901196824E-2</c:v>
                </c:pt>
                <c:pt idx="8">
                  <c:v>8.0664270130978641E-2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MDAMB468!$R$16:$Z$16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MDAMB468!$R$22:$Z$22</c:f>
              <c:numCache>
                <c:formatCode>General</c:formatCode>
                <c:ptCount val="9"/>
                <c:pt idx="0">
                  <c:v>0.11935963575681352</c:v>
                </c:pt>
                <c:pt idx="1">
                  <c:v>0.11779179764778207</c:v>
                </c:pt>
                <c:pt idx="2">
                  <c:v>0.11957256746634365</c:v>
                </c:pt>
                <c:pt idx="3">
                  <c:v>0.11113733786272331</c:v>
                </c:pt>
                <c:pt idx="4">
                  <c:v>9.0559506568306289E-2</c:v>
                </c:pt>
                <c:pt idx="5">
                  <c:v>3.5013098825106087E-2</c:v>
                </c:pt>
                <c:pt idx="6">
                  <c:v>1.937027200618853E-2</c:v>
                </c:pt>
                <c:pt idx="7">
                  <c:v>1.0935619892953476E-2</c:v>
                </c:pt>
                <c:pt idx="8">
                  <c:v>9.4797191939767194E-3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MDAMB468!$R$25:$Z$25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MDAMB468!$R$31:$Z$31</c:f>
              <c:numCache>
                <c:formatCode>General</c:formatCode>
                <c:ptCount val="9"/>
                <c:pt idx="0">
                  <c:v>0.13010637432616332</c:v>
                </c:pt>
                <c:pt idx="1">
                  <c:v>0.11873248085986809</c:v>
                </c:pt>
                <c:pt idx="2">
                  <c:v>0.13053800383210809</c:v>
                </c:pt>
                <c:pt idx="3">
                  <c:v>0.11258684918027485</c:v>
                </c:pt>
                <c:pt idx="4">
                  <c:v>0.10134682319553899</c:v>
                </c:pt>
                <c:pt idx="5">
                  <c:v>9.0259947644160746E-2</c:v>
                </c:pt>
                <c:pt idx="6">
                  <c:v>8.9513762792907556E-2</c:v>
                </c:pt>
                <c:pt idx="7">
                  <c:v>8.1724724288058145E-2</c:v>
                </c:pt>
                <c:pt idx="8">
                  <c:v>9.6832358604639415E-2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4640"/>
        <c:axId val="441747192"/>
      </c:scatterChart>
      <c:valAx>
        <c:axId val="4417546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47192"/>
        <c:crosses val="autoZero"/>
        <c:crossBetween val="midCat"/>
      </c:valAx>
      <c:valAx>
        <c:axId val="441747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46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MDAMB468!$R$18:$R$22</c:f>
              <c:numCache>
                <c:formatCode>General</c:formatCode>
                <c:ptCount val="5"/>
                <c:pt idx="0">
                  <c:v>0.92943960579273965</c:v>
                </c:pt>
                <c:pt idx="1">
                  <c:v>0.79493013254255496</c:v>
                </c:pt>
                <c:pt idx="2">
                  <c:v>0.44200370069478717</c:v>
                </c:pt>
                <c:pt idx="3">
                  <c:v>0.16389450641195411</c:v>
                </c:pt>
                <c:pt idx="4">
                  <c:v>0.11935963575681352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MDAMB468!$R$27:$R$31</c:f>
              <c:numCache>
                <c:formatCode>General</c:formatCode>
                <c:ptCount val="5"/>
                <c:pt idx="0">
                  <c:v>0.91651943102624267</c:v>
                </c:pt>
                <c:pt idx="1">
                  <c:v>0.74916902377215144</c:v>
                </c:pt>
                <c:pt idx="2">
                  <c:v>0.41718607283330805</c:v>
                </c:pt>
                <c:pt idx="3">
                  <c:v>0.16134579993114681</c:v>
                </c:pt>
                <c:pt idx="4">
                  <c:v>0.13010637432616332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7976"/>
        <c:axId val="441756600"/>
      </c:scatterChart>
      <c:valAx>
        <c:axId val="441747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6600"/>
        <c:crosses val="autoZero"/>
        <c:crossBetween val="midCat"/>
      </c:valAx>
      <c:valAx>
        <c:axId val="441756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79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MDAMB468!$S$18:$S$22</c:f>
              <c:numCache>
                <c:formatCode>General</c:formatCode>
                <c:ptCount val="5"/>
                <c:pt idx="0">
                  <c:v>0.91723103272894446</c:v>
                </c:pt>
                <c:pt idx="1">
                  <c:v>0.78448839695987493</c:v>
                </c:pt>
                <c:pt idx="2">
                  <c:v>0.43619779954664578</c:v>
                </c:pt>
                <c:pt idx="3">
                  <c:v>0.16174168438477315</c:v>
                </c:pt>
                <c:pt idx="4">
                  <c:v>0.11779179764778207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MDAMB468!$S$27:$S$31</c:f>
              <c:numCache>
                <c:formatCode>General</c:formatCode>
                <c:ptCount val="5"/>
                <c:pt idx="0">
                  <c:v>0.92931782725879331</c:v>
                </c:pt>
                <c:pt idx="1">
                  <c:v>0.71156672544552446</c:v>
                </c:pt>
                <c:pt idx="2">
                  <c:v>0.36658147237199873</c:v>
                </c:pt>
                <c:pt idx="3">
                  <c:v>0.15910106224415463</c:v>
                </c:pt>
                <c:pt idx="4">
                  <c:v>0.11873248085986809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1112"/>
        <c:axId val="441751896"/>
      </c:scatterChart>
      <c:valAx>
        <c:axId val="441751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1896"/>
        <c:crosses val="autoZero"/>
        <c:crossBetween val="midCat"/>
      </c:valAx>
      <c:valAx>
        <c:axId val="441751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1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MDAMB468!$T$18:$T$22</c:f>
              <c:numCache>
                <c:formatCode>General</c:formatCode>
                <c:ptCount val="5"/>
                <c:pt idx="0">
                  <c:v>0.93109768025745798</c:v>
                </c:pt>
                <c:pt idx="1">
                  <c:v>0.7963482487340634</c:v>
                </c:pt>
                <c:pt idx="2">
                  <c:v>0.44279221352000503</c:v>
                </c:pt>
                <c:pt idx="3">
                  <c:v>0.16418688613657054</c:v>
                </c:pt>
                <c:pt idx="4">
                  <c:v>0.11957256746634365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MDAMB468!$T$27:$T$31</c:f>
              <c:numCache>
                <c:formatCode>General</c:formatCode>
                <c:ptCount val="5"/>
                <c:pt idx="0">
                  <c:v>0.89315447365902934</c:v>
                </c:pt>
                <c:pt idx="1">
                  <c:v>0.6736878419900747</c:v>
                </c:pt>
                <c:pt idx="2">
                  <c:v>0.29292132601450926</c:v>
                </c:pt>
                <c:pt idx="3">
                  <c:v>0.17606528677271874</c:v>
                </c:pt>
                <c:pt idx="4">
                  <c:v>0.13053800383210809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3464"/>
        <c:axId val="441755424"/>
      </c:scatterChart>
      <c:valAx>
        <c:axId val="44175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5424"/>
        <c:crosses val="autoZero"/>
        <c:crossBetween val="midCat"/>
      </c:valAx>
      <c:valAx>
        <c:axId val="441755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34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MDAMB468!$U$18:$U$22</c:f>
              <c:numCache>
                <c:formatCode>General</c:formatCode>
                <c:ptCount val="5"/>
                <c:pt idx="0">
                  <c:v>0.86541352809119598</c:v>
                </c:pt>
                <c:pt idx="1">
                  <c:v>0.74016997586722433</c:v>
                </c:pt>
                <c:pt idx="2">
                  <c:v>0.41155550039357797</c:v>
                </c:pt>
                <c:pt idx="3">
                  <c:v>0.15260434582810664</c:v>
                </c:pt>
                <c:pt idx="4">
                  <c:v>0.11113733786272331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MDAMB468!$U$27:$U$31</c:f>
              <c:numCache>
                <c:formatCode>General</c:formatCode>
                <c:ptCount val="5"/>
                <c:pt idx="0">
                  <c:v>0.75987160637629658</c:v>
                </c:pt>
                <c:pt idx="1">
                  <c:v>0.51619145757606499</c:v>
                </c:pt>
                <c:pt idx="2">
                  <c:v>0.21338508497353592</c:v>
                </c:pt>
                <c:pt idx="3">
                  <c:v>0.13064890402401305</c:v>
                </c:pt>
                <c:pt idx="4">
                  <c:v>0.11258684918027485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6992"/>
        <c:axId val="441757384"/>
      </c:scatterChart>
      <c:valAx>
        <c:axId val="44175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7384"/>
        <c:crosses val="autoZero"/>
        <c:crossBetween val="midCat"/>
      </c:valAx>
      <c:valAx>
        <c:axId val="441757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69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MDAMB468!$V$18:$V$22</c:f>
              <c:numCache>
                <c:formatCode>General</c:formatCode>
                <c:ptCount val="5"/>
                <c:pt idx="0">
                  <c:v>0.70517634836889886</c:v>
                </c:pt>
                <c:pt idx="1">
                  <c:v>0.60312248862759033</c:v>
                </c:pt>
                <c:pt idx="2">
                  <c:v>0.33535321034188331</c:v>
                </c:pt>
                <c:pt idx="3">
                  <c:v>0.12434861698273424</c:v>
                </c:pt>
                <c:pt idx="4">
                  <c:v>9.0559506568306289E-2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MDAMB468!$V$27:$V$31</c:f>
              <c:numCache>
                <c:formatCode>General</c:formatCode>
                <c:ptCount val="5"/>
                <c:pt idx="0">
                  <c:v>0.54118121517553563</c:v>
                </c:pt>
                <c:pt idx="1">
                  <c:v>0.36195043397818588</c:v>
                </c:pt>
                <c:pt idx="2">
                  <c:v>0.15728291423968638</c:v>
                </c:pt>
                <c:pt idx="3">
                  <c:v>0.11500937711095786</c:v>
                </c:pt>
                <c:pt idx="4">
                  <c:v>0.10134682319553899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8168"/>
        <c:axId val="441761304"/>
      </c:scatterChart>
      <c:valAx>
        <c:axId val="441758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61304"/>
        <c:crosses val="autoZero"/>
        <c:crossBetween val="midCat"/>
      </c:valAx>
      <c:valAx>
        <c:axId val="441761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81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MDAMB468!$W$18:$W$22</c:f>
              <c:numCache>
                <c:formatCode>General</c:formatCode>
                <c:ptCount val="5"/>
                <c:pt idx="0">
                  <c:v>0.27264292960722425</c:v>
                </c:pt>
                <c:pt idx="1">
                  <c:v>0.23318575926684948</c:v>
                </c:pt>
                <c:pt idx="2">
                  <c:v>0.12965789611674286</c:v>
                </c:pt>
                <c:pt idx="3">
                  <c:v>4.8077011240093025E-2</c:v>
                </c:pt>
                <c:pt idx="4">
                  <c:v>3.5013098825106087E-2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MDAMB468!$W$27:$W$31</c:f>
              <c:numCache>
                <c:formatCode>General</c:formatCode>
                <c:ptCount val="5"/>
                <c:pt idx="0">
                  <c:v>0.23025504870049471</c:v>
                </c:pt>
                <c:pt idx="1">
                  <c:v>0.16813100956364987</c:v>
                </c:pt>
                <c:pt idx="2">
                  <c:v>0.10357606135074517</c:v>
                </c:pt>
                <c:pt idx="3">
                  <c:v>0.10567303511861358</c:v>
                </c:pt>
                <c:pt idx="4">
                  <c:v>9.0259947644160746E-2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5616"/>
        <c:axId val="441759736"/>
      </c:scatterChart>
      <c:valAx>
        <c:axId val="44176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9736"/>
        <c:crosses val="autoZero"/>
        <c:crossBetween val="midCat"/>
      </c:valAx>
      <c:valAx>
        <c:axId val="441759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56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MDAMB468!$X$18:$X$22</c:f>
              <c:numCache>
                <c:formatCode>General</c:formatCode>
                <c:ptCount val="5"/>
                <c:pt idx="0">
                  <c:v>0.15083405594677593</c:v>
                </c:pt>
                <c:pt idx="1">
                  <c:v>0.1290051933857867</c:v>
                </c:pt>
                <c:pt idx="2">
                  <c:v>7.173054656135068E-2</c:v>
                </c:pt>
                <c:pt idx="3">
                  <c:v>2.6597611071700493E-2</c:v>
                </c:pt>
                <c:pt idx="4">
                  <c:v>1.937027200618853E-2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MDAMB468!$X$27:$X$31</c:f>
              <c:numCache>
                <c:formatCode>General</c:formatCode>
                <c:ptCount val="5"/>
                <c:pt idx="0">
                  <c:v>0.1388549038961768</c:v>
                </c:pt>
                <c:pt idx="1">
                  <c:v>0.1087257796255567</c:v>
                </c:pt>
                <c:pt idx="2">
                  <c:v>8.4639280961216048E-2</c:v>
                </c:pt>
                <c:pt idx="3">
                  <c:v>8.6098941947895358E-2</c:v>
                </c:pt>
                <c:pt idx="4">
                  <c:v>8.9513762792907556E-2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5224"/>
        <c:axId val="441767184"/>
      </c:scatterChart>
      <c:valAx>
        <c:axId val="441765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67184"/>
        <c:crosses val="autoZero"/>
        <c:crossBetween val="midCat"/>
      </c:valAx>
      <c:valAx>
        <c:axId val="441767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52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MDAMB468!$Y$18:$Y$22</c:f>
              <c:numCache>
                <c:formatCode>General</c:formatCode>
                <c:ptCount val="5"/>
                <c:pt idx="0">
                  <c:v>8.515440063099991E-2</c:v>
                </c:pt>
                <c:pt idx="1">
                  <c:v>7.2830766580521109E-2</c:v>
                </c:pt>
                <c:pt idx="2">
                  <c:v>4.049597195424625E-2</c:v>
                </c:pt>
                <c:pt idx="3">
                  <c:v>1.5015863723947779E-2</c:v>
                </c:pt>
                <c:pt idx="4">
                  <c:v>1.0935619892953476E-2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MDAMB468!$Y$27:$Y$31</c:f>
              <c:numCache>
                <c:formatCode>General</c:formatCode>
                <c:ptCount val="5"/>
                <c:pt idx="0">
                  <c:v>7.9099445707180485E-2</c:v>
                </c:pt>
                <c:pt idx="1">
                  <c:v>7.7548069280599777E-2</c:v>
                </c:pt>
                <c:pt idx="2">
                  <c:v>7.9122597910894751E-2</c:v>
                </c:pt>
                <c:pt idx="3">
                  <c:v>8.4266880753774309E-2</c:v>
                </c:pt>
                <c:pt idx="4">
                  <c:v>8.1724724288058145E-2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2088"/>
        <c:axId val="441770320"/>
      </c:scatterChart>
      <c:valAx>
        <c:axId val="441762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0320"/>
        <c:crosses val="autoZero"/>
        <c:crossBetween val="midCat"/>
      </c:valAx>
      <c:valAx>
        <c:axId val="441770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20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MDAMB468!$Q$18:$Q$22</c:f>
              <c:numCache>
                <c:formatCode>General</c:formatCode>
                <c:ptCount val="5"/>
                <c:pt idx="0">
                  <c:v>0.91511980514507874</c:v>
                </c:pt>
                <c:pt idx="1">
                  <c:v>0.78268270844325694</c:v>
                </c:pt>
                <c:pt idx="2">
                  <c:v>0.43519378551575921</c:v>
                </c:pt>
                <c:pt idx="3">
                  <c:v>0.16136939704020078</c:v>
                </c:pt>
                <c:pt idx="4">
                  <c:v>0.11752067152636504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MDAMB468!$P$18:$P$22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MDAMB468!$Z$18:$Z$22</c:f>
              <c:numCache>
                <c:formatCode>General</c:formatCode>
                <c:ptCount val="5"/>
                <c:pt idx="0">
                  <c:v>7.3817471164431173E-2</c:v>
                </c:pt>
                <c:pt idx="1">
                  <c:v>6.3134529420712876E-2</c:v>
                </c:pt>
                <c:pt idx="2">
                  <c:v>3.510458907416638E-2</c:v>
                </c:pt>
                <c:pt idx="3">
                  <c:v>1.3016744633723902E-2</c:v>
                </c:pt>
                <c:pt idx="4">
                  <c:v>9.4797191939767194E-3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MDAMB468!$P$27:$P$31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MDAMB468!$Z$27:$Z$31</c:f>
              <c:numCache>
                <c:formatCode>General</c:formatCode>
                <c:ptCount val="5"/>
                <c:pt idx="0">
                  <c:v>7.7213825719152598E-2</c:v>
                </c:pt>
                <c:pt idx="1">
                  <c:v>8.0615233712234571E-2</c:v>
                </c:pt>
                <c:pt idx="2">
                  <c:v>9.1530479238291787E-2</c:v>
                </c:pt>
                <c:pt idx="3">
                  <c:v>8.6724998187081681E-2</c:v>
                </c:pt>
                <c:pt idx="4">
                  <c:v>9.6832358604639415E-2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9144"/>
        <c:axId val="441763656"/>
      </c:scatterChart>
      <c:valAx>
        <c:axId val="441769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63656"/>
        <c:crosses val="autoZero"/>
        <c:crossBetween val="midCat"/>
      </c:valAx>
      <c:valAx>
        <c:axId val="4417636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91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MDAMB468!$R$18:$Z$18</c:f>
              <c:numCache>
                <c:formatCode>General</c:formatCode>
                <c:ptCount val="9"/>
                <c:pt idx="0">
                  <c:v>0.92943960579273965</c:v>
                </c:pt>
                <c:pt idx="1">
                  <c:v>0.91723103272894446</c:v>
                </c:pt>
                <c:pt idx="2">
                  <c:v>0.93109768025745798</c:v>
                </c:pt>
                <c:pt idx="3">
                  <c:v>0.86541352809119598</c:v>
                </c:pt>
                <c:pt idx="4">
                  <c:v>0.70517634836889886</c:v>
                </c:pt>
                <c:pt idx="5">
                  <c:v>0.27264292960722425</c:v>
                </c:pt>
                <c:pt idx="6">
                  <c:v>0.15083405594677593</c:v>
                </c:pt>
                <c:pt idx="7">
                  <c:v>8.515440063099991E-2</c:v>
                </c:pt>
                <c:pt idx="8">
                  <c:v>7.3817471164431173E-2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MDAMB468!$R$19:$Z$19</c:f>
              <c:numCache>
                <c:formatCode>General</c:formatCode>
                <c:ptCount val="9"/>
                <c:pt idx="0">
                  <c:v>0.79493013254255496</c:v>
                </c:pt>
                <c:pt idx="1">
                  <c:v>0.78448839695987493</c:v>
                </c:pt>
                <c:pt idx="2">
                  <c:v>0.7963482487340634</c:v>
                </c:pt>
                <c:pt idx="3">
                  <c:v>0.74016997586722433</c:v>
                </c:pt>
                <c:pt idx="4">
                  <c:v>0.60312248862759033</c:v>
                </c:pt>
                <c:pt idx="5">
                  <c:v>0.23318575926684948</c:v>
                </c:pt>
                <c:pt idx="6">
                  <c:v>0.1290051933857867</c:v>
                </c:pt>
                <c:pt idx="7">
                  <c:v>7.2830766580521109E-2</c:v>
                </c:pt>
                <c:pt idx="8">
                  <c:v>6.3134529420712876E-2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MDAMB468!$R$20:$Z$20</c:f>
              <c:numCache>
                <c:formatCode>General</c:formatCode>
                <c:ptCount val="9"/>
                <c:pt idx="0">
                  <c:v>0.44200370069478717</c:v>
                </c:pt>
                <c:pt idx="1">
                  <c:v>0.43619779954664578</c:v>
                </c:pt>
                <c:pt idx="2">
                  <c:v>0.44279221352000503</c:v>
                </c:pt>
                <c:pt idx="3">
                  <c:v>0.41155550039357797</c:v>
                </c:pt>
                <c:pt idx="4">
                  <c:v>0.33535321034188331</c:v>
                </c:pt>
                <c:pt idx="5">
                  <c:v>0.12965789611674286</c:v>
                </c:pt>
                <c:pt idx="6">
                  <c:v>7.173054656135068E-2</c:v>
                </c:pt>
                <c:pt idx="7">
                  <c:v>4.049597195424625E-2</c:v>
                </c:pt>
                <c:pt idx="8">
                  <c:v>3.510458907416638E-2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MDAMB468!$R$21:$Z$21</c:f>
              <c:numCache>
                <c:formatCode>General</c:formatCode>
                <c:ptCount val="9"/>
                <c:pt idx="0">
                  <c:v>0.16389450641195411</c:v>
                </c:pt>
                <c:pt idx="1">
                  <c:v>0.16174168438477315</c:v>
                </c:pt>
                <c:pt idx="2">
                  <c:v>0.16418688613657054</c:v>
                </c:pt>
                <c:pt idx="3">
                  <c:v>0.15260434582810664</c:v>
                </c:pt>
                <c:pt idx="4">
                  <c:v>0.12434861698273424</c:v>
                </c:pt>
                <c:pt idx="5">
                  <c:v>4.8077011240093025E-2</c:v>
                </c:pt>
                <c:pt idx="6">
                  <c:v>2.6597611071700493E-2</c:v>
                </c:pt>
                <c:pt idx="7">
                  <c:v>1.5015863723947779E-2</c:v>
                </c:pt>
                <c:pt idx="8">
                  <c:v>1.3016744633723902E-2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MDAMB468!$R$22:$Z$22</c:f>
              <c:numCache>
                <c:formatCode>General</c:formatCode>
                <c:ptCount val="9"/>
                <c:pt idx="0">
                  <c:v>0.11935963575681352</c:v>
                </c:pt>
                <c:pt idx="1">
                  <c:v>0.11779179764778207</c:v>
                </c:pt>
                <c:pt idx="2">
                  <c:v>0.11957256746634365</c:v>
                </c:pt>
                <c:pt idx="3">
                  <c:v>0.11113733786272331</c:v>
                </c:pt>
                <c:pt idx="4">
                  <c:v>9.0559506568306289E-2</c:v>
                </c:pt>
                <c:pt idx="5">
                  <c:v>3.5013098825106087E-2</c:v>
                </c:pt>
                <c:pt idx="6">
                  <c:v>1.937027200618853E-2</c:v>
                </c:pt>
                <c:pt idx="7">
                  <c:v>1.0935619892953476E-2</c:v>
                </c:pt>
                <c:pt idx="8">
                  <c:v>9.4797191939767194E-3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64048"/>
        <c:axId val="441760128"/>
        <c:axId val="433642952"/>
      </c:surfaceChart>
      <c:catAx>
        <c:axId val="441764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60128"/>
        <c:crossesAt val="0"/>
        <c:auto val="1"/>
        <c:lblAlgn val="ctr"/>
        <c:lblOffset val="100"/>
        <c:noMultiLvlLbl val="0"/>
      </c:catAx>
      <c:valAx>
        <c:axId val="44176012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64048"/>
        <c:crosses val="autoZero"/>
        <c:crossBetween val="midCat"/>
        <c:majorUnit val="0.25"/>
        <c:minorUnit val="0.1"/>
      </c:valAx>
      <c:serAx>
        <c:axId val="43364295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601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MDAMB468!$R$27:$Z$27</c:f>
              <c:numCache>
                <c:formatCode>General</c:formatCode>
                <c:ptCount val="9"/>
                <c:pt idx="0">
                  <c:v>0.91651943102624267</c:v>
                </c:pt>
                <c:pt idx="1">
                  <c:v>0.92931782725879331</c:v>
                </c:pt>
                <c:pt idx="2">
                  <c:v>0.89315447365902934</c:v>
                </c:pt>
                <c:pt idx="3">
                  <c:v>0.75987160637629658</c:v>
                </c:pt>
                <c:pt idx="4">
                  <c:v>0.54118121517553563</c:v>
                </c:pt>
                <c:pt idx="5">
                  <c:v>0.23025504870049471</c:v>
                </c:pt>
                <c:pt idx="6">
                  <c:v>0.1388549038961768</c:v>
                </c:pt>
                <c:pt idx="7">
                  <c:v>7.9099445707180485E-2</c:v>
                </c:pt>
                <c:pt idx="8">
                  <c:v>7.7213825719152598E-2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MDAMB468!$R$28:$Z$28</c:f>
              <c:numCache>
                <c:formatCode>General</c:formatCode>
                <c:ptCount val="9"/>
                <c:pt idx="0">
                  <c:v>0.74916902377215144</c:v>
                </c:pt>
                <c:pt idx="1">
                  <c:v>0.71156672544552446</c:v>
                </c:pt>
                <c:pt idx="2">
                  <c:v>0.6736878419900747</c:v>
                </c:pt>
                <c:pt idx="3">
                  <c:v>0.51619145757606499</c:v>
                </c:pt>
                <c:pt idx="4">
                  <c:v>0.36195043397818588</c:v>
                </c:pt>
                <c:pt idx="5">
                  <c:v>0.16813100956364987</c:v>
                </c:pt>
                <c:pt idx="6">
                  <c:v>0.1087257796255567</c:v>
                </c:pt>
                <c:pt idx="7">
                  <c:v>7.7548069280599777E-2</c:v>
                </c:pt>
                <c:pt idx="8">
                  <c:v>8.0615233712234571E-2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MDAMB468!$R$29:$Z$29</c:f>
              <c:numCache>
                <c:formatCode>General</c:formatCode>
                <c:ptCount val="9"/>
                <c:pt idx="0">
                  <c:v>0.41718607283330805</c:v>
                </c:pt>
                <c:pt idx="1">
                  <c:v>0.36658147237199873</c:v>
                </c:pt>
                <c:pt idx="2">
                  <c:v>0.29292132601450926</c:v>
                </c:pt>
                <c:pt idx="3">
                  <c:v>0.21338508497353592</c:v>
                </c:pt>
                <c:pt idx="4">
                  <c:v>0.15728291423968638</c:v>
                </c:pt>
                <c:pt idx="5">
                  <c:v>0.10357606135074517</c:v>
                </c:pt>
                <c:pt idx="6">
                  <c:v>8.4639280961216048E-2</c:v>
                </c:pt>
                <c:pt idx="7">
                  <c:v>7.9122597910894751E-2</c:v>
                </c:pt>
                <c:pt idx="8">
                  <c:v>9.1530479238291787E-2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MDAMB468!$R$30:$Z$30</c:f>
              <c:numCache>
                <c:formatCode>General</c:formatCode>
                <c:ptCount val="9"/>
                <c:pt idx="0">
                  <c:v>0.16134579993114681</c:v>
                </c:pt>
                <c:pt idx="1">
                  <c:v>0.15910106224415463</c:v>
                </c:pt>
                <c:pt idx="2">
                  <c:v>0.17606528677271874</c:v>
                </c:pt>
                <c:pt idx="3">
                  <c:v>0.13064890402401305</c:v>
                </c:pt>
                <c:pt idx="4">
                  <c:v>0.11500937711095786</c:v>
                </c:pt>
                <c:pt idx="5">
                  <c:v>0.10567303511861358</c:v>
                </c:pt>
                <c:pt idx="6">
                  <c:v>8.6098941947895358E-2</c:v>
                </c:pt>
                <c:pt idx="7">
                  <c:v>8.4266880753774309E-2</c:v>
                </c:pt>
                <c:pt idx="8">
                  <c:v>8.6724998187081681E-2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MDAMB468!$R$31:$Z$31</c:f>
              <c:numCache>
                <c:formatCode>General</c:formatCode>
                <c:ptCount val="9"/>
                <c:pt idx="0">
                  <c:v>0.13010637432616332</c:v>
                </c:pt>
                <c:pt idx="1">
                  <c:v>0.11873248085986809</c:v>
                </c:pt>
                <c:pt idx="2">
                  <c:v>0.13053800383210809</c:v>
                </c:pt>
                <c:pt idx="3">
                  <c:v>0.11258684918027485</c:v>
                </c:pt>
                <c:pt idx="4">
                  <c:v>0.10134682319553899</c:v>
                </c:pt>
                <c:pt idx="5">
                  <c:v>9.0259947644160746E-2</c:v>
                </c:pt>
                <c:pt idx="6">
                  <c:v>8.9513762792907556E-2</c:v>
                </c:pt>
                <c:pt idx="7">
                  <c:v>8.1724724288058145E-2</c:v>
                </c:pt>
                <c:pt idx="8">
                  <c:v>9.6832358604639415E-2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67968"/>
        <c:axId val="441768752"/>
        <c:axId val="433650160"/>
      </c:surfaceChart>
      <c:catAx>
        <c:axId val="4417679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8752"/>
        <c:crossesAt val="0"/>
        <c:auto val="1"/>
        <c:lblAlgn val="ctr"/>
        <c:lblOffset val="100"/>
        <c:noMultiLvlLbl val="0"/>
      </c:catAx>
      <c:valAx>
        <c:axId val="44176875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67968"/>
        <c:crosses val="autoZero"/>
        <c:crossBetween val="midCat"/>
        <c:majorUnit val="0.25"/>
        <c:minorUnit val="0.1"/>
      </c:valAx>
      <c:serAx>
        <c:axId val="43365016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6875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MDAMB468!$R$36:$Z$36</c:f>
              <c:numCache>
                <c:formatCode>General</c:formatCode>
                <c:ptCount val="9"/>
                <c:pt idx="0">
                  <c:v>1.2920174766496983E-2</c:v>
                </c:pt>
                <c:pt idx="1">
                  <c:v>-1.2086794529848843E-2</c:v>
                </c:pt>
                <c:pt idx="2">
                  <c:v>3.7943206598428647E-2</c:v>
                </c:pt>
                <c:pt idx="3">
                  <c:v>0.1055419217148994</c:v>
                </c:pt>
                <c:pt idx="4">
                  <c:v>0.16399513319336323</c:v>
                </c:pt>
                <c:pt idx="5">
                  <c:v>4.2387880906729541E-2</c:v>
                </c:pt>
                <c:pt idx="6">
                  <c:v>1.1979152050599129E-2</c:v>
                </c:pt>
                <c:pt idx="7">
                  <c:v>6.054954923819425E-3</c:v>
                </c:pt>
                <c:pt idx="8">
                  <c:v>-3.3963545547214258E-3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MDAMB468!$R$37:$Z$37</c:f>
              <c:numCache>
                <c:formatCode>General</c:formatCode>
                <c:ptCount val="9"/>
                <c:pt idx="0">
                  <c:v>4.5761108770403514E-2</c:v>
                </c:pt>
                <c:pt idx="1">
                  <c:v>7.2921671514350472E-2</c:v>
                </c:pt>
                <c:pt idx="2">
                  <c:v>0.1226604067439887</c:v>
                </c:pt>
                <c:pt idx="3">
                  <c:v>0.22397851829115933</c:v>
                </c:pt>
                <c:pt idx="4">
                  <c:v>0.24117205464940444</c:v>
                </c:pt>
                <c:pt idx="5">
                  <c:v>6.5054749703199605E-2</c:v>
                </c:pt>
                <c:pt idx="6">
                  <c:v>2.027941376023E-2</c:v>
                </c:pt>
                <c:pt idx="7">
                  <c:v>-4.7173027000786683E-3</c:v>
                </c:pt>
                <c:pt idx="8">
                  <c:v>-1.7480704291521695E-2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MDAMB468!$R$38:$Z$38</c:f>
              <c:numCache>
                <c:formatCode>General</c:formatCode>
                <c:ptCount val="9"/>
                <c:pt idx="0">
                  <c:v>2.4817627861479119E-2</c:v>
                </c:pt>
                <c:pt idx="1">
                  <c:v>6.9616327174647052E-2</c:v>
                </c:pt>
                <c:pt idx="2">
                  <c:v>0.14987088750549576</c:v>
                </c:pt>
                <c:pt idx="3">
                  <c:v>0.19817041542004205</c:v>
                </c:pt>
                <c:pt idx="4">
                  <c:v>0.17807029610219693</c:v>
                </c:pt>
                <c:pt idx="5">
                  <c:v>2.6081834765997694E-2</c:v>
                </c:pt>
                <c:pt idx="6">
                  <c:v>-1.2908734399865368E-2</c:v>
                </c:pt>
                <c:pt idx="7">
                  <c:v>-3.8626625956648501E-2</c:v>
                </c:pt>
                <c:pt idx="8">
                  <c:v>-5.6425890164125407E-2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MDAMB468!$R$39:$Z$39</c:f>
              <c:numCache>
                <c:formatCode>General</c:formatCode>
                <c:ptCount val="9"/>
                <c:pt idx="0">
                  <c:v>2.5487064808072946E-3</c:v>
                </c:pt>
                <c:pt idx="1">
                  <c:v>2.640622140618526E-3</c:v>
                </c:pt>
                <c:pt idx="2">
                  <c:v>-1.1878400636148201E-2</c:v>
                </c:pt>
                <c:pt idx="3">
                  <c:v>2.1955441804093589E-2</c:v>
                </c:pt>
                <c:pt idx="4">
                  <c:v>9.3392398717763725E-3</c:v>
                </c:pt>
                <c:pt idx="5">
                  <c:v>-5.7596023878520551E-2</c:v>
                </c:pt>
                <c:pt idx="6">
                  <c:v>-5.9501330876194865E-2</c:v>
                </c:pt>
                <c:pt idx="7">
                  <c:v>-6.9251017029826528E-2</c:v>
                </c:pt>
                <c:pt idx="8">
                  <c:v>-7.3708253553357778E-2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MDAMB468!$R$40:$Z$40</c:f>
              <c:numCache>
                <c:formatCode>General</c:formatCode>
                <c:ptCount val="9"/>
                <c:pt idx="0">
                  <c:v>-1.0746738569349795E-2</c:v>
                </c:pt>
                <c:pt idx="1">
                  <c:v>-9.4068321208602701E-4</c:v>
                </c:pt>
                <c:pt idx="2">
                  <c:v>-1.0965436365764442E-2</c:v>
                </c:pt>
                <c:pt idx="3">
                  <c:v>-1.4495113175515412E-3</c:v>
                </c:pt>
                <c:pt idx="4">
                  <c:v>-1.0787316627232701E-2</c:v>
                </c:pt>
                <c:pt idx="5">
                  <c:v>-5.5246848819054659E-2</c:v>
                </c:pt>
                <c:pt idx="6">
                  <c:v>-7.0143490786719026E-2</c:v>
                </c:pt>
                <c:pt idx="7">
                  <c:v>-7.0789104395104663E-2</c:v>
                </c:pt>
                <c:pt idx="8">
                  <c:v>-8.7352639410662694E-2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66792"/>
        <c:axId val="441766400"/>
        <c:axId val="433643800"/>
      </c:surfaceChart>
      <c:catAx>
        <c:axId val="4417667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66400"/>
        <c:crossesAt val="0"/>
        <c:auto val="1"/>
        <c:lblAlgn val="ctr"/>
        <c:lblOffset val="100"/>
        <c:noMultiLvlLbl val="0"/>
      </c:catAx>
      <c:valAx>
        <c:axId val="44176640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1766792"/>
        <c:crosses val="autoZero"/>
        <c:crossBetween val="midCat"/>
        <c:majorUnit val="0.25"/>
        <c:minorUnit val="0.1"/>
      </c:valAx>
      <c:serAx>
        <c:axId val="43364380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6640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'PC3'!$R$17:$Z$17</c:f>
              <c:numCache>
                <c:formatCode>General</c:formatCode>
                <c:ptCount val="9"/>
                <c:pt idx="0">
                  <c:v>0.90966030230257555</c:v>
                </c:pt>
                <c:pt idx="1">
                  <c:v>0.92207705312162236</c:v>
                </c:pt>
                <c:pt idx="2">
                  <c:v>0.89944272429301908</c:v>
                </c:pt>
                <c:pt idx="3">
                  <c:v>0.82297509182407536</c:v>
                </c:pt>
                <c:pt idx="4">
                  <c:v>0.80707483908423416</c:v>
                </c:pt>
                <c:pt idx="5">
                  <c:v>0.6759335160036305</c:v>
                </c:pt>
                <c:pt idx="6">
                  <c:v>0.56707804950346785</c:v>
                </c:pt>
                <c:pt idx="7">
                  <c:v>0.44199313216144437</c:v>
                </c:pt>
                <c:pt idx="8">
                  <c:v>0.40611111516669879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'PC3'!$R$18:$Z$18</c:f>
              <c:numCache>
                <c:formatCode>General</c:formatCode>
                <c:ptCount val="9"/>
                <c:pt idx="0">
                  <c:v>0.91424213717559022</c:v>
                </c:pt>
                <c:pt idx="1">
                  <c:v>0.92672142947497671</c:v>
                </c:pt>
                <c:pt idx="2">
                  <c:v>0.90397309461918762</c:v>
                </c:pt>
                <c:pt idx="3">
                  <c:v>0.82712030511501189</c:v>
                </c:pt>
                <c:pt idx="4">
                  <c:v>0.81113996497077512</c:v>
                </c:pt>
                <c:pt idx="5">
                  <c:v>0.67933810093234015</c:v>
                </c:pt>
                <c:pt idx="6">
                  <c:v>0.56993434429434675</c:v>
                </c:pt>
                <c:pt idx="7">
                  <c:v>0.44421939128415661</c:v>
                </c:pt>
                <c:pt idx="8">
                  <c:v>0.40815664146380076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'PC3'!$R$25:$Z$25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'PC3'!$R$27:$Z$27</c:f>
              <c:numCache>
                <c:formatCode>General</c:formatCode>
                <c:ptCount val="9"/>
                <c:pt idx="0">
                  <c:v>0.95508036200055546</c:v>
                </c:pt>
                <c:pt idx="1">
                  <c:v>0.89880052099500451</c:v>
                </c:pt>
                <c:pt idx="2">
                  <c:v>0.88581743287183146</c:v>
                </c:pt>
                <c:pt idx="3">
                  <c:v>0.81132463727148629</c:v>
                </c:pt>
                <c:pt idx="4">
                  <c:v>0.72711546949977424</c:v>
                </c:pt>
                <c:pt idx="5">
                  <c:v>0.52336949675397826</c:v>
                </c:pt>
                <c:pt idx="6">
                  <c:v>0.43854556275400586</c:v>
                </c:pt>
                <c:pt idx="7">
                  <c:v>0.36875324756583733</c:v>
                </c:pt>
                <c:pt idx="8">
                  <c:v>0.36168242890716895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9536"/>
        <c:axId val="441758952"/>
      </c:scatterChart>
      <c:valAx>
        <c:axId val="44176953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8952"/>
        <c:crosses val="autoZero"/>
        <c:crossBetween val="midCat"/>
      </c:valAx>
      <c:valAx>
        <c:axId val="441758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95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'PC3'!$R$17:$Z$17</c:f>
              <c:numCache>
                <c:formatCode>General</c:formatCode>
                <c:ptCount val="9"/>
                <c:pt idx="0">
                  <c:v>0.90966030230257555</c:v>
                </c:pt>
                <c:pt idx="1">
                  <c:v>0.92207705312162236</c:v>
                </c:pt>
                <c:pt idx="2">
                  <c:v>0.89944272429301908</c:v>
                </c:pt>
                <c:pt idx="3">
                  <c:v>0.82297509182407536</c:v>
                </c:pt>
                <c:pt idx="4">
                  <c:v>0.80707483908423416</c:v>
                </c:pt>
                <c:pt idx="5">
                  <c:v>0.6759335160036305</c:v>
                </c:pt>
                <c:pt idx="6">
                  <c:v>0.56707804950346785</c:v>
                </c:pt>
                <c:pt idx="7">
                  <c:v>0.44199313216144437</c:v>
                </c:pt>
                <c:pt idx="8">
                  <c:v>0.40611111516669879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'PC3'!$R$19:$Z$19</c:f>
              <c:numCache>
                <c:formatCode>General</c:formatCode>
                <c:ptCount val="9"/>
                <c:pt idx="0">
                  <c:v>0.84236075640947949</c:v>
                </c:pt>
                <c:pt idx="1">
                  <c:v>0.85385887673594096</c:v>
                </c:pt>
                <c:pt idx="2">
                  <c:v>0.83289910713335225</c:v>
                </c:pt>
                <c:pt idx="3">
                  <c:v>0.76208879193730006</c:v>
                </c:pt>
                <c:pt idx="4">
                  <c:v>0.74736489017844387</c:v>
                </c:pt>
                <c:pt idx="5">
                  <c:v>0.62592581690340421</c:v>
                </c:pt>
                <c:pt idx="6">
                  <c:v>0.52512382206172592</c:v>
                </c:pt>
                <c:pt idx="7">
                  <c:v>0.40929308247582213</c:v>
                </c:pt>
                <c:pt idx="8">
                  <c:v>0.37606573057238829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'PC3'!$R$25:$Z$25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'PC3'!$R$28:$Z$28</c:f>
              <c:numCache>
                <c:formatCode>General</c:formatCode>
                <c:ptCount val="9"/>
                <c:pt idx="0">
                  <c:v>0.83841787759217878</c:v>
                </c:pt>
                <c:pt idx="1">
                  <c:v>0.78825992353327246</c:v>
                </c:pt>
                <c:pt idx="2">
                  <c:v>0.82096908814429304</c:v>
                </c:pt>
                <c:pt idx="3">
                  <c:v>0.73218331418063276</c:v>
                </c:pt>
                <c:pt idx="4">
                  <c:v>0.51134738705096083</c:v>
                </c:pt>
                <c:pt idx="5">
                  <c:v>0.4117540526050576</c:v>
                </c:pt>
                <c:pt idx="6">
                  <c:v>0.39042932325637025</c:v>
                </c:pt>
                <c:pt idx="7">
                  <c:v>0.34352925691403363</c:v>
                </c:pt>
                <c:pt idx="8">
                  <c:v>0.34240264126794484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0712"/>
        <c:axId val="441758560"/>
      </c:scatterChart>
      <c:valAx>
        <c:axId val="4417707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58560"/>
        <c:crosses val="autoZero"/>
        <c:crossBetween val="midCat"/>
      </c:valAx>
      <c:valAx>
        <c:axId val="441758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07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'PC3'!$R$17:$Z$17</c:f>
              <c:numCache>
                <c:formatCode>General</c:formatCode>
                <c:ptCount val="9"/>
                <c:pt idx="0">
                  <c:v>0.90966030230257555</c:v>
                </c:pt>
                <c:pt idx="1">
                  <c:v>0.92207705312162236</c:v>
                </c:pt>
                <c:pt idx="2">
                  <c:v>0.89944272429301908</c:v>
                </c:pt>
                <c:pt idx="3">
                  <c:v>0.82297509182407536</c:v>
                </c:pt>
                <c:pt idx="4">
                  <c:v>0.80707483908423416</c:v>
                </c:pt>
                <c:pt idx="5">
                  <c:v>0.6759335160036305</c:v>
                </c:pt>
                <c:pt idx="6">
                  <c:v>0.56707804950346785</c:v>
                </c:pt>
                <c:pt idx="7">
                  <c:v>0.44199313216144437</c:v>
                </c:pt>
                <c:pt idx="8">
                  <c:v>0.40611111516669879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'PC3'!$R$20:$Z$20</c:f>
              <c:numCache>
                <c:formatCode>General</c:formatCode>
                <c:ptCount val="9"/>
                <c:pt idx="0">
                  <c:v>0.65217604275659879</c:v>
                </c:pt>
                <c:pt idx="1">
                  <c:v>0.6610781652220542</c:v>
                </c:pt>
                <c:pt idx="2">
                  <c:v>0.64485060536424255</c:v>
                </c:pt>
                <c:pt idx="3">
                  <c:v>0.59002754909111788</c:v>
                </c:pt>
                <c:pt idx="4">
                  <c:v>0.57862794872991596</c:v>
                </c:pt>
                <c:pt idx="5">
                  <c:v>0.48460688513938432</c:v>
                </c:pt>
                <c:pt idx="6">
                  <c:v>0.40656354610964007</c:v>
                </c:pt>
                <c:pt idx="7">
                  <c:v>0.31688458991669138</c:v>
                </c:pt>
                <c:pt idx="8">
                  <c:v>0.29115917154840215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'PC3'!$R$25:$Z$25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'PC3'!$R$29:$Z$29</c:f>
              <c:numCache>
                <c:formatCode>General</c:formatCode>
                <c:ptCount val="9"/>
                <c:pt idx="0">
                  <c:v>0.75368349588449812</c:v>
                </c:pt>
                <c:pt idx="1">
                  <c:v>0.61486404276502127</c:v>
                </c:pt>
                <c:pt idx="2">
                  <c:v>0.57378626237169883</c:v>
                </c:pt>
                <c:pt idx="3">
                  <c:v>0.4940638152781282</c:v>
                </c:pt>
                <c:pt idx="4">
                  <c:v>0.41570707685363484</c:v>
                </c:pt>
                <c:pt idx="5">
                  <c:v>0.38557282058720999</c:v>
                </c:pt>
                <c:pt idx="6">
                  <c:v>0.38435102810334881</c:v>
                </c:pt>
                <c:pt idx="7">
                  <c:v>0.3645464762185921</c:v>
                </c:pt>
                <c:pt idx="8">
                  <c:v>0.34053295068540973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9344"/>
        <c:axId val="441760520"/>
      </c:scatterChart>
      <c:valAx>
        <c:axId val="44175934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60520"/>
        <c:crosses val="autoZero"/>
        <c:crossBetween val="midCat"/>
      </c:valAx>
      <c:valAx>
        <c:axId val="441760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9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'PC3'!$R$17:$Z$17</c:f>
              <c:numCache>
                <c:formatCode>General</c:formatCode>
                <c:ptCount val="9"/>
                <c:pt idx="0">
                  <c:v>0.90966030230257555</c:v>
                </c:pt>
                <c:pt idx="1">
                  <c:v>0.92207705312162236</c:v>
                </c:pt>
                <c:pt idx="2">
                  <c:v>0.89944272429301908</c:v>
                </c:pt>
                <c:pt idx="3">
                  <c:v>0.82297509182407536</c:v>
                </c:pt>
                <c:pt idx="4">
                  <c:v>0.80707483908423416</c:v>
                </c:pt>
                <c:pt idx="5">
                  <c:v>0.6759335160036305</c:v>
                </c:pt>
                <c:pt idx="6">
                  <c:v>0.56707804950346785</c:v>
                </c:pt>
                <c:pt idx="7">
                  <c:v>0.44199313216144437</c:v>
                </c:pt>
                <c:pt idx="8">
                  <c:v>0.40611111516669879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'PC3'!$R$21:$Z$21</c:f>
              <c:numCache>
                <c:formatCode>General</c:formatCode>
                <c:ptCount val="9"/>
                <c:pt idx="0">
                  <c:v>0.50727479548891041</c:v>
                </c:pt>
                <c:pt idx="1">
                  <c:v>0.51419903381878485</c:v>
                </c:pt>
                <c:pt idx="2">
                  <c:v>0.50157693247117729</c:v>
                </c:pt>
                <c:pt idx="3">
                  <c:v>0.4589345279120059</c:v>
                </c:pt>
                <c:pt idx="4">
                  <c:v>0.45006770428959608</c:v>
                </c:pt>
                <c:pt idx="5">
                  <c:v>0.37693635220413307</c:v>
                </c:pt>
                <c:pt idx="6">
                  <c:v>0.31623277487208357</c:v>
                </c:pt>
                <c:pt idx="7">
                  <c:v>0.24647879560882627</c:v>
                </c:pt>
                <c:pt idx="8">
                  <c:v>0.22646908122790266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'PC3'!$R$25:$Z$25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'PC3'!$R$30:$Z$30</c:f>
              <c:numCache>
                <c:formatCode>General</c:formatCode>
                <c:ptCount val="9"/>
                <c:pt idx="0">
                  <c:v>0.57118953623109248</c:v>
                </c:pt>
                <c:pt idx="1">
                  <c:v>0.55155383555041915</c:v>
                </c:pt>
                <c:pt idx="2">
                  <c:v>0.48994980524273402</c:v>
                </c:pt>
                <c:pt idx="3">
                  <c:v>0.45817628151584627</c:v>
                </c:pt>
                <c:pt idx="4">
                  <c:v>0.44792363819289882</c:v>
                </c:pt>
                <c:pt idx="5">
                  <c:v>0.41422787265236932</c:v>
                </c:pt>
                <c:pt idx="6">
                  <c:v>0.38765782444979857</c:v>
                </c:pt>
                <c:pt idx="7">
                  <c:v>0.35088350750913938</c:v>
                </c:pt>
                <c:pt idx="8">
                  <c:v>0.35657026339612446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83256"/>
        <c:axId val="441781688"/>
      </c:scatterChart>
      <c:valAx>
        <c:axId val="44178325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81688"/>
        <c:crosses val="autoZero"/>
        <c:crossBetween val="midCat"/>
      </c:valAx>
      <c:valAx>
        <c:axId val="441781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832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'PC3'!$R$17:$Z$17</c:f>
              <c:numCache>
                <c:formatCode>General</c:formatCode>
                <c:ptCount val="9"/>
                <c:pt idx="0">
                  <c:v>0.90966030230257555</c:v>
                </c:pt>
                <c:pt idx="1">
                  <c:v>0.92207705312162236</c:v>
                </c:pt>
                <c:pt idx="2">
                  <c:v>0.89944272429301908</c:v>
                </c:pt>
                <c:pt idx="3">
                  <c:v>0.82297509182407536</c:v>
                </c:pt>
                <c:pt idx="4">
                  <c:v>0.80707483908423416</c:v>
                </c:pt>
                <c:pt idx="5">
                  <c:v>0.6759335160036305</c:v>
                </c:pt>
                <c:pt idx="6">
                  <c:v>0.56707804950346785</c:v>
                </c:pt>
                <c:pt idx="7">
                  <c:v>0.44199313216144437</c:v>
                </c:pt>
                <c:pt idx="8">
                  <c:v>0.40611111516669879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'PC3'!$R$16:$Z$16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'PC3'!$R$22:$Z$22</c:f>
              <c:numCache>
                <c:formatCode>General</c:formatCode>
                <c:ptCount val="9"/>
                <c:pt idx="0">
                  <c:v>0.53539712585836041</c:v>
                </c:pt>
                <c:pt idx="1">
                  <c:v>0.54270523052577269</c:v>
                </c:pt>
                <c:pt idx="2">
                  <c:v>0.52938338437079302</c:v>
                </c:pt>
                <c:pt idx="3">
                  <c:v>0.48437696764420263</c:v>
                </c:pt>
                <c:pt idx="4">
                  <c:v>0.47501858452493917</c:v>
                </c:pt>
                <c:pt idx="5">
                  <c:v>0.39783297218053748</c:v>
                </c:pt>
                <c:pt idx="6">
                  <c:v>0.33376410630760145</c:v>
                </c:pt>
                <c:pt idx="7">
                  <c:v>0.26014310178137118</c:v>
                </c:pt>
                <c:pt idx="8">
                  <c:v>0.23902408766108965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'PC3'!$R$25:$Z$25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'PC3'!$R$31:$Z$31</c:f>
              <c:numCache>
                <c:formatCode>General</c:formatCode>
                <c:ptCount val="9"/>
                <c:pt idx="0">
                  <c:v>0.52657443251557501</c:v>
                </c:pt>
                <c:pt idx="1">
                  <c:v>0.49802364941577731</c:v>
                </c:pt>
                <c:pt idx="2">
                  <c:v>0.51397625888312926</c:v>
                </c:pt>
                <c:pt idx="3">
                  <c:v>0.47515155719036023</c:v>
                </c:pt>
                <c:pt idx="4">
                  <c:v>0.4498382543682235</c:v>
                </c:pt>
                <c:pt idx="5">
                  <c:v>0.41294638515699872</c:v>
                </c:pt>
                <c:pt idx="6">
                  <c:v>0.4106650414777569</c:v>
                </c:pt>
                <c:pt idx="7">
                  <c:v>0.37836870802191785</c:v>
                </c:pt>
                <c:pt idx="8">
                  <c:v>0.37733441954654473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7376"/>
        <c:axId val="441780512"/>
      </c:scatterChart>
      <c:valAx>
        <c:axId val="44177737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80512"/>
        <c:crosses val="autoZero"/>
        <c:crossBetween val="midCat"/>
      </c:valAx>
      <c:valAx>
        <c:axId val="441780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73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'PC3'!$R$18:$R$22</c:f>
              <c:numCache>
                <c:formatCode>General</c:formatCode>
                <c:ptCount val="5"/>
                <c:pt idx="0">
                  <c:v>0.91424213717559022</c:v>
                </c:pt>
                <c:pt idx="1">
                  <c:v>0.84236075640947949</c:v>
                </c:pt>
                <c:pt idx="2">
                  <c:v>0.65217604275659879</c:v>
                </c:pt>
                <c:pt idx="3">
                  <c:v>0.50727479548891041</c:v>
                </c:pt>
                <c:pt idx="4">
                  <c:v>0.53539712585836041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'PC3'!$R$27:$R$31</c:f>
              <c:numCache>
                <c:formatCode>General</c:formatCode>
                <c:ptCount val="5"/>
                <c:pt idx="0">
                  <c:v>0.95508036200055546</c:v>
                </c:pt>
                <c:pt idx="1">
                  <c:v>0.83841787759217878</c:v>
                </c:pt>
                <c:pt idx="2">
                  <c:v>0.75368349588449812</c:v>
                </c:pt>
                <c:pt idx="3">
                  <c:v>0.57118953623109248</c:v>
                </c:pt>
                <c:pt idx="4">
                  <c:v>0.52657443251557501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3848"/>
        <c:axId val="441776592"/>
      </c:scatterChart>
      <c:valAx>
        <c:axId val="441773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6592"/>
        <c:crosses val="autoZero"/>
        <c:crossBetween val="midCat"/>
      </c:valAx>
      <c:valAx>
        <c:axId val="441776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38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'PC3'!$S$18:$S$22</c:f>
              <c:numCache>
                <c:formatCode>General</c:formatCode>
                <c:ptCount val="5"/>
                <c:pt idx="0">
                  <c:v>0.92672142947497671</c:v>
                </c:pt>
                <c:pt idx="1">
                  <c:v>0.85385887673594096</c:v>
                </c:pt>
                <c:pt idx="2">
                  <c:v>0.6610781652220542</c:v>
                </c:pt>
                <c:pt idx="3">
                  <c:v>0.51419903381878485</c:v>
                </c:pt>
                <c:pt idx="4">
                  <c:v>0.54270523052577269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'PC3'!$S$27:$S$31</c:f>
              <c:numCache>
                <c:formatCode>General</c:formatCode>
                <c:ptCount val="5"/>
                <c:pt idx="0">
                  <c:v>0.89880052099500451</c:v>
                </c:pt>
                <c:pt idx="1">
                  <c:v>0.78825992353327246</c:v>
                </c:pt>
                <c:pt idx="2">
                  <c:v>0.61486404276502127</c:v>
                </c:pt>
                <c:pt idx="3">
                  <c:v>0.55155383555041915</c:v>
                </c:pt>
                <c:pt idx="4">
                  <c:v>0.49802364941577731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7768"/>
        <c:axId val="441781296"/>
      </c:scatterChart>
      <c:valAx>
        <c:axId val="44177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81296"/>
        <c:crosses val="autoZero"/>
        <c:crossBetween val="midCat"/>
      </c:valAx>
      <c:valAx>
        <c:axId val="441781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7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'PC3'!$T$18:$T$22</c:f>
              <c:numCache>
                <c:formatCode>General</c:formatCode>
                <c:ptCount val="5"/>
                <c:pt idx="0">
                  <c:v>0.90397309461918762</c:v>
                </c:pt>
                <c:pt idx="1">
                  <c:v>0.83289910713335225</c:v>
                </c:pt>
                <c:pt idx="2">
                  <c:v>0.64485060536424255</c:v>
                </c:pt>
                <c:pt idx="3">
                  <c:v>0.50157693247117729</c:v>
                </c:pt>
                <c:pt idx="4">
                  <c:v>0.52938338437079302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'PC3'!$T$27:$T$31</c:f>
              <c:numCache>
                <c:formatCode>General</c:formatCode>
                <c:ptCount val="5"/>
                <c:pt idx="0">
                  <c:v>0.88581743287183146</c:v>
                </c:pt>
                <c:pt idx="1">
                  <c:v>0.82096908814429304</c:v>
                </c:pt>
                <c:pt idx="2">
                  <c:v>0.57378626237169883</c:v>
                </c:pt>
                <c:pt idx="3">
                  <c:v>0.48994980524273402</c:v>
                </c:pt>
                <c:pt idx="4">
                  <c:v>0.51397625888312926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9728"/>
        <c:axId val="441772280"/>
      </c:scatterChart>
      <c:valAx>
        <c:axId val="44177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2280"/>
        <c:crosses val="autoZero"/>
        <c:crossBetween val="midCat"/>
      </c:valAx>
      <c:valAx>
        <c:axId val="441772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97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'PC3'!$U$18:$U$22</c:f>
              <c:numCache>
                <c:formatCode>General</c:formatCode>
                <c:ptCount val="5"/>
                <c:pt idx="0">
                  <c:v>0.82712030511501189</c:v>
                </c:pt>
                <c:pt idx="1">
                  <c:v>0.76208879193730006</c:v>
                </c:pt>
                <c:pt idx="2">
                  <c:v>0.59002754909111788</c:v>
                </c:pt>
                <c:pt idx="3">
                  <c:v>0.4589345279120059</c:v>
                </c:pt>
                <c:pt idx="4">
                  <c:v>0.48437696764420263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'PC3'!$U$27:$U$31</c:f>
              <c:numCache>
                <c:formatCode>General</c:formatCode>
                <c:ptCount val="5"/>
                <c:pt idx="0">
                  <c:v>0.81132463727148629</c:v>
                </c:pt>
                <c:pt idx="1">
                  <c:v>0.73218331418063276</c:v>
                </c:pt>
                <c:pt idx="2">
                  <c:v>0.4940638152781282</c:v>
                </c:pt>
                <c:pt idx="3">
                  <c:v>0.45817628151584627</c:v>
                </c:pt>
                <c:pt idx="4">
                  <c:v>0.47515155719036023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82080"/>
        <c:axId val="441782472"/>
      </c:scatterChart>
      <c:valAx>
        <c:axId val="44178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82472"/>
        <c:crosses val="autoZero"/>
        <c:crossBetween val="midCat"/>
      </c:valAx>
      <c:valAx>
        <c:axId val="441782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82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'PC3'!$V$18:$V$22</c:f>
              <c:numCache>
                <c:formatCode>General</c:formatCode>
                <c:ptCount val="5"/>
                <c:pt idx="0">
                  <c:v>0.81113996497077512</c:v>
                </c:pt>
                <c:pt idx="1">
                  <c:v>0.74736489017844387</c:v>
                </c:pt>
                <c:pt idx="2">
                  <c:v>0.57862794872991596</c:v>
                </c:pt>
                <c:pt idx="3">
                  <c:v>0.45006770428959608</c:v>
                </c:pt>
                <c:pt idx="4">
                  <c:v>0.47501858452493917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'PC3'!$V$27:$V$31</c:f>
              <c:numCache>
                <c:formatCode>General</c:formatCode>
                <c:ptCount val="5"/>
                <c:pt idx="0">
                  <c:v>0.72711546949977424</c:v>
                </c:pt>
                <c:pt idx="1">
                  <c:v>0.51134738705096083</c:v>
                </c:pt>
                <c:pt idx="2">
                  <c:v>0.41570707685363484</c:v>
                </c:pt>
                <c:pt idx="3">
                  <c:v>0.44792363819289882</c:v>
                </c:pt>
                <c:pt idx="4">
                  <c:v>0.4498382543682235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8160"/>
        <c:axId val="441773064"/>
      </c:scatterChart>
      <c:valAx>
        <c:axId val="44177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3064"/>
        <c:crosses val="autoZero"/>
        <c:crossBetween val="midCat"/>
      </c:valAx>
      <c:valAx>
        <c:axId val="441773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81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'PC3'!$W$18:$W$22</c:f>
              <c:numCache>
                <c:formatCode>General</c:formatCode>
                <c:ptCount val="5"/>
                <c:pt idx="0">
                  <c:v>0.67933810093234015</c:v>
                </c:pt>
                <c:pt idx="1">
                  <c:v>0.62592581690340421</c:v>
                </c:pt>
                <c:pt idx="2">
                  <c:v>0.48460688513938432</c:v>
                </c:pt>
                <c:pt idx="3">
                  <c:v>0.37693635220413307</c:v>
                </c:pt>
                <c:pt idx="4">
                  <c:v>0.39783297218053748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'PC3'!$W$27:$W$31</c:f>
              <c:numCache>
                <c:formatCode>General</c:formatCode>
                <c:ptCount val="5"/>
                <c:pt idx="0">
                  <c:v>0.52336949675397826</c:v>
                </c:pt>
                <c:pt idx="1">
                  <c:v>0.4117540526050576</c:v>
                </c:pt>
                <c:pt idx="2">
                  <c:v>0.38557282058720999</c:v>
                </c:pt>
                <c:pt idx="3">
                  <c:v>0.41422787265236932</c:v>
                </c:pt>
                <c:pt idx="4">
                  <c:v>0.41294638515699872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9336"/>
        <c:axId val="441782864"/>
      </c:scatterChart>
      <c:valAx>
        <c:axId val="441779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82864"/>
        <c:crosses val="autoZero"/>
        <c:crossBetween val="midCat"/>
      </c:valAx>
      <c:valAx>
        <c:axId val="4417828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93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'PC3'!$X$18:$X$22</c:f>
              <c:numCache>
                <c:formatCode>General</c:formatCode>
                <c:ptCount val="5"/>
                <c:pt idx="0">
                  <c:v>0.56993434429434675</c:v>
                </c:pt>
                <c:pt idx="1">
                  <c:v>0.52512382206172592</c:v>
                </c:pt>
                <c:pt idx="2">
                  <c:v>0.40656354610964007</c:v>
                </c:pt>
                <c:pt idx="3">
                  <c:v>0.31623277487208357</c:v>
                </c:pt>
                <c:pt idx="4">
                  <c:v>0.33376410630760145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'PC3'!$X$27:$X$31</c:f>
              <c:numCache>
                <c:formatCode>General</c:formatCode>
                <c:ptCount val="5"/>
                <c:pt idx="0">
                  <c:v>0.43854556275400586</c:v>
                </c:pt>
                <c:pt idx="1">
                  <c:v>0.39042932325637025</c:v>
                </c:pt>
                <c:pt idx="2">
                  <c:v>0.38435102810334881</c:v>
                </c:pt>
                <c:pt idx="3">
                  <c:v>0.38765782444979857</c:v>
                </c:pt>
                <c:pt idx="4">
                  <c:v>0.4106650414777569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1104"/>
        <c:axId val="441771496"/>
      </c:scatterChart>
      <c:valAx>
        <c:axId val="44177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1496"/>
        <c:crosses val="autoZero"/>
        <c:crossBetween val="midCat"/>
      </c:valAx>
      <c:valAx>
        <c:axId val="441771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11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'PC3'!$Y$18:$Y$22</c:f>
              <c:numCache>
                <c:formatCode>General</c:formatCode>
                <c:ptCount val="5"/>
                <c:pt idx="0">
                  <c:v>0.44421939128415661</c:v>
                </c:pt>
                <c:pt idx="1">
                  <c:v>0.40929308247582213</c:v>
                </c:pt>
                <c:pt idx="2">
                  <c:v>0.31688458991669138</c:v>
                </c:pt>
                <c:pt idx="3">
                  <c:v>0.24647879560882627</c:v>
                </c:pt>
                <c:pt idx="4">
                  <c:v>0.26014310178137118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'PC3'!$Y$27:$Y$31</c:f>
              <c:numCache>
                <c:formatCode>General</c:formatCode>
                <c:ptCount val="5"/>
                <c:pt idx="0">
                  <c:v>0.36875324756583733</c:v>
                </c:pt>
                <c:pt idx="1">
                  <c:v>0.34352925691403363</c:v>
                </c:pt>
                <c:pt idx="2">
                  <c:v>0.3645464762185921</c:v>
                </c:pt>
                <c:pt idx="3">
                  <c:v>0.35088350750913938</c:v>
                </c:pt>
                <c:pt idx="4">
                  <c:v>0.37836870802191785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4240"/>
        <c:axId val="441774632"/>
      </c:scatterChart>
      <c:valAx>
        <c:axId val="44177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4632"/>
        <c:crosses val="autoZero"/>
        <c:crossBetween val="midCat"/>
      </c:valAx>
      <c:valAx>
        <c:axId val="441774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4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'PC3'!$Q$18:$Q$22</c:f>
              <c:numCache>
                <c:formatCode>General</c:formatCode>
                <c:ptCount val="5"/>
                <c:pt idx="0">
                  <c:v>1.0050368636087745</c:v>
                </c:pt>
                <c:pt idx="1">
                  <c:v>0.92601683757910047</c:v>
                </c:pt>
                <c:pt idx="2">
                  <c:v>0.71694460130422277</c:v>
                </c:pt>
                <c:pt idx="3">
                  <c:v>0.55765299882260688</c:v>
                </c:pt>
                <c:pt idx="4">
                  <c:v>0.58856819903335089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'PC3'!$P$18:$P$22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'PC3'!$Z$18:$Z$22</c:f>
              <c:numCache>
                <c:formatCode>General</c:formatCode>
                <c:ptCount val="5"/>
                <c:pt idx="0">
                  <c:v>0.40815664146380076</c:v>
                </c:pt>
                <c:pt idx="1">
                  <c:v>0.37606573057238829</c:v>
                </c:pt>
                <c:pt idx="2">
                  <c:v>0.29115917154840215</c:v>
                </c:pt>
                <c:pt idx="3">
                  <c:v>0.22646908122790266</c:v>
                </c:pt>
                <c:pt idx="4">
                  <c:v>0.23902408766108965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'PC3'!$P$27:$P$31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'PC3'!$Z$27:$Z$31</c:f>
              <c:numCache>
                <c:formatCode>General</c:formatCode>
                <c:ptCount val="5"/>
                <c:pt idx="0">
                  <c:v>0.36168242890716895</c:v>
                </c:pt>
                <c:pt idx="1">
                  <c:v>0.34240264126794484</c:v>
                </c:pt>
                <c:pt idx="2">
                  <c:v>0.34053295068540973</c:v>
                </c:pt>
                <c:pt idx="3">
                  <c:v>0.35657026339612446</c:v>
                </c:pt>
                <c:pt idx="4">
                  <c:v>0.37733441954654473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75416"/>
        <c:axId val="441776200"/>
      </c:scatterChart>
      <c:valAx>
        <c:axId val="441775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1776200"/>
        <c:crosses val="autoZero"/>
        <c:crossBetween val="midCat"/>
      </c:valAx>
      <c:valAx>
        <c:axId val="441776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754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'PC3'!$R$18:$Z$18</c:f>
              <c:numCache>
                <c:formatCode>General</c:formatCode>
                <c:ptCount val="9"/>
                <c:pt idx="0">
                  <c:v>0.91424213717559022</c:v>
                </c:pt>
                <c:pt idx="1">
                  <c:v>0.92672142947497671</c:v>
                </c:pt>
                <c:pt idx="2">
                  <c:v>0.90397309461918762</c:v>
                </c:pt>
                <c:pt idx="3">
                  <c:v>0.82712030511501189</c:v>
                </c:pt>
                <c:pt idx="4">
                  <c:v>0.81113996497077512</c:v>
                </c:pt>
                <c:pt idx="5">
                  <c:v>0.67933810093234015</c:v>
                </c:pt>
                <c:pt idx="6">
                  <c:v>0.56993434429434675</c:v>
                </c:pt>
                <c:pt idx="7">
                  <c:v>0.44421939128415661</c:v>
                </c:pt>
                <c:pt idx="8">
                  <c:v>0.40815664146380076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'PC3'!$R$19:$Z$19</c:f>
              <c:numCache>
                <c:formatCode>General</c:formatCode>
                <c:ptCount val="9"/>
                <c:pt idx="0">
                  <c:v>0.84236075640947949</c:v>
                </c:pt>
                <c:pt idx="1">
                  <c:v>0.85385887673594096</c:v>
                </c:pt>
                <c:pt idx="2">
                  <c:v>0.83289910713335225</c:v>
                </c:pt>
                <c:pt idx="3">
                  <c:v>0.76208879193730006</c:v>
                </c:pt>
                <c:pt idx="4">
                  <c:v>0.74736489017844387</c:v>
                </c:pt>
                <c:pt idx="5">
                  <c:v>0.62592581690340421</c:v>
                </c:pt>
                <c:pt idx="6">
                  <c:v>0.52512382206172592</c:v>
                </c:pt>
                <c:pt idx="7">
                  <c:v>0.40929308247582213</c:v>
                </c:pt>
                <c:pt idx="8">
                  <c:v>0.37606573057238829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'PC3'!$R$20:$Z$20</c:f>
              <c:numCache>
                <c:formatCode>General</c:formatCode>
                <c:ptCount val="9"/>
                <c:pt idx="0">
                  <c:v>0.65217604275659879</c:v>
                </c:pt>
                <c:pt idx="1">
                  <c:v>0.6610781652220542</c:v>
                </c:pt>
                <c:pt idx="2">
                  <c:v>0.64485060536424255</c:v>
                </c:pt>
                <c:pt idx="3">
                  <c:v>0.59002754909111788</c:v>
                </c:pt>
                <c:pt idx="4">
                  <c:v>0.57862794872991596</c:v>
                </c:pt>
                <c:pt idx="5">
                  <c:v>0.48460688513938432</c:v>
                </c:pt>
                <c:pt idx="6">
                  <c:v>0.40656354610964007</c:v>
                </c:pt>
                <c:pt idx="7">
                  <c:v>0.31688458991669138</c:v>
                </c:pt>
                <c:pt idx="8">
                  <c:v>0.29115917154840215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'PC3'!$R$21:$Z$21</c:f>
              <c:numCache>
                <c:formatCode>General</c:formatCode>
                <c:ptCount val="9"/>
                <c:pt idx="0">
                  <c:v>0.50727479548891041</c:v>
                </c:pt>
                <c:pt idx="1">
                  <c:v>0.51419903381878485</c:v>
                </c:pt>
                <c:pt idx="2">
                  <c:v>0.50157693247117729</c:v>
                </c:pt>
                <c:pt idx="3">
                  <c:v>0.4589345279120059</c:v>
                </c:pt>
                <c:pt idx="4">
                  <c:v>0.45006770428959608</c:v>
                </c:pt>
                <c:pt idx="5">
                  <c:v>0.37693635220413307</c:v>
                </c:pt>
                <c:pt idx="6">
                  <c:v>0.31623277487208357</c:v>
                </c:pt>
                <c:pt idx="7">
                  <c:v>0.24647879560882627</c:v>
                </c:pt>
                <c:pt idx="8">
                  <c:v>0.22646908122790266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'PC3'!$R$22:$Z$22</c:f>
              <c:numCache>
                <c:formatCode>General</c:formatCode>
                <c:ptCount val="9"/>
                <c:pt idx="0">
                  <c:v>0.53539712585836041</c:v>
                </c:pt>
                <c:pt idx="1">
                  <c:v>0.54270523052577269</c:v>
                </c:pt>
                <c:pt idx="2">
                  <c:v>0.52938338437079302</c:v>
                </c:pt>
                <c:pt idx="3">
                  <c:v>0.48437696764420263</c:v>
                </c:pt>
                <c:pt idx="4">
                  <c:v>0.47501858452493917</c:v>
                </c:pt>
                <c:pt idx="5">
                  <c:v>0.39783297218053748</c:v>
                </c:pt>
                <c:pt idx="6">
                  <c:v>0.33376410630760145</c:v>
                </c:pt>
                <c:pt idx="7">
                  <c:v>0.26014310178137118</c:v>
                </c:pt>
                <c:pt idx="8">
                  <c:v>0.23902408766108965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83648"/>
        <c:axId val="441784824"/>
        <c:axId val="433675600"/>
      </c:surfaceChart>
      <c:catAx>
        <c:axId val="4417836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1784824"/>
        <c:crossesAt val="0"/>
        <c:auto val="1"/>
        <c:lblAlgn val="ctr"/>
        <c:lblOffset val="100"/>
        <c:noMultiLvlLbl val="0"/>
      </c:catAx>
      <c:valAx>
        <c:axId val="44178482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83648"/>
        <c:crosses val="autoZero"/>
        <c:crossBetween val="midCat"/>
        <c:majorUnit val="0.25"/>
        <c:minorUnit val="0.1"/>
      </c:valAx>
      <c:serAx>
        <c:axId val="43367560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8482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'PC3'!$R$27:$Z$27</c:f>
              <c:numCache>
                <c:formatCode>General</c:formatCode>
                <c:ptCount val="9"/>
                <c:pt idx="0">
                  <c:v>0.95508036200055546</c:v>
                </c:pt>
                <c:pt idx="1">
                  <c:v>0.89880052099500451</c:v>
                </c:pt>
                <c:pt idx="2">
                  <c:v>0.88581743287183146</c:v>
                </c:pt>
                <c:pt idx="3">
                  <c:v>0.81132463727148629</c:v>
                </c:pt>
                <c:pt idx="4">
                  <c:v>0.72711546949977424</c:v>
                </c:pt>
                <c:pt idx="5">
                  <c:v>0.52336949675397826</c:v>
                </c:pt>
                <c:pt idx="6">
                  <c:v>0.43854556275400586</c:v>
                </c:pt>
                <c:pt idx="7">
                  <c:v>0.36875324756583733</c:v>
                </c:pt>
                <c:pt idx="8">
                  <c:v>0.36168242890716895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'PC3'!$R$28:$Z$28</c:f>
              <c:numCache>
                <c:formatCode>General</c:formatCode>
                <c:ptCount val="9"/>
                <c:pt idx="0">
                  <c:v>0.83841787759217878</c:v>
                </c:pt>
                <c:pt idx="1">
                  <c:v>0.78825992353327246</c:v>
                </c:pt>
                <c:pt idx="2">
                  <c:v>0.82096908814429304</c:v>
                </c:pt>
                <c:pt idx="3">
                  <c:v>0.73218331418063276</c:v>
                </c:pt>
                <c:pt idx="4">
                  <c:v>0.51134738705096083</c:v>
                </c:pt>
                <c:pt idx="5">
                  <c:v>0.4117540526050576</c:v>
                </c:pt>
                <c:pt idx="6">
                  <c:v>0.39042932325637025</c:v>
                </c:pt>
                <c:pt idx="7">
                  <c:v>0.34352925691403363</c:v>
                </c:pt>
                <c:pt idx="8">
                  <c:v>0.34240264126794484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'PC3'!$R$29:$Z$29</c:f>
              <c:numCache>
                <c:formatCode>General</c:formatCode>
                <c:ptCount val="9"/>
                <c:pt idx="0">
                  <c:v>0.75368349588449812</c:v>
                </c:pt>
                <c:pt idx="1">
                  <c:v>0.61486404276502127</c:v>
                </c:pt>
                <c:pt idx="2">
                  <c:v>0.57378626237169883</c:v>
                </c:pt>
                <c:pt idx="3">
                  <c:v>0.4940638152781282</c:v>
                </c:pt>
                <c:pt idx="4">
                  <c:v>0.41570707685363484</c:v>
                </c:pt>
                <c:pt idx="5">
                  <c:v>0.38557282058720999</c:v>
                </c:pt>
                <c:pt idx="6">
                  <c:v>0.38435102810334881</c:v>
                </c:pt>
                <c:pt idx="7">
                  <c:v>0.3645464762185921</c:v>
                </c:pt>
                <c:pt idx="8">
                  <c:v>0.34053295068540973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'PC3'!$R$30:$Z$30</c:f>
              <c:numCache>
                <c:formatCode>General</c:formatCode>
                <c:ptCount val="9"/>
                <c:pt idx="0">
                  <c:v>0.57118953623109248</c:v>
                </c:pt>
                <c:pt idx="1">
                  <c:v>0.55155383555041915</c:v>
                </c:pt>
                <c:pt idx="2">
                  <c:v>0.48994980524273402</c:v>
                </c:pt>
                <c:pt idx="3">
                  <c:v>0.45817628151584627</c:v>
                </c:pt>
                <c:pt idx="4">
                  <c:v>0.44792363819289882</c:v>
                </c:pt>
                <c:pt idx="5">
                  <c:v>0.41422787265236932</c:v>
                </c:pt>
                <c:pt idx="6">
                  <c:v>0.38765782444979857</c:v>
                </c:pt>
                <c:pt idx="7">
                  <c:v>0.35088350750913938</c:v>
                </c:pt>
                <c:pt idx="8">
                  <c:v>0.35657026339612446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'PC3'!$R$31:$Z$31</c:f>
              <c:numCache>
                <c:formatCode>General</c:formatCode>
                <c:ptCount val="9"/>
                <c:pt idx="0">
                  <c:v>0.52657443251557501</c:v>
                </c:pt>
                <c:pt idx="1">
                  <c:v>0.49802364941577731</c:v>
                </c:pt>
                <c:pt idx="2">
                  <c:v>0.51397625888312926</c:v>
                </c:pt>
                <c:pt idx="3">
                  <c:v>0.47515155719036023</c:v>
                </c:pt>
                <c:pt idx="4">
                  <c:v>0.4498382543682235</c:v>
                </c:pt>
                <c:pt idx="5">
                  <c:v>0.41294638515699872</c:v>
                </c:pt>
                <c:pt idx="6">
                  <c:v>0.4106650414777569</c:v>
                </c:pt>
                <c:pt idx="7">
                  <c:v>0.37836870802191785</c:v>
                </c:pt>
                <c:pt idx="8">
                  <c:v>0.37733441954654473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1785608"/>
        <c:axId val="441784432"/>
        <c:axId val="433676448"/>
      </c:surfaceChart>
      <c:catAx>
        <c:axId val="4417856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84432"/>
        <c:crossesAt val="0"/>
        <c:auto val="1"/>
        <c:lblAlgn val="ctr"/>
        <c:lblOffset val="100"/>
        <c:noMultiLvlLbl val="0"/>
      </c:catAx>
      <c:valAx>
        <c:axId val="44178443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1785608"/>
        <c:crosses val="autoZero"/>
        <c:crossBetween val="midCat"/>
        <c:majorUnit val="0.25"/>
        <c:minorUnit val="0.1"/>
      </c:valAx>
      <c:serAx>
        <c:axId val="43367644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178443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'PC3'!$R$36:$Z$36</c:f>
              <c:numCache>
                <c:formatCode>General</c:formatCode>
                <c:ptCount val="9"/>
                <c:pt idx="0">
                  <c:v>-4.0838224824965241E-2</c:v>
                </c:pt>
                <c:pt idx="1">
                  <c:v>2.7920908479972195E-2</c:v>
                </c:pt>
                <c:pt idx="2">
                  <c:v>1.8155661747356167E-2</c:v>
                </c:pt>
                <c:pt idx="3">
                  <c:v>1.5795667843525596E-2</c:v>
                </c:pt>
                <c:pt idx="4">
                  <c:v>8.4024495471000882E-2</c:v>
                </c:pt>
                <c:pt idx="5">
                  <c:v>0.15596860417836189</c:v>
                </c:pt>
                <c:pt idx="6">
                  <c:v>0.13138878154034089</c:v>
                </c:pt>
                <c:pt idx="7">
                  <c:v>7.5466143718319278E-2</c:v>
                </c:pt>
                <c:pt idx="8">
                  <c:v>4.6474212556631811E-2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'PC3'!$R$37:$Z$37</c:f>
              <c:numCache>
                <c:formatCode>General</c:formatCode>
                <c:ptCount val="9"/>
                <c:pt idx="0">
                  <c:v>3.9428788173007101E-3</c:v>
                </c:pt>
                <c:pt idx="1">
                  <c:v>6.5598953202668508E-2</c:v>
                </c:pt>
                <c:pt idx="2">
                  <c:v>1.193001898905921E-2</c:v>
                </c:pt>
                <c:pt idx="3">
                  <c:v>2.9905477756667298E-2</c:v>
                </c:pt>
                <c:pt idx="4">
                  <c:v>0.23601750312748304</c:v>
                </c:pt>
                <c:pt idx="5">
                  <c:v>0.21417176429834661</c:v>
                </c:pt>
                <c:pt idx="6">
                  <c:v>0.13469449880535567</c:v>
                </c:pt>
                <c:pt idx="7">
                  <c:v>6.5763825561788503E-2</c:v>
                </c:pt>
                <c:pt idx="8">
                  <c:v>3.366308930444345E-2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'PC3'!$R$38:$Z$38</c:f>
              <c:numCache>
                <c:formatCode>General</c:formatCode>
                <c:ptCount val="9"/>
                <c:pt idx="0">
                  <c:v>-0.10150745312789933</c:v>
                </c:pt>
                <c:pt idx="1">
                  <c:v>4.6214122457032936E-2</c:v>
                </c:pt>
                <c:pt idx="2">
                  <c:v>7.1064342992543716E-2</c:v>
                </c:pt>
                <c:pt idx="3">
                  <c:v>9.5963733812989671E-2</c:v>
                </c:pt>
                <c:pt idx="4">
                  <c:v>0.16292087187628113</c:v>
                </c:pt>
                <c:pt idx="5">
                  <c:v>9.9034064552174339E-2</c:v>
                </c:pt>
                <c:pt idx="6">
                  <c:v>2.221251800629126E-2</c:v>
                </c:pt>
                <c:pt idx="7">
                  <c:v>-4.7661886301900713E-2</c:v>
                </c:pt>
                <c:pt idx="8">
                  <c:v>-4.9373779137007578E-2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'PC3'!$R$39:$Z$39</c:f>
              <c:numCache>
                <c:formatCode>General</c:formatCode>
                <c:ptCount val="9"/>
                <c:pt idx="0">
                  <c:v>-6.3914740742182063E-2</c:v>
                </c:pt>
                <c:pt idx="1">
                  <c:v>-3.7354801731634302E-2</c:v>
                </c:pt>
                <c:pt idx="2">
                  <c:v>1.1627127228443279E-2</c:v>
                </c:pt>
                <c:pt idx="3">
                  <c:v>7.5824639615962308E-4</c:v>
                </c:pt>
                <c:pt idx="4">
                  <c:v>2.1440660966972613E-3</c:v>
                </c:pt>
                <c:pt idx="5">
                  <c:v>-3.7291520448236248E-2</c:v>
                </c:pt>
                <c:pt idx="6">
                  <c:v>-7.1425049577715005E-2</c:v>
                </c:pt>
                <c:pt idx="7">
                  <c:v>-0.10440471190031311</c:v>
                </c:pt>
                <c:pt idx="8">
                  <c:v>-0.13010118216822181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'PC3'!$R$40:$Z$40</c:f>
              <c:numCache>
                <c:formatCode>General</c:formatCode>
                <c:ptCount val="9"/>
                <c:pt idx="0">
                  <c:v>8.8226933427854037E-3</c:v>
                </c:pt>
                <c:pt idx="1">
                  <c:v>4.4681581109995372E-2</c:v>
                </c:pt>
                <c:pt idx="2">
                  <c:v>1.5407125487663764E-2</c:v>
                </c:pt>
                <c:pt idx="3">
                  <c:v>9.2254104538423976E-3</c:v>
                </c:pt>
                <c:pt idx="4">
                  <c:v>2.5180330156715669E-2</c:v>
                </c:pt>
                <c:pt idx="5">
                  <c:v>-1.5113412976461238E-2</c:v>
                </c:pt>
                <c:pt idx="6">
                  <c:v>-7.6900935170155449E-2</c:v>
                </c:pt>
                <c:pt idx="7">
                  <c:v>-0.11822560624054668</c:v>
                </c:pt>
                <c:pt idx="8">
                  <c:v>-0.13831033188545508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61528"/>
        <c:axId val="447768192"/>
        <c:axId val="433671360"/>
      </c:surfaceChart>
      <c:catAx>
        <c:axId val="447761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68192"/>
        <c:crossesAt val="0"/>
        <c:auto val="1"/>
        <c:lblAlgn val="ctr"/>
        <c:lblOffset val="100"/>
        <c:noMultiLvlLbl val="0"/>
      </c:catAx>
      <c:valAx>
        <c:axId val="447768192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761528"/>
        <c:crosses val="autoZero"/>
        <c:crossBetween val="midCat"/>
        <c:majorUnit val="0.25"/>
        <c:minorUnit val="0.1"/>
      </c:valAx>
      <c:serAx>
        <c:axId val="43367136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6819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'SW48'!$R$17:$Z$17</c:f>
              <c:numCache>
                <c:formatCode>General</c:formatCode>
                <c:ptCount val="9"/>
                <c:pt idx="0">
                  <c:v>0.95802496287786709</c:v>
                </c:pt>
                <c:pt idx="1">
                  <c:v>1.077282758201179</c:v>
                </c:pt>
                <c:pt idx="2">
                  <c:v>1.0375697923638392</c:v>
                </c:pt>
                <c:pt idx="3">
                  <c:v>0.98730724011603355</c:v>
                </c:pt>
                <c:pt idx="4">
                  <c:v>0.3508217699983191</c:v>
                </c:pt>
                <c:pt idx="5">
                  <c:v>2.9794447713184995E-2</c:v>
                </c:pt>
                <c:pt idx="6">
                  <c:v>1.7686320983855214E-2</c:v>
                </c:pt>
                <c:pt idx="7">
                  <c:v>1.6185097174113698E-2</c:v>
                </c:pt>
                <c:pt idx="8">
                  <c:v>1.3359812994349754E-2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'SW48'!$R$18:$Z$18</c:f>
              <c:numCache>
                <c:formatCode>General</c:formatCode>
                <c:ptCount val="9"/>
                <c:pt idx="0">
                  <c:v>0.81555876930330851</c:v>
                </c:pt>
                <c:pt idx="1">
                  <c:v>0.91708194933771592</c:v>
                </c:pt>
                <c:pt idx="2">
                  <c:v>0.88327462823577696</c:v>
                </c:pt>
                <c:pt idx="3">
                  <c:v>0.84048653101321069</c:v>
                </c:pt>
                <c:pt idx="4">
                  <c:v>0.2986516866169725</c:v>
                </c:pt>
                <c:pt idx="5">
                  <c:v>2.5363768221699962E-2</c:v>
                </c:pt>
                <c:pt idx="6">
                  <c:v>1.5056219549610107E-2</c:v>
                </c:pt>
                <c:pt idx="7">
                  <c:v>1.3778240070825171E-2</c:v>
                </c:pt>
                <c:pt idx="8">
                  <c:v>1.137309889197873E-2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'SW48'!$R$25:$Z$25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'SW48'!$R$27:$Z$27</c:f>
              <c:numCache>
                <c:formatCode>General</c:formatCode>
                <c:ptCount val="9"/>
                <c:pt idx="0">
                  <c:v>0.8200379301038131</c:v>
                </c:pt>
                <c:pt idx="1">
                  <c:v>0.81856630882596881</c:v>
                </c:pt>
                <c:pt idx="2">
                  <c:v>0.85726060774610346</c:v>
                </c:pt>
                <c:pt idx="3">
                  <c:v>0.67730049006489912</c:v>
                </c:pt>
                <c:pt idx="4">
                  <c:v>0.21114504279848859</c:v>
                </c:pt>
                <c:pt idx="5">
                  <c:v>1.37044622051511E-2</c:v>
                </c:pt>
                <c:pt idx="6">
                  <c:v>6.3826640078106789E-3</c:v>
                </c:pt>
                <c:pt idx="7">
                  <c:v>4.5560889373869838E-3</c:v>
                </c:pt>
                <c:pt idx="8">
                  <c:v>5.7117737711051648E-3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5056"/>
        <c:axId val="447761136"/>
      </c:scatterChart>
      <c:valAx>
        <c:axId val="44776505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1136"/>
        <c:crosses val="autoZero"/>
        <c:crossBetween val="midCat"/>
      </c:valAx>
      <c:valAx>
        <c:axId val="447761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50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'SW48'!$R$17:$Z$17</c:f>
              <c:numCache>
                <c:formatCode>General</c:formatCode>
                <c:ptCount val="9"/>
                <c:pt idx="0">
                  <c:v>0.95802496287786709</c:v>
                </c:pt>
                <c:pt idx="1">
                  <c:v>1.077282758201179</c:v>
                </c:pt>
                <c:pt idx="2">
                  <c:v>1.0375697923638392</c:v>
                </c:pt>
                <c:pt idx="3">
                  <c:v>0.98730724011603355</c:v>
                </c:pt>
                <c:pt idx="4">
                  <c:v>0.3508217699983191</c:v>
                </c:pt>
                <c:pt idx="5">
                  <c:v>2.9794447713184995E-2</c:v>
                </c:pt>
                <c:pt idx="6">
                  <c:v>1.7686320983855214E-2</c:v>
                </c:pt>
                <c:pt idx="7">
                  <c:v>1.6185097174113698E-2</c:v>
                </c:pt>
                <c:pt idx="8">
                  <c:v>1.3359812994349754E-2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'SW48'!$R$19:$Z$19</c:f>
              <c:numCache>
                <c:formatCode>General</c:formatCode>
                <c:ptCount val="9"/>
                <c:pt idx="0">
                  <c:v>0.53217770514331608</c:v>
                </c:pt>
                <c:pt idx="1">
                  <c:v>0.5984247678972564</c:v>
                </c:pt>
                <c:pt idx="2">
                  <c:v>0.57636442934379772</c:v>
                </c:pt>
                <c:pt idx="3">
                  <c:v>0.54844385237936089</c:v>
                </c:pt>
                <c:pt idx="4">
                  <c:v>0.19487960304414628</c:v>
                </c:pt>
                <c:pt idx="5">
                  <c:v>1.6550655175398277E-2</c:v>
                </c:pt>
                <c:pt idx="6">
                  <c:v>9.8246560145385884E-3</c:v>
                </c:pt>
                <c:pt idx="7">
                  <c:v>8.9907342766594091E-3</c:v>
                </c:pt>
                <c:pt idx="8">
                  <c:v>7.4213041371274701E-3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'SW48'!$R$25:$Z$25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'SW48'!$R$28:$Z$28</c:f>
              <c:numCache>
                <c:formatCode>General</c:formatCode>
                <c:ptCount val="9"/>
                <c:pt idx="0">
                  <c:v>0.4895774607771049</c:v>
                </c:pt>
                <c:pt idx="1">
                  <c:v>0.53063099398064095</c:v>
                </c:pt>
                <c:pt idx="2">
                  <c:v>0.33955854087136778</c:v>
                </c:pt>
                <c:pt idx="3">
                  <c:v>0.13639701583591268</c:v>
                </c:pt>
                <c:pt idx="4">
                  <c:v>2.8906851642156079E-2</c:v>
                </c:pt>
                <c:pt idx="5">
                  <c:v>7.4093183185321015E-3</c:v>
                </c:pt>
                <c:pt idx="6">
                  <c:v>6.0878006009005559E-3</c:v>
                </c:pt>
                <c:pt idx="7">
                  <c:v>5.8848591999032954E-3</c:v>
                </c:pt>
                <c:pt idx="8">
                  <c:v>6.1485563104568099E-3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5448"/>
        <c:axId val="447771720"/>
      </c:scatterChart>
      <c:valAx>
        <c:axId val="44776544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71720"/>
        <c:crosses val="autoZero"/>
        <c:crossBetween val="midCat"/>
      </c:valAx>
      <c:valAx>
        <c:axId val="447771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5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'SW48'!$R$17:$Z$17</c:f>
              <c:numCache>
                <c:formatCode>General</c:formatCode>
                <c:ptCount val="9"/>
                <c:pt idx="0">
                  <c:v>0.95802496287786709</c:v>
                </c:pt>
                <c:pt idx="1">
                  <c:v>1.077282758201179</c:v>
                </c:pt>
                <c:pt idx="2">
                  <c:v>1.0375697923638392</c:v>
                </c:pt>
                <c:pt idx="3">
                  <c:v>0.98730724011603355</c:v>
                </c:pt>
                <c:pt idx="4">
                  <c:v>0.3508217699983191</c:v>
                </c:pt>
                <c:pt idx="5">
                  <c:v>2.9794447713184995E-2</c:v>
                </c:pt>
                <c:pt idx="6">
                  <c:v>1.7686320983855214E-2</c:v>
                </c:pt>
                <c:pt idx="7">
                  <c:v>1.6185097174113698E-2</c:v>
                </c:pt>
                <c:pt idx="8">
                  <c:v>1.3359812994349754E-2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'SW48'!$R$20:$Z$20</c:f>
              <c:numCache>
                <c:formatCode>General</c:formatCode>
                <c:ptCount val="9"/>
                <c:pt idx="0">
                  <c:v>2.6034669760422346E-2</c:v>
                </c:pt>
                <c:pt idx="1">
                  <c:v>2.9275542846100264E-2</c:v>
                </c:pt>
                <c:pt idx="2">
                  <c:v>2.8196328847671412E-2</c:v>
                </c:pt>
                <c:pt idx="3">
                  <c:v>2.6830426079170779E-2</c:v>
                </c:pt>
                <c:pt idx="4">
                  <c:v>9.5337066157820585E-3</c:v>
                </c:pt>
                <c:pt idx="5">
                  <c:v>8.0967473392009107E-4</c:v>
                </c:pt>
                <c:pt idx="6">
                  <c:v>4.8063207529405424E-4</c:v>
                </c:pt>
                <c:pt idx="7">
                  <c:v>4.3983578330005738E-4</c:v>
                </c:pt>
                <c:pt idx="8">
                  <c:v>3.6305767891899531E-4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'SW48'!$R$25:$Z$25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'SW48'!$R$29:$Z$29</c:f>
              <c:numCache>
                <c:formatCode>General</c:formatCode>
                <c:ptCount val="9"/>
                <c:pt idx="0">
                  <c:v>1.3518747608104157E-2</c:v>
                </c:pt>
                <c:pt idx="1">
                  <c:v>9.8299575092497815E-3</c:v>
                </c:pt>
                <c:pt idx="2">
                  <c:v>9.7799319871527419E-3</c:v>
                </c:pt>
                <c:pt idx="3">
                  <c:v>8.5790250996251732E-3</c:v>
                </c:pt>
                <c:pt idx="4">
                  <c:v>9.6644838665534954E-3</c:v>
                </c:pt>
                <c:pt idx="5">
                  <c:v>6.1966771429882985E-3</c:v>
                </c:pt>
                <c:pt idx="6">
                  <c:v>7.3212436531612515E-3</c:v>
                </c:pt>
                <c:pt idx="7">
                  <c:v>7.2210030148849988E-3</c:v>
                </c:pt>
                <c:pt idx="8">
                  <c:v>6.0777529344853533E-3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2312"/>
        <c:axId val="447759960"/>
      </c:scatterChart>
      <c:valAx>
        <c:axId val="4477623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9960"/>
        <c:crosses val="autoZero"/>
        <c:crossBetween val="midCat"/>
      </c:valAx>
      <c:valAx>
        <c:axId val="447759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23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'SW48'!$R$17:$Z$17</c:f>
              <c:numCache>
                <c:formatCode>General</c:formatCode>
                <c:ptCount val="9"/>
                <c:pt idx="0">
                  <c:v>0.95802496287786709</c:v>
                </c:pt>
                <c:pt idx="1">
                  <c:v>1.077282758201179</c:v>
                </c:pt>
                <c:pt idx="2">
                  <c:v>1.0375697923638392</c:v>
                </c:pt>
                <c:pt idx="3">
                  <c:v>0.98730724011603355</c:v>
                </c:pt>
                <c:pt idx="4">
                  <c:v>0.3508217699983191</c:v>
                </c:pt>
                <c:pt idx="5">
                  <c:v>2.9794447713184995E-2</c:v>
                </c:pt>
                <c:pt idx="6">
                  <c:v>1.7686320983855214E-2</c:v>
                </c:pt>
                <c:pt idx="7">
                  <c:v>1.6185097174113698E-2</c:v>
                </c:pt>
                <c:pt idx="8">
                  <c:v>1.3359812994349754E-2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'SW48'!$R$21:$Z$21</c:f>
              <c:numCache>
                <c:formatCode>General</c:formatCode>
                <c:ptCount val="9"/>
                <c:pt idx="0">
                  <c:v>1.1718857873791998E-2</c:v>
                </c:pt>
                <c:pt idx="1">
                  <c:v>1.3177656138857493E-2</c:v>
                </c:pt>
                <c:pt idx="2">
                  <c:v>1.2691874848778654E-2</c:v>
                </c:pt>
                <c:pt idx="3">
                  <c:v>1.2077047752419193E-2</c:v>
                </c:pt>
                <c:pt idx="4">
                  <c:v>4.2913604769676166E-3</c:v>
                </c:pt>
                <c:pt idx="5">
                  <c:v>3.6445490640461933E-4</c:v>
                </c:pt>
                <c:pt idx="6">
                  <c:v>2.1634455254428177E-4</c:v>
                </c:pt>
                <c:pt idx="7">
                  <c:v>1.9798111824475593E-4</c:v>
                </c:pt>
                <c:pt idx="8">
                  <c:v>1.6342136767597297E-4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'SW48'!$R$25:$Z$25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'SW48'!$R$30:$Z$30</c:f>
              <c:numCache>
                <c:formatCode>General</c:formatCode>
                <c:ptCount val="9"/>
                <c:pt idx="0">
                  <c:v>1.3596345372981817E-2</c:v>
                </c:pt>
                <c:pt idx="1">
                  <c:v>1.1402351796268048E-2</c:v>
                </c:pt>
                <c:pt idx="2">
                  <c:v>1.0182747769649621E-2</c:v>
                </c:pt>
                <c:pt idx="3">
                  <c:v>8.885470422263805E-3</c:v>
                </c:pt>
                <c:pt idx="4">
                  <c:v>9.8007769430633104E-3</c:v>
                </c:pt>
                <c:pt idx="5">
                  <c:v>9.8101293319564058E-3</c:v>
                </c:pt>
                <c:pt idx="6">
                  <c:v>7.6217394915219306E-3</c:v>
                </c:pt>
                <c:pt idx="7">
                  <c:v>7.5259125307673945E-3</c:v>
                </c:pt>
                <c:pt idx="8">
                  <c:v>8.205646579433094E-3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1920"/>
        <c:axId val="447762704"/>
      </c:scatterChart>
      <c:valAx>
        <c:axId val="4477619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2704"/>
        <c:crosses val="autoZero"/>
        <c:crossBetween val="midCat"/>
      </c:valAx>
      <c:valAx>
        <c:axId val="447762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19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'SW48'!$R$17:$Z$17</c:f>
              <c:numCache>
                <c:formatCode>General</c:formatCode>
                <c:ptCount val="9"/>
                <c:pt idx="0">
                  <c:v>0.95802496287786709</c:v>
                </c:pt>
                <c:pt idx="1">
                  <c:v>1.077282758201179</c:v>
                </c:pt>
                <c:pt idx="2">
                  <c:v>1.0375697923638392</c:v>
                </c:pt>
                <c:pt idx="3">
                  <c:v>0.98730724011603355</c:v>
                </c:pt>
                <c:pt idx="4">
                  <c:v>0.3508217699983191</c:v>
                </c:pt>
                <c:pt idx="5">
                  <c:v>2.9794447713184995E-2</c:v>
                </c:pt>
                <c:pt idx="6">
                  <c:v>1.7686320983855214E-2</c:v>
                </c:pt>
                <c:pt idx="7">
                  <c:v>1.6185097174113698E-2</c:v>
                </c:pt>
                <c:pt idx="8">
                  <c:v>1.3359812994349754E-2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'SW48'!$R$16:$Z$16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'SW48'!$R$22:$Z$22</c:f>
              <c:numCache>
                <c:formatCode>General</c:formatCode>
                <c:ptCount val="9"/>
                <c:pt idx="0">
                  <c:v>1.2170224360708531E-2</c:v>
                </c:pt>
                <c:pt idx="1">
                  <c:v>1.3685210067853608E-2</c:v>
                </c:pt>
                <c:pt idx="2">
                  <c:v>1.3180718303027649E-2</c:v>
                </c:pt>
                <c:pt idx="3">
                  <c:v>1.2542210371083905E-2</c:v>
                </c:pt>
                <c:pt idx="4">
                  <c:v>4.456647599948532E-3</c:v>
                </c:pt>
                <c:pt idx="5">
                  <c:v>3.7849234354354395E-4</c:v>
                </c:pt>
                <c:pt idx="6">
                  <c:v>2.2467733392085492E-4</c:v>
                </c:pt>
                <c:pt idx="7">
                  <c:v>2.0560660895215592E-4</c:v>
                </c:pt>
                <c:pt idx="8">
                  <c:v>1.6971574630991493E-4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'SW48'!$R$25:$Z$25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'SW48'!$R$31:$Z$31</c:f>
              <c:numCache>
                <c:formatCode>General</c:formatCode>
                <c:ptCount val="9"/>
                <c:pt idx="0">
                  <c:v>1.2241004150186752E-2</c:v>
                </c:pt>
                <c:pt idx="1">
                  <c:v>1.2146863514098582E-2</c:v>
                </c:pt>
                <c:pt idx="2">
                  <c:v>1.2460659254391946E-2</c:v>
                </c:pt>
                <c:pt idx="3">
                  <c:v>1.3245753201940678E-2</c:v>
                </c:pt>
                <c:pt idx="4">
                  <c:v>1.0208508971532018E-2</c:v>
                </c:pt>
                <c:pt idx="5">
                  <c:v>8.178717341510865E-3</c:v>
                </c:pt>
                <c:pt idx="6">
                  <c:v>6.3069119847131211E-3</c:v>
                </c:pt>
                <c:pt idx="7">
                  <c:v>8.2105939660509306E-3</c:v>
                </c:pt>
                <c:pt idx="8">
                  <c:v>8.5506840990992299E-3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8976"/>
        <c:axId val="447760352"/>
      </c:scatterChart>
      <c:valAx>
        <c:axId val="44776897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0352"/>
        <c:crosses val="autoZero"/>
        <c:crossBetween val="midCat"/>
      </c:valAx>
      <c:valAx>
        <c:axId val="447760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89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'SW48'!$R$18:$R$22</c:f>
              <c:numCache>
                <c:formatCode>General</c:formatCode>
                <c:ptCount val="5"/>
                <c:pt idx="0">
                  <c:v>0.81555876930330851</c:v>
                </c:pt>
                <c:pt idx="1">
                  <c:v>0.53217770514331608</c:v>
                </c:pt>
                <c:pt idx="2">
                  <c:v>2.6034669760422346E-2</c:v>
                </c:pt>
                <c:pt idx="3">
                  <c:v>1.1718857873791998E-2</c:v>
                </c:pt>
                <c:pt idx="4">
                  <c:v>1.2170224360708531E-2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'SW48'!$R$27:$R$31</c:f>
              <c:numCache>
                <c:formatCode>General</c:formatCode>
                <c:ptCount val="5"/>
                <c:pt idx="0">
                  <c:v>0.8200379301038131</c:v>
                </c:pt>
                <c:pt idx="1">
                  <c:v>0.4895774607771049</c:v>
                </c:pt>
                <c:pt idx="2">
                  <c:v>1.3518747608104157E-2</c:v>
                </c:pt>
                <c:pt idx="3">
                  <c:v>1.3596345372981817E-2</c:v>
                </c:pt>
                <c:pt idx="4">
                  <c:v>1.2241004150186752E-2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3880"/>
        <c:axId val="447765840"/>
      </c:scatterChart>
      <c:valAx>
        <c:axId val="447763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5840"/>
        <c:crosses val="autoZero"/>
        <c:crossBetween val="midCat"/>
      </c:valAx>
      <c:valAx>
        <c:axId val="447765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38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'SW48'!$S$18:$S$22</c:f>
              <c:numCache>
                <c:formatCode>General</c:formatCode>
                <c:ptCount val="5"/>
                <c:pt idx="0">
                  <c:v>0.91708194933771592</c:v>
                </c:pt>
                <c:pt idx="1">
                  <c:v>0.5984247678972564</c:v>
                </c:pt>
                <c:pt idx="2">
                  <c:v>2.9275542846100264E-2</c:v>
                </c:pt>
                <c:pt idx="3">
                  <c:v>1.3177656138857493E-2</c:v>
                </c:pt>
                <c:pt idx="4">
                  <c:v>1.3685210067853608E-2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'SW48'!$S$27:$S$31</c:f>
              <c:numCache>
                <c:formatCode>General</c:formatCode>
                <c:ptCount val="5"/>
                <c:pt idx="0">
                  <c:v>0.81856630882596881</c:v>
                </c:pt>
                <c:pt idx="1">
                  <c:v>0.53063099398064095</c:v>
                </c:pt>
                <c:pt idx="2">
                  <c:v>9.8299575092497815E-3</c:v>
                </c:pt>
                <c:pt idx="3">
                  <c:v>1.1402351796268048E-2</c:v>
                </c:pt>
                <c:pt idx="4">
                  <c:v>1.2146863514098582E-2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7016"/>
        <c:axId val="447764272"/>
      </c:scatterChart>
      <c:valAx>
        <c:axId val="447767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4272"/>
        <c:crosses val="autoZero"/>
        <c:crossBetween val="midCat"/>
      </c:valAx>
      <c:valAx>
        <c:axId val="447764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70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'SW48'!$T$18:$T$22</c:f>
              <c:numCache>
                <c:formatCode>General</c:formatCode>
                <c:ptCount val="5"/>
                <c:pt idx="0">
                  <c:v>0.88327462823577696</c:v>
                </c:pt>
                <c:pt idx="1">
                  <c:v>0.57636442934379772</c:v>
                </c:pt>
                <c:pt idx="2">
                  <c:v>2.8196328847671412E-2</c:v>
                </c:pt>
                <c:pt idx="3">
                  <c:v>1.2691874848778654E-2</c:v>
                </c:pt>
                <c:pt idx="4">
                  <c:v>1.3180718303027649E-2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'SW48'!$T$27:$T$31</c:f>
              <c:numCache>
                <c:formatCode>General</c:formatCode>
                <c:ptCount val="5"/>
                <c:pt idx="0">
                  <c:v>0.85726060774610346</c:v>
                </c:pt>
                <c:pt idx="1">
                  <c:v>0.33955854087136778</c:v>
                </c:pt>
                <c:pt idx="2">
                  <c:v>9.7799319871527419E-3</c:v>
                </c:pt>
                <c:pt idx="3">
                  <c:v>1.0182747769649621E-2</c:v>
                </c:pt>
                <c:pt idx="4">
                  <c:v>1.2460659254391946E-2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6232"/>
        <c:axId val="447766624"/>
      </c:scatterChart>
      <c:valAx>
        <c:axId val="447766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6624"/>
        <c:crosses val="autoZero"/>
        <c:crossBetween val="midCat"/>
      </c:valAx>
      <c:valAx>
        <c:axId val="44776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62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'SW48'!$U$18:$U$22</c:f>
              <c:numCache>
                <c:formatCode>General</c:formatCode>
                <c:ptCount val="5"/>
                <c:pt idx="0">
                  <c:v>0.84048653101321069</c:v>
                </c:pt>
                <c:pt idx="1">
                  <c:v>0.54844385237936089</c:v>
                </c:pt>
                <c:pt idx="2">
                  <c:v>2.6830426079170779E-2</c:v>
                </c:pt>
                <c:pt idx="3">
                  <c:v>1.2077047752419193E-2</c:v>
                </c:pt>
                <c:pt idx="4">
                  <c:v>1.2542210371083905E-2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'SW48'!$U$27:$U$31</c:f>
              <c:numCache>
                <c:formatCode>General</c:formatCode>
                <c:ptCount val="5"/>
                <c:pt idx="0">
                  <c:v>0.67730049006489912</c:v>
                </c:pt>
                <c:pt idx="1">
                  <c:v>0.13639701583591268</c:v>
                </c:pt>
                <c:pt idx="2">
                  <c:v>8.5790250996251732E-3</c:v>
                </c:pt>
                <c:pt idx="3">
                  <c:v>8.885470422263805E-3</c:v>
                </c:pt>
                <c:pt idx="4">
                  <c:v>1.3245753201940678E-2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67800"/>
        <c:axId val="447769760"/>
      </c:scatterChart>
      <c:valAx>
        <c:axId val="447767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9760"/>
        <c:crosses val="autoZero"/>
        <c:crossBetween val="midCat"/>
      </c:valAx>
      <c:valAx>
        <c:axId val="447769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678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'SW48'!$V$18:$V$22</c:f>
              <c:numCache>
                <c:formatCode>General</c:formatCode>
                <c:ptCount val="5"/>
                <c:pt idx="0">
                  <c:v>0.2986516866169725</c:v>
                </c:pt>
                <c:pt idx="1">
                  <c:v>0.19487960304414628</c:v>
                </c:pt>
                <c:pt idx="2">
                  <c:v>9.5337066157820585E-3</c:v>
                </c:pt>
                <c:pt idx="3">
                  <c:v>4.2913604769676166E-3</c:v>
                </c:pt>
                <c:pt idx="4">
                  <c:v>4.456647599948532E-3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'SW48'!$V$27:$V$31</c:f>
              <c:numCache>
                <c:formatCode>General</c:formatCode>
                <c:ptCount val="5"/>
                <c:pt idx="0">
                  <c:v>0.21114504279848859</c:v>
                </c:pt>
                <c:pt idx="1">
                  <c:v>2.8906851642156079E-2</c:v>
                </c:pt>
                <c:pt idx="2">
                  <c:v>9.6644838665534954E-3</c:v>
                </c:pt>
                <c:pt idx="3">
                  <c:v>9.8007769430633104E-3</c:v>
                </c:pt>
                <c:pt idx="4">
                  <c:v>1.0208508971532018E-2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2112"/>
        <c:axId val="447760744"/>
      </c:scatterChart>
      <c:valAx>
        <c:axId val="447772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60744"/>
        <c:crosses val="autoZero"/>
        <c:crossBetween val="midCat"/>
      </c:valAx>
      <c:valAx>
        <c:axId val="447760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2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'SW48'!$W$18:$W$22</c:f>
              <c:numCache>
                <c:formatCode>General</c:formatCode>
                <c:ptCount val="5"/>
                <c:pt idx="0">
                  <c:v>2.5363768221699962E-2</c:v>
                </c:pt>
                <c:pt idx="1">
                  <c:v>1.6550655175398277E-2</c:v>
                </c:pt>
                <c:pt idx="2">
                  <c:v>8.0967473392009107E-4</c:v>
                </c:pt>
                <c:pt idx="3">
                  <c:v>3.6445490640461933E-4</c:v>
                </c:pt>
                <c:pt idx="4">
                  <c:v>3.7849234354354395E-4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'SW48'!$W$27:$W$31</c:f>
              <c:numCache>
                <c:formatCode>General</c:formatCode>
                <c:ptCount val="5"/>
                <c:pt idx="0">
                  <c:v>1.37044622051511E-2</c:v>
                </c:pt>
                <c:pt idx="1">
                  <c:v>7.4093183185321015E-3</c:v>
                </c:pt>
                <c:pt idx="2">
                  <c:v>6.1966771429882985E-3</c:v>
                </c:pt>
                <c:pt idx="3">
                  <c:v>9.8101293319564058E-3</c:v>
                </c:pt>
                <c:pt idx="4">
                  <c:v>8.178717341510865E-3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7600"/>
        <c:axId val="447775640"/>
      </c:scatterChart>
      <c:valAx>
        <c:axId val="447777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75640"/>
        <c:crosses val="autoZero"/>
        <c:crossBetween val="midCat"/>
      </c:valAx>
      <c:valAx>
        <c:axId val="447775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76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'SW48'!$X$18:$X$22</c:f>
              <c:numCache>
                <c:formatCode>General</c:formatCode>
                <c:ptCount val="5"/>
                <c:pt idx="0">
                  <c:v>1.5056219549610107E-2</c:v>
                </c:pt>
                <c:pt idx="1">
                  <c:v>9.8246560145385884E-3</c:v>
                </c:pt>
                <c:pt idx="2">
                  <c:v>4.8063207529405424E-4</c:v>
                </c:pt>
                <c:pt idx="3">
                  <c:v>2.1634455254428177E-4</c:v>
                </c:pt>
                <c:pt idx="4">
                  <c:v>2.2467733392085492E-4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'SW48'!$X$27:$X$31</c:f>
              <c:numCache>
                <c:formatCode>General</c:formatCode>
                <c:ptCount val="5"/>
                <c:pt idx="0">
                  <c:v>6.3826640078106789E-3</c:v>
                </c:pt>
                <c:pt idx="1">
                  <c:v>6.0878006009005559E-3</c:v>
                </c:pt>
                <c:pt idx="2">
                  <c:v>7.3212436531612515E-3</c:v>
                </c:pt>
                <c:pt idx="3">
                  <c:v>7.6217394915219306E-3</c:v>
                </c:pt>
                <c:pt idx="4">
                  <c:v>6.3069119847131211E-3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8776"/>
        <c:axId val="447778384"/>
      </c:scatterChart>
      <c:valAx>
        <c:axId val="447778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78384"/>
        <c:crosses val="autoZero"/>
        <c:crossBetween val="midCat"/>
      </c:valAx>
      <c:valAx>
        <c:axId val="4477783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87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'SW48'!$Y$18:$Y$22</c:f>
              <c:numCache>
                <c:formatCode>General</c:formatCode>
                <c:ptCount val="5"/>
                <c:pt idx="0">
                  <c:v>1.3778240070825171E-2</c:v>
                </c:pt>
                <c:pt idx="1">
                  <c:v>8.9907342766594091E-3</c:v>
                </c:pt>
                <c:pt idx="2">
                  <c:v>4.3983578330005738E-4</c:v>
                </c:pt>
                <c:pt idx="3">
                  <c:v>1.9798111824475593E-4</c:v>
                </c:pt>
                <c:pt idx="4">
                  <c:v>2.0560660895215592E-4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'SW48'!$Y$27:$Y$31</c:f>
              <c:numCache>
                <c:formatCode>General</c:formatCode>
                <c:ptCount val="5"/>
                <c:pt idx="0">
                  <c:v>4.5560889373869838E-3</c:v>
                </c:pt>
                <c:pt idx="1">
                  <c:v>5.8848591999032954E-3</c:v>
                </c:pt>
                <c:pt idx="2">
                  <c:v>7.2210030148849988E-3</c:v>
                </c:pt>
                <c:pt idx="3">
                  <c:v>7.5259125307673945E-3</c:v>
                </c:pt>
                <c:pt idx="4">
                  <c:v>8.2105939660509306E-3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5248"/>
        <c:axId val="447780736"/>
      </c:scatterChart>
      <c:valAx>
        <c:axId val="44777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0736"/>
        <c:crosses val="autoZero"/>
        <c:crossBetween val="midCat"/>
      </c:valAx>
      <c:valAx>
        <c:axId val="447780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52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'SW48'!$Q$18:$Q$22</c:f>
              <c:numCache>
                <c:formatCode>General</c:formatCode>
                <c:ptCount val="5"/>
                <c:pt idx="0">
                  <c:v>0.85129177308011261</c:v>
                </c:pt>
                <c:pt idx="1">
                  <c:v>0.55549461210768081</c:v>
                </c:pt>
                <c:pt idx="2">
                  <c:v>2.7175356352109326E-2</c:v>
                </c:pt>
                <c:pt idx="3">
                  <c:v>1.2232309519982691E-2</c:v>
                </c:pt>
                <c:pt idx="4">
                  <c:v>1.2703452240064479E-2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'SW48'!$P$18:$P$22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'SW48'!$Z$18:$Z$22</c:f>
              <c:numCache>
                <c:formatCode>General</c:formatCode>
                <c:ptCount val="5"/>
                <c:pt idx="0">
                  <c:v>1.137309889197873E-2</c:v>
                </c:pt>
                <c:pt idx="1">
                  <c:v>7.4213041371274701E-3</c:v>
                </c:pt>
                <c:pt idx="2">
                  <c:v>3.6305767891899531E-4</c:v>
                </c:pt>
                <c:pt idx="3">
                  <c:v>1.6342136767597297E-4</c:v>
                </c:pt>
                <c:pt idx="4">
                  <c:v>1.6971574630991493E-4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'SW48'!$P$27:$P$31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'SW48'!$Z$27:$Z$31</c:f>
              <c:numCache>
                <c:formatCode>General</c:formatCode>
                <c:ptCount val="5"/>
                <c:pt idx="0">
                  <c:v>5.7117737711051648E-3</c:v>
                </c:pt>
                <c:pt idx="1">
                  <c:v>6.1485563104568099E-3</c:v>
                </c:pt>
                <c:pt idx="2">
                  <c:v>6.0777529344853533E-3</c:v>
                </c:pt>
                <c:pt idx="3">
                  <c:v>8.205646579433094E-3</c:v>
                </c:pt>
                <c:pt idx="4">
                  <c:v>8.5506840990992299E-3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4072"/>
        <c:axId val="447779952"/>
      </c:scatterChart>
      <c:valAx>
        <c:axId val="447774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79952"/>
        <c:crosses val="autoZero"/>
        <c:crossBetween val="midCat"/>
      </c:valAx>
      <c:valAx>
        <c:axId val="447779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40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'SW48'!$R$18:$Z$18</c:f>
              <c:numCache>
                <c:formatCode>General</c:formatCode>
                <c:ptCount val="9"/>
                <c:pt idx="0">
                  <c:v>0.81555876930330851</c:v>
                </c:pt>
                <c:pt idx="1">
                  <c:v>0.91708194933771592</c:v>
                </c:pt>
                <c:pt idx="2">
                  <c:v>0.88327462823577696</c:v>
                </c:pt>
                <c:pt idx="3">
                  <c:v>0.84048653101321069</c:v>
                </c:pt>
                <c:pt idx="4">
                  <c:v>0.2986516866169725</c:v>
                </c:pt>
                <c:pt idx="5">
                  <c:v>2.5363768221699962E-2</c:v>
                </c:pt>
                <c:pt idx="6">
                  <c:v>1.5056219549610107E-2</c:v>
                </c:pt>
                <c:pt idx="7">
                  <c:v>1.3778240070825171E-2</c:v>
                </c:pt>
                <c:pt idx="8">
                  <c:v>1.137309889197873E-2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'SW48'!$R$19:$Z$19</c:f>
              <c:numCache>
                <c:formatCode>General</c:formatCode>
                <c:ptCount val="9"/>
                <c:pt idx="0">
                  <c:v>0.53217770514331608</c:v>
                </c:pt>
                <c:pt idx="1">
                  <c:v>0.5984247678972564</c:v>
                </c:pt>
                <c:pt idx="2">
                  <c:v>0.57636442934379772</c:v>
                </c:pt>
                <c:pt idx="3">
                  <c:v>0.54844385237936089</c:v>
                </c:pt>
                <c:pt idx="4">
                  <c:v>0.19487960304414628</c:v>
                </c:pt>
                <c:pt idx="5">
                  <c:v>1.6550655175398277E-2</c:v>
                </c:pt>
                <c:pt idx="6">
                  <c:v>9.8246560145385884E-3</c:v>
                </c:pt>
                <c:pt idx="7">
                  <c:v>8.9907342766594091E-3</c:v>
                </c:pt>
                <c:pt idx="8">
                  <c:v>7.4213041371274701E-3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'SW48'!$R$20:$Z$20</c:f>
              <c:numCache>
                <c:formatCode>General</c:formatCode>
                <c:ptCount val="9"/>
                <c:pt idx="0">
                  <c:v>2.6034669760422346E-2</c:v>
                </c:pt>
                <c:pt idx="1">
                  <c:v>2.9275542846100264E-2</c:v>
                </c:pt>
                <c:pt idx="2">
                  <c:v>2.8196328847671412E-2</c:v>
                </c:pt>
                <c:pt idx="3">
                  <c:v>2.6830426079170779E-2</c:v>
                </c:pt>
                <c:pt idx="4">
                  <c:v>9.5337066157820585E-3</c:v>
                </c:pt>
                <c:pt idx="5">
                  <c:v>8.0967473392009107E-4</c:v>
                </c:pt>
                <c:pt idx="6">
                  <c:v>4.8063207529405424E-4</c:v>
                </c:pt>
                <c:pt idx="7">
                  <c:v>4.3983578330005738E-4</c:v>
                </c:pt>
                <c:pt idx="8">
                  <c:v>3.6305767891899531E-4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'SW48'!$R$21:$Z$21</c:f>
              <c:numCache>
                <c:formatCode>General</c:formatCode>
                <c:ptCount val="9"/>
                <c:pt idx="0">
                  <c:v>1.1718857873791998E-2</c:v>
                </c:pt>
                <c:pt idx="1">
                  <c:v>1.3177656138857493E-2</c:v>
                </c:pt>
                <c:pt idx="2">
                  <c:v>1.2691874848778654E-2</c:v>
                </c:pt>
                <c:pt idx="3">
                  <c:v>1.2077047752419193E-2</c:v>
                </c:pt>
                <c:pt idx="4">
                  <c:v>4.2913604769676166E-3</c:v>
                </c:pt>
                <c:pt idx="5">
                  <c:v>3.6445490640461933E-4</c:v>
                </c:pt>
                <c:pt idx="6">
                  <c:v>2.1634455254428177E-4</c:v>
                </c:pt>
                <c:pt idx="7">
                  <c:v>1.9798111824475593E-4</c:v>
                </c:pt>
                <c:pt idx="8">
                  <c:v>1.6342136767597297E-4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'SW48'!$R$22:$Z$22</c:f>
              <c:numCache>
                <c:formatCode>General</c:formatCode>
                <c:ptCount val="9"/>
                <c:pt idx="0">
                  <c:v>1.2170224360708531E-2</c:v>
                </c:pt>
                <c:pt idx="1">
                  <c:v>1.3685210067853608E-2</c:v>
                </c:pt>
                <c:pt idx="2">
                  <c:v>1.3180718303027649E-2</c:v>
                </c:pt>
                <c:pt idx="3">
                  <c:v>1.2542210371083905E-2</c:v>
                </c:pt>
                <c:pt idx="4">
                  <c:v>4.456647599948532E-3</c:v>
                </c:pt>
                <c:pt idx="5">
                  <c:v>3.7849234354354395E-4</c:v>
                </c:pt>
                <c:pt idx="6">
                  <c:v>2.2467733392085492E-4</c:v>
                </c:pt>
                <c:pt idx="7">
                  <c:v>2.0560660895215592E-4</c:v>
                </c:pt>
                <c:pt idx="8">
                  <c:v>1.6971574630991493E-4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80344"/>
        <c:axId val="447784656"/>
        <c:axId val="447321688"/>
      </c:surfaceChart>
      <c:catAx>
        <c:axId val="4477803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84656"/>
        <c:crossesAt val="0"/>
        <c:auto val="1"/>
        <c:lblAlgn val="ctr"/>
        <c:lblOffset val="100"/>
        <c:noMultiLvlLbl val="0"/>
      </c:catAx>
      <c:valAx>
        <c:axId val="44778465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80344"/>
        <c:crosses val="autoZero"/>
        <c:crossBetween val="midCat"/>
        <c:majorUnit val="0.25"/>
        <c:minorUnit val="0.1"/>
      </c:valAx>
      <c:serAx>
        <c:axId val="4473216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8465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'SW48'!$R$27:$Z$27</c:f>
              <c:numCache>
                <c:formatCode>General</c:formatCode>
                <c:ptCount val="9"/>
                <c:pt idx="0">
                  <c:v>0.8200379301038131</c:v>
                </c:pt>
                <c:pt idx="1">
                  <c:v>0.81856630882596881</c:v>
                </c:pt>
                <c:pt idx="2">
                  <c:v>0.85726060774610346</c:v>
                </c:pt>
                <c:pt idx="3">
                  <c:v>0.67730049006489912</c:v>
                </c:pt>
                <c:pt idx="4">
                  <c:v>0.21114504279848859</c:v>
                </c:pt>
                <c:pt idx="5">
                  <c:v>1.37044622051511E-2</c:v>
                </c:pt>
                <c:pt idx="6">
                  <c:v>6.3826640078106789E-3</c:v>
                </c:pt>
                <c:pt idx="7">
                  <c:v>4.5560889373869838E-3</c:v>
                </c:pt>
                <c:pt idx="8">
                  <c:v>5.7117737711051648E-3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'SW48'!$R$28:$Z$28</c:f>
              <c:numCache>
                <c:formatCode>General</c:formatCode>
                <c:ptCount val="9"/>
                <c:pt idx="0">
                  <c:v>0.4895774607771049</c:v>
                </c:pt>
                <c:pt idx="1">
                  <c:v>0.53063099398064095</c:v>
                </c:pt>
                <c:pt idx="2">
                  <c:v>0.33955854087136778</c:v>
                </c:pt>
                <c:pt idx="3">
                  <c:v>0.13639701583591268</c:v>
                </c:pt>
                <c:pt idx="4">
                  <c:v>2.8906851642156079E-2</c:v>
                </c:pt>
                <c:pt idx="5">
                  <c:v>7.4093183185321015E-3</c:v>
                </c:pt>
                <c:pt idx="6">
                  <c:v>6.0878006009005559E-3</c:v>
                </c:pt>
                <c:pt idx="7">
                  <c:v>5.8848591999032954E-3</c:v>
                </c:pt>
                <c:pt idx="8">
                  <c:v>6.1485563104568099E-3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'SW48'!$R$29:$Z$29</c:f>
              <c:numCache>
                <c:formatCode>General</c:formatCode>
                <c:ptCount val="9"/>
                <c:pt idx="0">
                  <c:v>1.3518747608104157E-2</c:v>
                </c:pt>
                <c:pt idx="1">
                  <c:v>9.8299575092497815E-3</c:v>
                </c:pt>
                <c:pt idx="2">
                  <c:v>9.7799319871527419E-3</c:v>
                </c:pt>
                <c:pt idx="3">
                  <c:v>8.5790250996251732E-3</c:v>
                </c:pt>
                <c:pt idx="4">
                  <c:v>9.6644838665534954E-3</c:v>
                </c:pt>
                <c:pt idx="5">
                  <c:v>6.1966771429882985E-3</c:v>
                </c:pt>
                <c:pt idx="6">
                  <c:v>7.3212436531612515E-3</c:v>
                </c:pt>
                <c:pt idx="7">
                  <c:v>7.2210030148849988E-3</c:v>
                </c:pt>
                <c:pt idx="8">
                  <c:v>6.0777529344853533E-3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'SW48'!$R$30:$Z$30</c:f>
              <c:numCache>
                <c:formatCode>General</c:formatCode>
                <c:ptCount val="9"/>
                <c:pt idx="0">
                  <c:v>1.3596345372981817E-2</c:v>
                </c:pt>
                <c:pt idx="1">
                  <c:v>1.1402351796268048E-2</c:v>
                </c:pt>
                <c:pt idx="2">
                  <c:v>1.0182747769649621E-2</c:v>
                </c:pt>
                <c:pt idx="3">
                  <c:v>8.885470422263805E-3</c:v>
                </c:pt>
                <c:pt idx="4">
                  <c:v>9.8007769430633104E-3</c:v>
                </c:pt>
                <c:pt idx="5">
                  <c:v>9.8101293319564058E-3</c:v>
                </c:pt>
                <c:pt idx="6">
                  <c:v>7.6217394915219306E-3</c:v>
                </c:pt>
                <c:pt idx="7">
                  <c:v>7.5259125307673945E-3</c:v>
                </c:pt>
                <c:pt idx="8">
                  <c:v>8.205646579433094E-3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'SW48'!$R$31:$Z$31</c:f>
              <c:numCache>
                <c:formatCode>General</c:formatCode>
                <c:ptCount val="9"/>
                <c:pt idx="0">
                  <c:v>1.2241004150186752E-2</c:v>
                </c:pt>
                <c:pt idx="1">
                  <c:v>1.2146863514098582E-2</c:v>
                </c:pt>
                <c:pt idx="2">
                  <c:v>1.2460659254391946E-2</c:v>
                </c:pt>
                <c:pt idx="3">
                  <c:v>1.3245753201940678E-2</c:v>
                </c:pt>
                <c:pt idx="4">
                  <c:v>1.0208508971532018E-2</c:v>
                </c:pt>
                <c:pt idx="5">
                  <c:v>8.178717341510865E-3</c:v>
                </c:pt>
                <c:pt idx="6">
                  <c:v>6.3069119847131211E-3</c:v>
                </c:pt>
                <c:pt idx="7">
                  <c:v>8.2105939660509306E-3</c:v>
                </c:pt>
                <c:pt idx="8">
                  <c:v>8.5506840990992299E-3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74856"/>
        <c:axId val="447772896"/>
        <c:axId val="447313208"/>
      </c:surfaceChart>
      <c:catAx>
        <c:axId val="4477748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2896"/>
        <c:crossesAt val="0"/>
        <c:auto val="1"/>
        <c:lblAlgn val="ctr"/>
        <c:lblOffset val="100"/>
        <c:noMultiLvlLbl val="0"/>
      </c:catAx>
      <c:valAx>
        <c:axId val="44777289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74856"/>
        <c:crosses val="autoZero"/>
        <c:crossBetween val="midCat"/>
        <c:majorUnit val="0.25"/>
        <c:minorUnit val="0.1"/>
      </c:valAx>
      <c:serAx>
        <c:axId val="44731320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7289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'SW48'!$R$36:$Z$36</c:f>
              <c:numCache>
                <c:formatCode>General</c:formatCode>
                <c:ptCount val="9"/>
                <c:pt idx="0">
                  <c:v>-4.4791608005045891E-3</c:v>
                </c:pt>
                <c:pt idx="1">
                  <c:v>9.8515640511747105E-2</c:v>
                </c:pt>
                <c:pt idx="2">
                  <c:v>2.6014020489673495E-2</c:v>
                </c:pt>
                <c:pt idx="3">
                  <c:v>0.16318604094831157</c:v>
                </c:pt>
                <c:pt idx="4">
                  <c:v>8.7506643818483915E-2</c:v>
                </c:pt>
                <c:pt idx="5">
                  <c:v>1.1659306016548862E-2</c:v>
                </c:pt>
                <c:pt idx="6">
                  <c:v>8.6735555417994277E-3</c:v>
                </c:pt>
                <c:pt idx="7">
                  <c:v>9.2221511334381872E-3</c:v>
                </c:pt>
                <c:pt idx="8">
                  <c:v>5.6613251208735655E-3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'SW48'!$R$37:$Z$37</c:f>
              <c:numCache>
                <c:formatCode>General</c:formatCode>
                <c:ptCount val="9"/>
                <c:pt idx="0">
                  <c:v>4.2600244366211182E-2</c:v>
                </c:pt>
                <c:pt idx="1">
                  <c:v>6.7793773916615452E-2</c:v>
                </c:pt>
                <c:pt idx="2">
                  <c:v>0.23680588847242995</c:v>
                </c:pt>
                <c:pt idx="3">
                  <c:v>0.4120468365434482</c:v>
                </c:pt>
                <c:pt idx="4">
                  <c:v>0.16597275140199019</c:v>
                </c:pt>
                <c:pt idx="5">
                  <c:v>9.1413368568661751E-3</c:v>
                </c:pt>
                <c:pt idx="6">
                  <c:v>3.7368554136380325E-3</c:v>
                </c:pt>
                <c:pt idx="7">
                  <c:v>3.1058750767561137E-3</c:v>
                </c:pt>
                <c:pt idx="8">
                  <c:v>1.2727478266706602E-3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'SW48'!$R$38:$Z$38</c:f>
              <c:numCache>
                <c:formatCode>General</c:formatCode>
                <c:ptCount val="9"/>
                <c:pt idx="0">
                  <c:v>1.251592215231819E-2</c:v>
                </c:pt>
                <c:pt idx="1">
                  <c:v>1.9445585336850483E-2</c:v>
                </c:pt>
                <c:pt idx="2">
                  <c:v>1.8416396860518672E-2</c:v>
                </c:pt>
                <c:pt idx="3">
                  <c:v>1.8251400979545605E-2</c:v>
                </c:pt>
                <c:pt idx="4">
                  <c:v>-1.3077725077143693E-4</c:v>
                </c:pt>
                <c:pt idx="5">
                  <c:v>-5.3870024090682074E-3</c:v>
                </c:pt>
                <c:pt idx="6">
                  <c:v>-6.8406115778671976E-3</c:v>
                </c:pt>
                <c:pt idx="7">
                  <c:v>-6.7811672315849416E-3</c:v>
                </c:pt>
                <c:pt idx="8">
                  <c:v>-5.7146952555663577E-3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'SW48'!$R$39:$Z$39</c:f>
              <c:numCache>
                <c:formatCode>General</c:formatCode>
                <c:ptCount val="9"/>
                <c:pt idx="0">
                  <c:v>-1.8774874991898186E-3</c:v>
                </c:pt>
                <c:pt idx="1">
                  <c:v>1.7753043425894448E-3</c:v>
                </c:pt>
                <c:pt idx="2">
                  <c:v>2.5091270791290331E-3</c:v>
                </c:pt>
                <c:pt idx="3">
                  <c:v>3.1915773301553884E-3</c:v>
                </c:pt>
                <c:pt idx="4">
                  <c:v>-5.5094164660956938E-3</c:v>
                </c:pt>
                <c:pt idx="5">
                  <c:v>-9.4456744255517859E-3</c:v>
                </c:pt>
                <c:pt idx="6">
                  <c:v>-7.4053949389776491E-3</c:v>
                </c:pt>
                <c:pt idx="7">
                  <c:v>-7.3279314125226386E-3</c:v>
                </c:pt>
                <c:pt idx="8">
                  <c:v>-8.0422252117571206E-3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'SW48'!$R$40:$Z$40</c:f>
              <c:numCache>
                <c:formatCode>General</c:formatCode>
                <c:ptCount val="9"/>
                <c:pt idx="0">
                  <c:v>-7.0779789478220625E-5</c:v>
                </c:pt>
                <c:pt idx="1">
                  <c:v>1.5383465537550257E-3</c:v>
                </c:pt>
                <c:pt idx="2">
                  <c:v>7.2005904863570343E-4</c:v>
                </c:pt>
                <c:pt idx="3">
                  <c:v>-7.0354283085677372E-4</c:v>
                </c:pt>
                <c:pt idx="4">
                  <c:v>-5.7518613715834858E-3</c:v>
                </c:pt>
                <c:pt idx="5">
                  <c:v>-7.8002249979673213E-3</c:v>
                </c:pt>
                <c:pt idx="6">
                  <c:v>-6.0822346507922662E-3</c:v>
                </c:pt>
                <c:pt idx="7">
                  <c:v>-8.004987357098774E-3</c:v>
                </c:pt>
                <c:pt idx="8">
                  <c:v>-8.3809683527893142E-3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76032"/>
        <c:axId val="447774464"/>
        <c:axId val="447325504"/>
      </c:surfaceChart>
      <c:catAx>
        <c:axId val="4477760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74464"/>
        <c:crossesAt val="0"/>
        <c:auto val="1"/>
        <c:lblAlgn val="ctr"/>
        <c:lblOffset val="100"/>
        <c:noMultiLvlLbl val="0"/>
      </c:catAx>
      <c:valAx>
        <c:axId val="447774464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776032"/>
        <c:crosses val="autoZero"/>
        <c:crossBetween val="midCat"/>
        <c:majorUnit val="0.25"/>
        <c:minorUnit val="0.1"/>
      </c:valAx>
      <c:serAx>
        <c:axId val="44732550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7446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T98G!$R$17:$Z$17</c:f>
              <c:numCache>
                <c:formatCode>General</c:formatCode>
                <c:ptCount val="9"/>
                <c:pt idx="0">
                  <c:v>1.0576679269768505</c:v>
                </c:pt>
                <c:pt idx="1">
                  <c:v>1.0187536884659267</c:v>
                </c:pt>
                <c:pt idx="2">
                  <c:v>1.011938932422497</c:v>
                </c:pt>
                <c:pt idx="3">
                  <c:v>0.95498001083347628</c:v>
                </c:pt>
                <c:pt idx="4">
                  <c:v>0.64837194334181392</c:v>
                </c:pt>
                <c:pt idx="5">
                  <c:v>0.19961563030778351</c:v>
                </c:pt>
                <c:pt idx="6">
                  <c:v>0.13542705109967881</c:v>
                </c:pt>
                <c:pt idx="7">
                  <c:v>0.10713603015984351</c:v>
                </c:pt>
                <c:pt idx="8">
                  <c:v>0.10601315225886378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T98G!$R$18:$Z$18</c:f>
              <c:numCache>
                <c:formatCode>General</c:formatCode>
                <c:ptCount val="9"/>
                <c:pt idx="0">
                  <c:v>1.0549365819499796</c:v>
                </c:pt>
                <c:pt idx="1">
                  <c:v>1.0161228364285098</c:v>
                </c:pt>
                <c:pt idx="2">
                  <c:v>1.0093256789616785</c:v>
                </c:pt>
                <c:pt idx="3">
                  <c:v>0.95251384935044203</c:v>
                </c:pt>
                <c:pt idx="4">
                  <c:v>0.6466975733076662</c:v>
                </c:pt>
                <c:pt idx="5">
                  <c:v>0.19910013849298938</c:v>
                </c:pt>
                <c:pt idx="6">
                  <c:v>0.13507732129026484</c:v>
                </c:pt>
                <c:pt idx="7">
                  <c:v>0.10685935970807688</c:v>
                </c:pt>
                <c:pt idx="8">
                  <c:v>0.10573938155180188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T98G!$R$25:$Z$25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T98G!$R$27:$Z$27</c:f>
              <c:numCache>
                <c:formatCode>General</c:formatCode>
                <c:ptCount val="9"/>
                <c:pt idx="0">
                  <c:v>1.0307546561770902</c:v>
                </c:pt>
                <c:pt idx="1">
                  <c:v>1.0702850729301929</c:v>
                </c:pt>
                <c:pt idx="2">
                  <c:v>0.98277190125763669</c:v>
                </c:pt>
                <c:pt idx="3">
                  <c:v>0.91743753843089182</c:v>
                </c:pt>
                <c:pt idx="4">
                  <c:v>0.448852033911046</c:v>
                </c:pt>
                <c:pt idx="5">
                  <c:v>0.15986948533506851</c:v>
                </c:pt>
                <c:pt idx="6">
                  <c:v>0.12277426048375691</c:v>
                </c:pt>
                <c:pt idx="7">
                  <c:v>0.11581274979640228</c:v>
                </c:pt>
                <c:pt idx="8">
                  <c:v>0.10280965205148464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6424"/>
        <c:axId val="447783480"/>
      </c:scatterChart>
      <c:valAx>
        <c:axId val="44777642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3480"/>
        <c:crosses val="autoZero"/>
        <c:crossBetween val="midCat"/>
      </c:valAx>
      <c:valAx>
        <c:axId val="447783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64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T98G!$R$17:$Z$17</c:f>
              <c:numCache>
                <c:formatCode>General</c:formatCode>
                <c:ptCount val="9"/>
                <c:pt idx="0">
                  <c:v>1.0576679269768505</c:v>
                </c:pt>
                <c:pt idx="1">
                  <c:v>1.0187536884659267</c:v>
                </c:pt>
                <c:pt idx="2">
                  <c:v>1.011938932422497</c:v>
                </c:pt>
                <c:pt idx="3">
                  <c:v>0.95498001083347628</c:v>
                </c:pt>
                <c:pt idx="4">
                  <c:v>0.64837194334181392</c:v>
                </c:pt>
                <c:pt idx="5">
                  <c:v>0.19961563030778351</c:v>
                </c:pt>
                <c:pt idx="6">
                  <c:v>0.13542705109967881</c:v>
                </c:pt>
                <c:pt idx="7">
                  <c:v>0.10713603015984351</c:v>
                </c:pt>
                <c:pt idx="8">
                  <c:v>0.10601315225886378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T98G!$R$19:$Z$19</c:f>
              <c:numCache>
                <c:formatCode>General</c:formatCode>
                <c:ptCount val="9"/>
                <c:pt idx="0">
                  <c:v>1.0422445760882797</c:v>
                </c:pt>
                <c:pt idx="1">
                  <c:v>1.0038978010881678</c:v>
                </c:pt>
                <c:pt idx="2">
                  <c:v>0.99718242063418061</c:v>
                </c:pt>
                <c:pt idx="3">
                  <c:v>0.941054097583222</c:v>
                </c:pt>
                <c:pt idx="4">
                  <c:v>0.63891711566537224</c:v>
                </c:pt>
                <c:pt idx="5">
                  <c:v>0.19670475267733459</c:v>
                </c:pt>
                <c:pt idx="6">
                  <c:v>0.13345219786300647</c:v>
                </c:pt>
                <c:pt idx="7">
                  <c:v>0.10557372828435141</c:v>
                </c:pt>
                <c:pt idx="8">
                  <c:v>0.10446722465305511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T98G!$R$25:$Z$25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T98G!$R$28:$Z$28</c:f>
              <c:numCache>
                <c:formatCode>General</c:formatCode>
                <c:ptCount val="9"/>
                <c:pt idx="0">
                  <c:v>0.97262993244092522</c:v>
                </c:pt>
                <c:pt idx="1">
                  <c:v>0.95638591208775203</c:v>
                </c:pt>
                <c:pt idx="2">
                  <c:v>0.93672248668589309</c:v>
                </c:pt>
                <c:pt idx="3">
                  <c:v>0.65806430258233461</c:v>
                </c:pt>
                <c:pt idx="4">
                  <c:v>0.28543746362149758</c:v>
                </c:pt>
                <c:pt idx="5">
                  <c:v>0.12281008815729944</c:v>
                </c:pt>
                <c:pt idx="6">
                  <c:v>0.11334440405999911</c:v>
                </c:pt>
                <c:pt idx="7">
                  <c:v>0.1105880440210395</c:v>
                </c:pt>
                <c:pt idx="8">
                  <c:v>0.11507401272849761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79560"/>
        <c:axId val="447781520"/>
      </c:scatterChart>
      <c:valAx>
        <c:axId val="44777956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1520"/>
        <c:crosses val="autoZero"/>
        <c:crossBetween val="midCat"/>
      </c:valAx>
      <c:valAx>
        <c:axId val="4477815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7956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T98G!$R$17:$Z$17</c:f>
              <c:numCache>
                <c:formatCode>General</c:formatCode>
                <c:ptCount val="9"/>
                <c:pt idx="0">
                  <c:v>1.0576679269768505</c:v>
                </c:pt>
                <c:pt idx="1">
                  <c:v>1.0187536884659267</c:v>
                </c:pt>
                <c:pt idx="2">
                  <c:v>1.011938932422497</c:v>
                </c:pt>
                <c:pt idx="3">
                  <c:v>0.95498001083347628</c:v>
                </c:pt>
                <c:pt idx="4">
                  <c:v>0.64837194334181392</c:v>
                </c:pt>
                <c:pt idx="5">
                  <c:v>0.19961563030778351</c:v>
                </c:pt>
                <c:pt idx="6">
                  <c:v>0.13542705109967881</c:v>
                </c:pt>
                <c:pt idx="7">
                  <c:v>0.10713603015984351</c:v>
                </c:pt>
                <c:pt idx="8">
                  <c:v>0.10601315225886378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T98G!$R$20:$Z$20</c:f>
              <c:numCache>
                <c:formatCode>General</c:formatCode>
                <c:ptCount val="9"/>
                <c:pt idx="0">
                  <c:v>0.81865722638344895</c:v>
                </c:pt>
                <c:pt idx="1">
                  <c:v>0.78853678710981479</c:v>
                </c:pt>
                <c:pt idx="2">
                  <c:v>0.78326202256538879</c:v>
                </c:pt>
                <c:pt idx="3">
                  <c:v>0.73917461897063019</c:v>
                </c:pt>
                <c:pt idx="4">
                  <c:v>0.50185352440272468</c:v>
                </c:pt>
                <c:pt idx="5">
                  <c:v>0.15450669731250227</c:v>
                </c:pt>
                <c:pt idx="6">
                  <c:v>0.10482338662518532</c:v>
                </c:pt>
                <c:pt idx="7">
                  <c:v>8.2925541239666153E-2</c:v>
                </c:pt>
                <c:pt idx="8">
                  <c:v>8.205641012153643E-2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T98G!$R$25:$Z$25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T98G!$R$29:$Z$29</c:f>
              <c:numCache>
                <c:formatCode>General</c:formatCode>
                <c:ptCount val="9"/>
                <c:pt idx="0">
                  <c:v>0.63351187559756916</c:v>
                </c:pt>
                <c:pt idx="1">
                  <c:v>0.67051676068589894</c:v>
                </c:pt>
                <c:pt idx="2">
                  <c:v>0.54582921659958772</c:v>
                </c:pt>
                <c:pt idx="3">
                  <c:v>0.27830863671281669</c:v>
                </c:pt>
                <c:pt idx="4">
                  <c:v>0.15735929422081499</c:v>
                </c:pt>
                <c:pt idx="5">
                  <c:v>0.11014849690047546</c:v>
                </c:pt>
                <c:pt idx="6">
                  <c:v>0.10830224523994587</c:v>
                </c:pt>
                <c:pt idx="7">
                  <c:v>0.12699041984409024</c:v>
                </c:pt>
                <c:pt idx="8">
                  <c:v>0.14733876187696648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2304"/>
        <c:axId val="447782696"/>
      </c:scatterChart>
      <c:valAx>
        <c:axId val="44778230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2696"/>
        <c:crosses val="autoZero"/>
        <c:crossBetween val="midCat"/>
      </c:valAx>
      <c:valAx>
        <c:axId val="447782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2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T98G!$R$17:$Z$17</c:f>
              <c:numCache>
                <c:formatCode>General</c:formatCode>
                <c:ptCount val="9"/>
                <c:pt idx="0">
                  <c:v>1.0576679269768505</c:v>
                </c:pt>
                <c:pt idx="1">
                  <c:v>1.0187536884659267</c:v>
                </c:pt>
                <c:pt idx="2">
                  <c:v>1.011938932422497</c:v>
                </c:pt>
                <c:pt idx="3">
                  <c:v>0.95498001083347628</c:v>
                </c:pt>
                <c:pt idx="4">
                  <c:v>0.64837194334181392</c:v>
                </c:pt>
                <c:pt idx="5">
                  <c:v>0.19961563030778351</c:v>
                </c:pt>
                <c:pt idx="6">
                  <c:v>0.13542705109967881</c:v>
                </c:pt>
                <c:pt idx="7">
                  <c:v>0.10713603015984351</c:v>
                </c:pt>
                <c:pt idx="8">
                  <c:v>0.10601315225886378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T98G!$R$21:$Z$21</c:f>
              <c:numCache>
                <c:formatCode>General</c:formatCode>
                <c:ptCount val="9"/>
                <c:pt idx="0">
                  <c:v>0.37203032404681458</c:v>
                </c:pt>
                <c:pt idx="1">
                  <c:v>0.35834240140682805</c:v>
                </c:pt>
                <c:pt idx="2">
                  <c:v>0.35594533912057358</c:v>
                </c:pt>
                <c:pt idx="3">
                  <c:v>0.33591027375115329</c:v>
                </c:pt>
                <c:pt idx="4">
                  <c:v>0.22806215262079838</c:v>
                </c:pt>
                <c:pt idx="5">
                  <c:v>7.0213973340839758E-2</c:v>
                </c:pt>
                <c:pt idx="6">
                  <c:v>4.763590576990312E-2</c:v>
                </c:pt>
                <c:pt idx="7">
                  <c:v>3.7684656025622543E-2</c:v>
                </c:pt>
                <c:pt idx="8">
                  <c:v>3.7289688362605156E-2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T98G!$R$25:$Z$25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T98G!$R$30:$Z$30</c:f>
              <c:numCache>
                <c:formatCode>General</c:formatCode>
                <c:ptCount val="9"/>
                <c:pt idx="0">
                  <c:v>0.30694072887980289</c:v>
                </c:pt>
                <c:pt idx="1">
                  <c:v>0.26286690846483113</c:v>
                </c:pt>
                <c:pt idx="2">
                  <c:v>0.23931840521286696</c:v>
                </c:pt>
                <c:pt idx="3">
                  <c:v>0.16060555259966278</c:v>
                </c:pt>
                <c:pt idx="4">
                  <c:v>0.14767286660592605</c:v>
                </c:pt>
                <c:pt idx="5">
                  <c:v>0.1235875372433171</c:v>
                </c:pt>
                <c:pt idx="6">
                  <c:v>0.12445504162744432</c:v>
                </c:pt>
                <c:pt idx="7">
                  <c:v>0.14346020203001353</c:v>
                </c:pt>
                <c:pt idx="8">
                  <c:v>0.17601027985900453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4264"/>
        <c:axId val="447797200"/>
      </c:scatterChart>
      <c:valAx>
        <c:axId val="44778426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7200"/>
        <c:crosses val="autoZero"/>
        <c:crossBetween val="midCat"/>
      </c:valAx>
      <c:valAx>
        <c:axId val="447797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42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T98G!$R$17:$Z$17</c:f>
              <c:numCache>
                <c:formatCode>General</c:formatCode>
                <c:ptCount val="9"/>
                <c:pt idx="0">
                  <c:v>1.0576679269768505</c:v>
                </c:pt>
                <c:pt idx="1">
                  <c:v>1.0187536884659267</c:v>
                </c:pt>
                <c:pt idx="2">
                  <c:v>1.011938932422497</c:v>
                </c:pt>
                <c:pt idx="3">
                  <c:v>0.95498001083347628</c:v>
                </c:pt>
                <c:pt idx="4">
                  <c:v>0.64837194334181392</c:v>
                </c:pt>
                <c:pt idx="5">
                  <c:v>0.19961563030778351</c:v>
                </c:pt>
                <c:pt idx="6">
                  <c:v>0.13542705109967881</c:v>
                </c:pt>
                <c:pt idx="7">
                  <c:v>0.10713603015984351</c:v>
                </c:pt>
                <c:pt idx="8">
                  <c:v>0.10601315225886378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T98G!$R$16:$Z$16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T98G!$R$22:$Z$22</c:f>
              <c:numCache>
                <c:formatCode>General</c:formatCode>
                <c:ptCount val="9"/>
                <c:pt idx="0">
                  <c:v>0.19868266026325609</c:v>
                </c:pt>
                <c:pt idx="1">
                  <c:v>0.19137263011838018</c:v>
                </c:pt>
                <c:pt idx="2">
                  <c:v>0.19009247986968747</c:v>
                </c:pt>
                <c:pt idx="3">
                  <c:v>0.17939276044132238</c:v>
                </c:pt>
                <c:pt idx="4">
                  <c:v>0.12179651028221854</c:v>
                </c:pt>
                <c:pt idx="5">
                  <c:v>3.7497747117130019E-2</c:v>
                </c:pt>
                <c:pt idx="6">
                  <c:v>2.543993828100739E-2</c:v>
                </c:pt>
                <c:pt idx="7">
                  <c:v>2.0125476947234724E-2</c:v>
                </c:pt>
                <c:pt idx="8">
                  <c:v>1.9914544609374057E-2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T98G!$R$25:$Z$25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T98G!$R$31:$Z$31</c:f>
              <c:numCache>
                <c:formatCode>General</c:formatCode>
                <c:ptCount val="9"/>
                <c:pt idx="0">
                  <c:v>0.15122382307117285</c:v>
                </c:pt>
                <c:pt idx="1">
                  <c:v>0.17003690087431841</c:v>
                </c:pt>
                <c:pt idx="2">
                  <c:v>0.20329951348639005</c:v>
                </c:pt>
                <c:pt idx="3">
                  <c:v>0.15293239991277194</c:v>
                </c:pt>
                <c:pt idx="4">
                  <c:v>0.13594249227352248</c:v>
                </c:pt>
                <c:pt idx="5">
                  <c:v>0.1519705386176845</c:v>
                </c:pt>
                <c:pt idx="6">
                  <c:v>0.1295976854766292</c:v>
                </c:pt>
                <c:pt idx="7">
                  <c:v>0.18190764760485015</c:v>
                </c:pt>
                <c:pt idx="8">
                  <c:v>0.18071224179678372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8576"/>
        <c:axId val="447787400"/>
      </c:scatterChart>
      <c:valAx>
        <c:axId val="44778857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7400"/>
        <c:crosses val="autoZero"/>
        <c:crossBetween val="midCat"/>
      </c:valAx>
      <c:valAx>
        <c:axId val="447787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85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T98G!$R$18:$R$22</c:f>
              <c:numCache>
                <c:formatCode>General</c:formatCode>
                <c:ptCount val="5"/>
                <c:pt idx="0">
                  <c:v>1.0549365819499796</c:v>
                </c:pt>
                <c:pt idx="1">
                  <c:v>1.0422445760882797</c:v>
                </c:pt>
                <c:pt idx="2">
                  <c:v>0.81865722638344895</c:v>
                </c:pt>
                <c:pt idx="3">
                  <c:v>0.37203032404681458</c:v>
                </c:pt>
                <c:pt idx="4">
                  <c:v>0.19868266026325609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T98G!$R$27:$R$31</c:f>
              <c:numCache>
                <c:formatCode>General</c:formatCode>
                <c:ptCount val="5"/>
                <c:pt idx="0">
                  <c:v>1.0307546561770902</c:v>
                </c:pt>
                <c:pt idx="1">
                  <c:v>0.97262993244092522</c:v>
                </c:pt>
                <c:pt idx="2">
                  <c:v>0.63351187559756916</c:v>
                </c:pt>
                <c:pt idx="3">
                  <c:v>0.30694072887980289</c:v>
                </c:pt>
                <c:pt idx="4">
                  <c:v>0.15122382307117285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6024"/>
        <c:axId val="447785832"/>
      </c:scatterChart>
      <c:valAx>
        <c:axId val="447796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5832"/>
        <c:crosses val="autoZero"/>
        <c:crossBetween val="midCat"/>
      </c:valAx>
      <c:valAx>
        <c:axId val="447785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6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T98G!$S$18:$S$22</c:f>
              <c:numCache>
                <c:formatCode>General</c:formatCode>
                <c:ptCount val="5"/>
                <c:pt idx="0">
                  <c:v>1.0161228364285098</c:v>
                </c:pt>
                <c:pt idx="1">
                  <c:v>1.0038978010881678</c:v>
                </c:pt>
                <c:pt idx="2">
                  <c:v>0.78853678710981479</c:v>
                </c:pt>
                <c:pt idx="3">
                  <c:v>0.35834240140682805</c:v>
                </c:pt>
                <c:pt idx="4">
                  <c:v>0.19137263011838018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T98G!$S$27:$S$31</c:f>
              <c:numCache>
                <c:formatCode>General</c:formatCode>
                <c:ptCount val="5"/>
                <c:pt idx="0">
                  <c:v>1.0702850729301929</c:v>
                </c:pt>
                <c:pt idx="1">
                  <c:v>0.95638591208775203</c:v>
                </c:pt>
                <c:pt idx="2">
                  <c:v>0.67051676068589894</c:v>
                </c:pt>
                <c:pt idx="3">
                  <c:v>0.26286690846483113</c:v>
                </c:pt>
                <c:pt idx="4">
                  <c:v>0.17003690087431841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8968"/>
        <c:axId val="447787792"/>
      </c:scatterChart>
      <c:valAx>
        <c:axId val="447788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7792"/>
        <c:crosses val="autoZero"/>
        <c:crossBetween val="midCat"/>
      </c:valAx>
      <c:valAx>
        <c:axId val="447787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89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T98G!$T$18:$T$22</c:f>
              <c:numCache>
                <c:formatCode>General</c:formatCode>
                <c:ptCount val="5"/>
                <c:pt idx="0">
                  <c:v>1.0093256789616785</c:v>
                </c:pt>
                <c:pt idx="1">
                  <c:v>0.99718242063418061</c:v>
                </c:pt>
                <c:pt idx="2">
                  <c:v>0.78326202256538879</c:v>
                </c:pt>
                <c:pt idx="3">
                  <c:v>0.35594533912057358</c:v>
                </c:pt>
                <c:pt idx="4">
                  <c:v>0.19009247986968747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T98G!$T$27:$T$31</c:f>
              <c:numCache>
                <c:formatCode>General</c:formatCode>
                <c:ptCount val="5"/>
                <c:pt idx="0">
                  <c:v>0.98277190125763669</c:v>
                </c:pt>
                <c:pt idx="1">
                  <c:v>0.93672248668589309</c:v>
                </c:pt>
                <c:pt idx="2">
                  <c:v>0.54582921659958772</c:v>
                </c:pt>
                <c:pt idx="3">
                  <c:v>0.23931840521286696</c:v>
                </c:pt>
                <c:pt idx="4">
                  <c:v>0.20329951348639005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5240"/>
        <c:axId val="447788184"/>
      </c:scatterChart>
      <c:valAx>
        <c:axId val="447795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8184"/>
        <c:crosses val="autoZero"/>
        <c:crossBetween val="midCat"/>
      </c:valAx>
      <c:valAx>
        <c:axId val="447788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52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T98G!$U$18:$U$22</c:f>
              <c:numCache>
                <c:formatCode>General</c:formatCode>
                <c:ptCount val="5"/>
                <c:pt idx="0">
                  <c:v>0.95251384935044203</c:v>
                </c:pt>
                <c:pt idx="1">
                  <c:v>0.941054097583222</c:v>
                </c:pt>
                <c:pt idx="2">
                  <c:v>0.73917461897063019</c:v>
                </c:pt>
                <c:pt idx="3">
                  <c:v>0.33591027375115329</c:v>
                </c:pt>
                <c:pt idx="4">
                  <c:v>0.17939276044132238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T98G!$U$27:$U$31</c:f>
              <c:numCache>
                <c:formatCode>General</c:formatCode>
                <c:ptCount val="5"/>
                <c:pt idx="0">
                  <c:v>0.91743753843089182</c:v>
                </c:pt>
                <c:pt idx="1">
                  <c:v>0.65806430258233461</c:v>
                </c:pt>
                <c:pt idx="2">
                  <c:v>0.27830863671281669</c:v>
                </c:pt>
                <c:pt idx="3">
                  <c:v>0.16060555259966278</c:v>
                </c:pt>
                <c:pt idx="4">
                  <c:v>0.15293239991277194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5632"/>
        <c:axId val="447792496"/>
      </c:scatterChart>
      <c:valAx>
        <c:axId val="44779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2496"/>
        <c:crosses val="autoZero"/>
        <c:crossBetween val="midCat"/>
      </c:valAx>
      <c:valAx>
        <c:axId val="447792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56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T98G!$V$18:$V$22</c:f>
              <c:numCache>
                <c:formatCode>General</c:formatCode>
                <c:ptCount val="5"/>
                <c:pt idx="0">
                  <c:v>0.6466975733076662</c:v>
                </c:pt>
                <c:pt idx="1">
                  <c:v>0.63891711566537224</c:v>
                </c:pt>
                <c:pt idx="2">
                  <c:v>0.50185352440272468</c:v>
                </c:pt>
                <c:pt idx="3">
                  <c:v>0.22806215262079838</c:v>
                </c:pt>
                <c:pt idx="4">
                  <c:v>0.12179651028221854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T98G!$V$27:$V$31</c:f>
              <c:numCache>
                <c:formatCode>General</c:formatCode>
                <c:ptCount val="5"/>
                <c:pt idx="0">
                  <c:v>0.448852033911046</c:v>
                </c:pt>
                <c:pt idx="1">
                  <c:v>0.28543746362149758</c:v>
                </c:pt>
                <c:pt idx="2">
                  <c:v>0.15735929422081499</c:v>
                </c:pt>
                <c:pt idx="3">
                  <c:v>0.14767286660592605</c:v>
                </c:pt>
                <c:pt idx="4">
                  <c:v>0.13594249227352248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3672"/>
        <c:axId val="447796808"/>
      </c:scatterChart>
      <c:valAx>
        <c:axId val="447793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6808"/>
        <c:crosses val="autoZero"/>
        <c:crossBetween val="midCat"/>
      </c:valAx>
      <c:valAx>
        <c:axId val="447796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3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T98G!$W$18:$W$22</c:f>
              <c:numCache>
                <c:formatCode>General</c:formatCode>
                <c:ptCount val="5"/>
                <c:pt idx="0">
                  <c:v>0.19910013849298938</c:v>
                </c:pt>
                <c:pt idx="1">
                  <c:v>0.19670475267733459</c:v>
                </c:pt>
                <c:pt idx="2">
                  <c:v>0.15450669731250227</c:v>
                </c:pt>
                <c:pt idx="3">
                  <c:v>7.0213973340839758E-2</c:v>
                </c:pt>
                <c:pt idx="4">
                  <c:v>3.7497747117130019E-2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T98G!$W$27:$W$31</c:f>
              <c:numCache>
                <c:formatCode>General</c:formatCode>
                <c:ptCount val="5"/>
                <c:pt idx="0">
                  <c:v>0.15986948533506851</c:v>
                </c:pt>
                <c:pt idx="1">
                  <c:v>0.12281008815729944</c:v>
                </c:pt>
                <c:pt idx="2">
                  <c:v>0.11014849690047546</c:v>
                </c:pt>
                <c:pt idx="3">
                  <c:v>0.1235875372433171</c:v>
                </c:pt>
                <c:pt idx="4">
                  <c:v>0.1519705386176845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9752"/>
        <c:axId val="447794064"/>
      </c:scatterChart>
      <c:valAx>
        <c:axId val="447789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4064"/>
        <c:crosses val="autoZero"/>
        <c:crossBetween val="midCat"/>
      </c:valAx>
      <c:valAx>
        <c:axId val="44779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9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T98G!$X$18:$X$22</c:f>
              <c:numCache>
                <c:formatCode>General</c:formatCode>
                <c:ptCount val="5"/>
                <c:pt idx="0">
                  <c:v>0.13507732129026484</c:v>
                </c:pt>
                <c:pt idx="1">
                  <c:v>0.13345219786300647</c:v>
                </c:pt>
                <c:pt idx="2">
                  <c:v>0.10482338662518532</c:v>
                </c:pt>
                <c:pt idx="3">
                  <c:v>4.763590576990312E-2</c:v>
                </c:pt>
                <c:pt idx="4">
                  <c:v>2.543993828100739E-2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T98G!$X$27:$X$31</c:f>
              <c:numCache>
                <c:formatCode>General</c:formatCode>
                <c:ptCount val="5"/>
                <c:pt idx="0">
                  <c:v>0.12277426048375691</c:v>
                </c:pt>
                <c:pt idx="1">
                  <c:v>0.11334440405999911</c:v>
                </c:pt>
                <c:pt idx="2">
                  <c:v>0.10830224523994587</c:v>
                </c:pt>
                <c:pt idx="3">
                  <c:v>0.12445504162744432</c:v>
                </c:pt>
                <c:pt idx="4">
                  <c:v>0.1295976854766292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5440"/>
        <c:axId val="447786224"/>
      </c:scatterChart>
      <c:valAx>
        <c:axId val="447785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86224"/>
        <c:crosses val="autoZero"/>
        <c:crossBetween val="midCat"/>
      </c:valAx>
      <c:valAx>
        <c:axId val="447786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54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T98G!$Y$18:$Y$22</c:f>
              <c:numCache>
                <c:formatCode>General</c:formatCode>
                <c:ptCount val="5"/>
                <c:pt idx="0">
                  <c:v>0.10685935970807688</c:v>
                </c:pt>
                <c:pt idx="1">
                  <c:v>0.10557372828435141</c:v>
                </c:pt>
                <c:pt idx="2">
                  <c:v>8.2925541239666153E-2</c:v>
                </c:pt>
                <c:pt idx="3">
                  <c:v>3.7684656025622543E-2</c:v>
                </c:pt>
                <c:pt idx="4">
                  <c:v>2.0125476947234724E-2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T98G!$Y$27:$Y$31</c:f>
              <c:numCache>
                <c:formatCode>General</c:formatCode>
                <c:ptCount val="5"/>
                <c:pt idx="0">
                  <c:v>0.11581274979640228</c:v>
                </c:pt>
                <c:pt idx="1">
                  <c:v>0.1105880440210395</c:v>
                </c:pt>
                <c:pt idx="2">
                  <c:v>0.12699041984409024</c:v>
                </c:pt>
                <c:pt idx="3">
                  <c:v>0.14346020203001353</c:v>
                </c:pt>
                <c:pt idx="4">
                  <c:v>0.18190764760485015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86616"/>
        <c:axId val="447792888"/>
      </c:scatterChart>
      <c:valAx>
        <c:axId val="447786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2888"/>
        <c:crosses val="autoZero"/>
        <c:crossBetween val="midCat"/>
      </c:valAx>
      <c:valAx>
        <c:axId val="447792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866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T98G!$Q$18:$Q$22</c:f>
              <c:numCache>
                <c:formatCode>General</c:formatCode>
                <c:ptCount val="5"/>
                <c:pt idx="0">
                  <c:v>0.99741757790209462</c:v>
                </c:pt>
                <c:pt idx="1">
                  <c:v>0.98541758665911738</c:v>
                </c:pt>
                <c:pt idx="2">
                  <c:v>0.77402103770266562</c:v>
                </c:pt>
                <c:pt idx="3">
                  <c:v>0.3517458689611539</c:v>
                </c:pt>
                <c:pt idx="4">
                  <c:v>0.1878497543469565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T98G!$P$18:$P$22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T98G!$Z$18:$Z$22</c:f>
              <c:numCache>
                <c:formatCode>General</c:formatCode>
                <c:ptCount val="5"/>
                <c:pt idx="0">
                  <c:v>0.10573938155180188</c:v>
                </c:pt>
                <c:pt idx="1">
                  <c:v>0.10446722465305511</c:v>
                </c:pt>
                <c:pt idx="2">
                  <c:v>8.205641012153643E-2</c:v>
                </c:pt>
                <c:pt idx="3">
                  <c:v>3.7289688362605156E-2</c:v>
                </c:pt>
                <c:pt idx="4">
                  <c:v>1.9914544609374057E-2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T98G!$P$27:$P$31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T98G!$Z$27:$Z$31</c:f>
              <c:numCache>
                <c:formatCode>General</c:formatCode>
                <c:ptCount val="5"/>
                <c:pt idx="0">
                  <c:v>0.10280965205148464</c:v>
                </c:pt>
                <c:pt idx="1">
                  <c:v>0.11507401272849761</c:v>
                </c:pt>
                <c:pt idx="2">
                  <c:v>0.14733876187696648</c:v>
                </c:pt>
                <c:pt idx="3">
                  <c:v>0.17601027985900453</c:v>
                </c:pt>
                <c:pt idx="4">
                  <c:v>0.18071224179678372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4456"/>
        <c:axId val="447794848"/>
      </c:scatterChart>
      <c:valAx>
        <c:axId val="44779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4848"/>
        <c:crosses val="autoZero"/>
        <c:crossBetween val="midCat"/>
      </c:valAx>
      <c:valAx>
        <c:axId val="447794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4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T98G!$R$18:$Z$18</c:f>
              <c:numCache>
                <c:formatCode>General</c:formatCode>
                <c:ptCount val="9"/>
                <c:pt idx="0">
                  <c:v>1.0549365819499796</c:v>
                </c:pt>
                <c:pt idx="1">
                  <c:v>1.0161228364285098</c:v>
                </c:pt>
                <c:pt idx="2">
                  <c:v>1.0093256789616785</c:v>
                </c:pt>
                <c:pt idx="3">
                  <c:v>0.95251384935044203</c:v>
                </c:pt>
                <c:pt idx="4">
                  <c:v>0.6466975733076662</c:v>
                </c:pt>
                <c:pt idx="5">
                  <c:v>0.19910013849298938</c:v>
                </c:pt>
                <c:pt idx="6">
                  <c:v>0.13507732129026484</c:v>
                </c:pt>
                <c:pt idx="7">
                  <c:v>0.10685935970807688</c:v>
                </c:pt>
                <c:pt idx="8">
                  <c:v>0.10573938155180188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T98G!$R$19:$Z$19</c:f>
              <c:numCache>
                <c:formatCode>General</c:formatCode>
                <c:ptCount val="9"/>
                <c:pt idx="0">
                  <c:v>1.0422445760882797</c:v>
                </c:pt>
                <c:pt idx="1">
                  <c:v>1.0038978010881678</c:v>
                </c:pt>
                <c:pt idx="2">
                  <c:v>0.99718242063418061</c:v>
                </c:pt>
                <c:pt idx="3">
                  <c:v>0.941054097583222</c:v>
                </c:pt>
                <c:pt idx="4">
                  <c:v>0.63891711566537224</c:v>
                </c:pt>
                <c:pt idx="5">
                  <c:v>0.19670475267733459</c:v>
                </c:pt>
                <c:pt idx="6">
                  <c:v>0.13345219786300647</c:v>
                </c:pt>
                <c:pt idx="7">
                  <c:v>0.10557372828435141</c:v>
                </c:pt>
                <c:pt idx="8">
                  <c:v>0.10446722465305511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T98G!$R$20:$Z$20</c:f>
              <c:numCache>
                <c:formatCode>General</c:formatCode>
                <c:ptCount val="9"/>
                <c:pt idx="0">
                  <c:v>0.81865722638344895</c:v>
                </c:pt>
                <c:pt idx="1">
                  <c:v>0.78853678710981479</c:v>
                </c:pt>
                <c:pt idx="2">
                  <c:v>0.78326202256538879</c:v>
                </c:pt>
                <c:pt idx="3">
                  <c:v>0.73917461897063019</c:v>
                </c:pt>
                <c:pt idx="4">
                  <c:v>0.50185352440272468</c:v>
                </c:pt>
                <c:pt idx="5">
                  <c:v>0.15450669731250227</c:v>
                </c:pt>
                <c:pt idx="6">
                  <c:v>0.10482338662518532</c:v>
                </c:pt>
                <c:pt idx="7">
                  <c:v>8.2925541239666153E-2</c:v>
                </c:pt>
                <c:pt idx="8">
                  <c:v>8.205641012153643E-2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T98G!$R$21:$Z$21</c:f>
              <c:numCache>
                <c:formatCode>General</c:formatCode>
                <c:ptCount val="9"/>
                <c:pt idx="0">
                  <c:v>0.37203032404681458</c:v>
                </c:pt>
                <c:pt idx="1">
                  <c:v>0.35834240140682805</c:v>
                </c:pt>
                <c:pt idx="2">
                  <c:v>0.35594533912057358</c:v>
                </c:pt>
                <c:pt idx="3">
                  <c:v>0.33591027375115329</c:v>
                </c:pt>
                <c:pt idx="4">
                  <c:v>0.22806215262079838</c:v>
                </c:pt>
                <c:pt idx="5">
                  <c:v>7.0213973340839758E-2</c:v>
                </c:pt>
                <c:pt idx="6">
                  <c:v>4.763590576990312E-2</c:v>
                </c:pt>
                <c:pt idx="7">
                  <c:v>3.7684656025622543E-2</c:v>
                </c:pt>
                <c:pt idx="8">
                  <c:v>3.7289688362605156E-2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T98G!$R$22:$Z$22</c:f>
              <c:numCache>
                <c:formatCode>General</c:formatCode>
                <c:ptCount val="9"/>
                <c:pt idx="0">
                  <c:v>0.19868266026325609</c:v>
                </c:pt>
                <c:pt idx="1">
                  <c:v>0.19137263011838018</c:v>
                </c:pt>
                <c:pt idx="2">
                  <c:v>0.19009247986968747</c:v>
                </c:pt>
                <c:pt idx="3">
                  <c:v>0.17939276044132238</c:v>
                </c:pt>
                <c:pt idx="4">
                  <c:v>0.12179651028221854</c:v>
                </c:pt>
                <c:pt idx="5">
                  <c:v>3.7497747117130019E-2</c:v>
                </c:pt>
                <c:pt idx="6">
                  <c:v>2.543993828100739E-2</c:v>
                </c:pt>
                <c:pt idx="7">
                  <c:v>2.0125476947234724E-2</c:v>
                </c:pt>
                <c:pt idx="8">
                  <c:v>1.9914544609374057E-2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808568"/>
        <c:axId val="447802296"/>
        <c:axId val="447345432"/>
      </c:surfaceChart>
      <c:catAx>
        <c:axId val="447808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802296"/>
        <c:crossesAt val="0"/>
        <c:auto val="1"/>
        <c:lblAlgn val="ctr"/>
        <c:lblOffset val="100"/>
        <c:noMultiLvlLbl val="0"/>
      </c:catAx>
      <c:valAx>
        <c:axId val="44780229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808568"/>
        <c:crosses val="autoZero"/>
        <c:crossBetween val="midCat"/>
        <c:majorUnit val="0.25"/>
        <c:minorUnit val="0.1"/>
      </c:valAx>
      <c:serAx>
        <c:axId val="44734543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80229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T98G!$R$27:$Z$27</c:f>
              <c:numCache>
                <c:formatCode>General</c:formatCode>
                <c:ptCount val="9"/>
                <c:pt idx="0">
                  <c:v>1.0307546561770902</c:v>
                </c:pt>
                <c:pt idx="1">
                  <c:v>1.0702850729301929</c:v>
                </c:pt>
                <c:pt idx="2">
                  <c:v>0.98277190125763669</c:v>
                </c:pt>
                <c:pt idx="3">
                  <c:v>0.91743753843089182</c:v>
                </c:pt>
                <c:pt idx="4">
                  <c:v>0.448852033911046</c:v>
                </c:pt>
                <c:pt idx="5">
                  <c:v>0.15986948533506851</c:v>
                </c:pt>
                <c:pt idx="6">
                  <c:v>0.12277426048375691</c:v>
                </c:pt>
                <c:pt idx="7">
                  <c:v>0.11581274979640228</c:v>
                </c:pt>
                <c:pt idx="8">
                  <c:v>0.10280965205148464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T98G!$R$28:$Z$28</c:f>
              <c:numCache>
                <c:formatCode>General</c:formatCode>
                <c:ptCount val="9"/>
                <c:pt idx="0">
                  <c:v>0.97262993244092522</c:v>
                </c:pt>
                <c:pt idx="1">
                  <c:v>0.95638591208775203</c:v>
                </c:pt>
                <c:pt idx="2">
                  <c:v>0.93672248668589309</c:v>
                </c:pt>
                <c:pt idx="3">
                  <c:v>0.65806430258233461</c:v>
                </c:pt>
                <c:pt idx="4">
                  <c:v>0.28543746362149758</c:v>
                </c:pt>
                <c:pt idx="5">
                  <c:v>0.12281008815729944</c:v>
                </c:pt>
                <c:pt idx="6">
                  <c:v>0.11334440405999911</c:v>
                </c:pt>
                <c:pt idx="7">
                  <c:v>0.1105880440210395</c:v>
                </c:pt>
                <c:pt idx="8">
                  <c:v>0.11507401272849761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T98G!$R$29:$Z$29</c:f>
              <c:numCache>
                <c:formatCode>General</c:formatCode>
                <c:ptCount val="9"/>
                <c:pt idx="0">
                  <c:v>0.63351187559756916</c:v>
                </c:pt>
                <c:pt idx="1">
                  <c:v>0.67051676068589894</c:v>
                </c:pt>
                <c:pt idx="2">
                  <c:v>0.54582921659958772</c:v>
                </c:pt>
                <c:pt idx="3">
                  <c:v>0.27830863671281669</c:v>
                </c:pt>
                <c:pt idx="4">
                  <c:v>0.15735929422081499</c:v>
                </c:pt>
                <c:pt idx="5">
                  <c:v>0.11014849690047546</c:v>
                </c:pt>
                <c:pt idx="6">
                  <c:v>0.10830224523994587</c:v>
                </c:pt>
                <c:pt idx="7">
                  <c:v>0.12699041984409024</c:v>
                </c:pt>
                <c:pt idx="8">
                  <c:v>0.14733876187696648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T98G!$R$30:$Z$30</c:f>
              <c:numCache>
                <c:formatCode>General</c:formatCode>
                <c:ptCount val="9"/>
                <c:pt idx="0">
                  <c:v>0.30694072887980289</c:v>
                </c:pt>
                <c:pt idx="1">
                  <c:v>0.26286690846483113</c:v>
                </c:pt>
                <c:pt idx="2">
                  <c:v>0.23931840521286696</c:v>
                </c:pt>
                <c:pt idx="3">
                  <c:v>0.16060555259966278</c:v>
                </c:pt>
                <c:pt idx="4">
                  <c:v>0.14767286660592605</c:v>
                </c:pt>
                <c:pt idx="5">
                  <c:v>0.1235875372433171</c:v>
                </c:pt>
                <c:pt idx="6">
                  <c:v>0.12445504162744432</c:v>
                </c:pt>
                <c:pt idx="7">
                  <c:v>0.14346020203001353</c:v>
                </c:pt>
                <c:pt idx="8">
                  <c:v>0.17601027985900453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T98G!$R$31:$Z$31</c:f>
              <c:numCache>
                <c:formatCode>General</c:formatCode>
                <c:ptCount val="9"/>
                <c:pt idx="0">
                  <c:v>0.15122382307117285</c:v>
                </c:pt>
                <c:pt idx="1">
                  <c:v>0.17003690087431841</c:v>
                </c:pt>
                <c:pt idx="2">
                  <c:v>0.20329951348639005</c:v>
                </c:pt>
                <c:pt idx="3">
                  <c:v>0.15293239991277194</c:v>
                </c:pt>
                <c:pt idx="4">
                  <c:v>0.13594249227352248</c:v>
                </c:pt>
                <c:pt idx="5">
                  <c:v>0.1519705386176845</c:v>
                </c:pt>
                <c:pt idx="6">
                  <c:v>0.1295976854766292</c:v>
                </c:pt>
                <c:pt idx="7">
                  <c:v>0.18190764760485015</c:v>
                </c:pt>
                <c:pt idx="8">
                  <c:v>0.18071224179678372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809352"/>
        <c:axId val="447802688"/>
        <c:axId val="447342464"/>
      </c:surfaceChart>
      <c:catAx>
        <c:axId val="4478093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2688"/>
        <c:crossesAt val="0"/>
        <c:auto val="1"/>
        <c:lblAlgn val="ctr"/>
        <c:lblOffset val="100"/>
        <c:noMultiLvlLbl val="0"/>
      </c:catAx>
      <c:valAx>
        <c:axId val="44780268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809352"/>
        <c:crosses val="autoZero"/>
        <c:crossBetween val="midCat"/>
        <c:majorUnit val="0.25"/>
        <c:minorUnit val="0.1"/>
      </c:valAx>
      <c:serAx>
        <c:axId val="44734246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80268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T98G!$R$36:$Z$36</c:f>
              <c:numCache>
                <c:formatCode>General</c:formatCode>
                <c:ptCount val="9"/>
                <c:pt idx="0">
                  <c:v>2.4181925772889468E-2</c:v>
                </c:pt>
                <c:pt idx="1">
                  <c:v>-5.416223650168317E-2</c:v>
                </c:pt>
                <c:pt idx="2">
                  <c:v>2.655377770404177E-2</c:v>
                </c:pt>
                <c:pt idx="3">
                  <c:v>3.5076310919550213E-2</c:v>
                </c:pt>
                <c:pt idx="4">
                  <c:v>0.1978455393966202</c:v>
                </c:pt>
                <c:pt idx="5">
                  <c:v>3.9230653157920875E-2</c:v>
                </c:pt>
                <c:pt idx="6">
                  <c:v>1.2303060806507934E-2</c:v>
                </c:pt>
                <c:pt idx="7">
                  <c:v>-8.9533900883254081E-3</c:v>
                </c:pt>
                <c:pt idx="8">
                  <c:v>2.929729500317238E-3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T98G!$R$37:$Z$37</c:f>
              <c:numCache>
                <c:formatCode>General</c:formatCode>
                <c:ptCount val="9"/>
                <c:pt idx="0">
                  <c:v>6.9614643647354479E-2</c:v>
                </c:pt>
                <c:pt idx="1">
                  <c:v>4.7511889000415808E-2</c:v>
                </c:pt>
                <c:pt idx="2">
                  <c:v>6.0459933948287525E-2</c:v>
                </c:pt>
                <c:pt idx="3">
                  <c:v>0.28298979500088739</c:v>
                </c:pt>
                <c:pt idx="4">
                  <c:v>0.35347965204387466</c:v>
                </c:pt>
                <c:pt idx="5">
                  <c:v>7.3894664520035153E-2</c:v>
                </c:pt>
                <c:pt idx="6">
                  <c:v>2.0107793803007354E-2</c:v>
                </c:pt>
                <c:pt idx="7">
                  <c:v>-5.0143157366880908E-3</c:v>
                </c:pt>
                <c:pt idx="8">
                  <c:v>-1.0606788075442505E-2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T98G!$R$38:$Z$38</c:f>
              <c:numCache>
                <c:formatCode>General</c:formatCode>
                <c:ptCount val="9"/>
                <c:pt idx="0">
                  <c:v>0.18514535078587979</c:v>
                </c:pt>
                <c:pt idx="1">
                  <c:v>0.11802002642391585</c:v>
                </c:pt>
                <c:pt idx="2">
                  <c:v>0.23743280596580107</c:v>
                </c:pt>
                <c:pt idx="3">
                  <c:v>0.4608659822578135</c:v>
                </c:pt>
                <c:pt idx="4">
                  <c:v>0.34449423018190972</c:v>
                </c:pt>
                <c:pt idx="5">
                  <c:v>4.4358200412026816E-2</c:v>
                </c:pt>
                <c:pt idx="6">
                  <c:v>-3.4788586147605494E-3</c:v>
                </c:pt>
                <c:pt idx="7">
                  <c:v>-4.4064878604424082E-2</c:v>
                </c:pt>
                <c:pt idx="8">
                  <c:v>-6.5282351755430054E-2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T98G!$R$39:$Z$39</c:f>
              <c:numCache>
                <c:formatCode>General</c:formatCode>
                <c:ptCount val="9"/>
                <c:pt idx="0">
                  <c:v>6.5089595167011682E-2</c:v>
                </c:pt>
                <c:pt idx="1">
                  <c:v>9.547549294199692E-2</c:v>
                </c:pt>
                <c:pt idx="2">
                  <c:v>0.11662693390770662</c:v>
                </c:pt>
                <c:pt idx="3">
                  <c:v>0.17530472115149051</c:v>
                </c:pt>
                <c:pt idx="4">
                  <c:v>8.038928601487233E-2</c:v>
                </c:pt>
                <c:pt idx="5">
                  <c:v>-5.3373563902477342E-2</c:v>
                </c:pt>
                <c:pt idx="6">
                  <c:v>-7.6819135857541201E-2</c:v>
                </c:pt>
                <c:pt idx="7">
                  <c:v>-0.10577554600439099</c:v>
                </c:pt>
                <c:pt idx="8">
                  <c:v>-0.13872059149639937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T98G!$R$40:$Z$40</c:f>
              <c:numCache>
                <c:formatCode>General</c:formatCode>
                <c:ptCount val="9"/>
                <c:pt idx="0">
                  <c:v>4.7458837192083242E-2</c:v>
                </c:pt>
                <c:pt idx="1">
                  <c:v>2.1335729244061769E-2</c:v>
                </c:pt>
                <c:pt idx="2">
                  <c:v>-1.3207033616702585E-2</c:v>
                </c:pt>
                <c:pt idx="3">
                  <c:v>2.6460360528550442E-2</c:v>
                </c:pt>
                <c:pt idx="4">
                  <c:v>-1.4145981991303944E-2</c:v>
                </c:pt>
                <c:pt idx="5">
                  <c:v>-0.11447279150055448</c:v>
                </c:pt>
                <c:pt idx="6">
                  <c:v>-0.10415774719562181</c:v>
                </c:pt>
                <c:pt idx="7">
                  <c:v>-0.16178217065761541</c:v>
                </c:pt>
                <c:pt idx="8">
                  <c:v>-0.16079769718740966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99160"/>
        <c:axId val="447805040"/>
        <c:axId val="447339920"/>
      </c:surfaceChart>
      <c:catAx>
        <c:axId val="4477991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805040"/>
        <c:crossesAt val="0"/>
        <c:auto val="1"/>
        <c:lblAlgn val="ctr"/>
        <c:lblOffset val="100"/>
        <c:noMultiLvlLbl val="0"/>
      </c:catAx>
      <c:valAx>
        <c:axId val="44780504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799160"/>
        <c:crosses val="autoZero"/>
        <c:crossBetween val="midCat"/>
        <c:majorUnit val="0.25"/>
        <c:minorUnit val="0.1"/>
      </c:valAx>
      <c:serAx>
        <c:axId val="447339920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80504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U2OS!$R$17:$Z$17</c:f>
              <c:numCache>
                <c:formatCode>General</c:formatCode>
                <c:ptCount val="9"/>
                <c:pt idx="0">
                  <c:v>1.0141400737063937</c:v>
                </c:pt>
                <c:pt idx="1">
                  <c:v>1.0396406517999084</c:v>
                </c:pt>
                <c:pt idx="2">
                  <c:v>1.0209054356503147</c:v>
                </c:pt>
                <c:pt idx="3">
                  <c:v>1.0026675738341788</c:v>
                </c:pt>
                <c:pt idx="4">
                  <c:v>0.9578798504688476</c:v>
                </c:pt>
                <c:pt idx="5">
                  <c:v>0.8340622187317992</c:v>
                </c:pt>
                <c:pt idx="6">
                  <c:v>0.70510356193815138</c:v>
                </c:pt>
                <c:pt idx="7">
                  <c:v>0.51280540353656967</c:v>
                </c:pt>
                <c:pt idx="8">
                  <c:v>0.48669230952696968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U2OS!$R$18:$Z$18</c:f>
              <c:numCache>
                <c:formatCode>General</c:formatCode>
                <c:ptCount val="9"/>
                <c:pt idx="0">
                  <c:v>0.99269683377700357</c:v>
                </c:pt>
                <c:pt idx="1">
                  <c:v>1.0176582210540082</c:v>
                </c:pt>
                <c:pt idx="2">
                  <c:v>0.99931914715876435</c:v>
                </c:pt>
                <c:pt idx="3">
                  <c:v>0.9814669114083584</c:v>
                </c:pt>
                <c:pt idx="4">
                  <c:v>0.9376261912459517</c:v>
                </c:pt>
                <c:pt idx="5">
                  <c:v>0.81642659152801378</c:v>
                </c:pt>
                <c:pt idx="6">
                  <c:v>0.69019466991651068</c:v>
                </c:pt>
                <c:pt idx="7">
                  <c:v>0.50196251349581389</c:v>
                </c:pt>
                <c:pt idx="8">
                  <c:v>0.47640156149762275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U2OS!$R$25:$Z$25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U2OS!$R$27:$Z$27</c:f>
              <c:numCache>
                <c:formatCode>General</c:formatCode>
                <c:ptCount val="9"/>
                <c:pt idx="0">
                  <c:v>1.0071841471218426</c:v>
                </c:pt>
                <c:pt idx="1">
                  <c:v>0.99930239926271136</c:v>
                </c:pt>
                <c:pt idx="2">
                  <c:v>1.0103440320905761</c:v>
                </c:pt>
                <c:pt idx="3">
                  <c:v>0.97748974712784786</c:v>
                </c:pt>
                <c:pt idx="4">
                  <c:v>0.95088312706507094</c:v>
                </c:pt>
                <c:pt idx="5">
                  <c:v>0.84328736157231621</c:v>
                </c:pt>
                <c:pt idx="6">
                  <c:v>0.73289188249170889</c:v>
                </c:pt>
                <c:pt idx="7">
                  <c:v>0.52394225331551858</c:v>
                </c:pt>
                <c:pt idx="8">
                  <c:v>0.51835277446601824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1120"/>
        <c:axId val="447809744"/>
      </c:scatterChart>
      <c:valAx>
        <c:axId val="4478011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9744"/>
        <c:crosses val="autoZero"/>
        <c:crossBetween val="midCat"/>
      </c:valAx>
      <c:valAx>
        <c:axId val="447809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11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U2OS!$R$17:$Z$17</c:f>
              <c:numCache>
                <c:formatCode>General</c:formatCode>
                <c:ptCount val="9"/>
                <c:pt idx="0">
                  <c:v>1.0141400737063937</c:v>
                </c:pt>
                <c:pt idx="1">
                  <c:v>1.0396406517999084</c:v>
                </c:pt>
                <c:pt idx="2">
                  <c:v>1.0209054356503147</c:v>
                </c:pt>
                <c:pt idx="3">
                  <c:v>1.0026675738341788</c:v>
                </c:pt>
                <c:pt idx="4">
                  <c:v>0.9578798504688476</c:v>
                </c:pt>
                <c:pt idx="5">
                  <c:v>0.8340622187317992</c:v>
                </c:pt>
                <c:pt idx="6">
                  <c:v>0.70510356193815138</c:v>
                </c:pt>
                <c:pt idx="7">
                  <c:v>0.51280540353656967</c:v>
                </c:pt>
                <c:pt idx="8">
                  <c:v>0.48669230952696968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U2OS!$R$19:$Z$19</c:f>
              <c:numCache>
                <c:formatCode>General</c:formatCode>
                <c:ptCount val="9"/>
                <c:pt idx="0">
                  <c:v>1.0306060182127701</c:v>
                </c:pt>
                <c:pt idx="1">
                  <c:v>1.0565206329020715</c:v>
                </c:pt>
                <c:pt idx="2">
                  <c:v>1.0374812250166097</c:v>
                </c:pt>
                <c:pt idx="3">
                  <c:v>1.0189472466891898</c:v>
                </c:pt>
                <c:pt idx="4">
                  <c:v>0.97343233367163895</c:v>
                </c:pt>
                <c:pt idx="5">
                  <c:v>0.84760435414738389</c:v>
                </c:pt>
                <c:pt idx="6">
                  <c:v>0.71655187802696341</c:v>
                </c:pt>
                <c:pt idx="7">
                  <c:v>0.52113149727463026</c:v>
                </c:pt>
                <c:pt idx="8">
                  <c:v>0.49459442163961198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U2OS!$R$25:$Z$25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U2OS!$R$28:$Z$28</c:f>
              <c:numCache>
                <c:formatCode>General</c:formatCode>
                <c:ptCount val="9"/>
                <c:pt idx="0">
                  <c:v>1.0187350658197207</c:v>
                </c:pt>
                <c:pt idx="1">
                  <c:v>1.0349675796757321</c:v>
                </c:pt>
                <c:pt idx="2">
                  <c:v>1.0396940105552546</c:v>
                </c:pt>
                <c:pt idx="3">
                  <c:v>1.0044562486976867</c:v>
                </c:pt>
                <c:pt idx="4">
                  <c:v>0.9678268893276134</c:v>
                </c:pt>
                <c:pt idx="5">
                  <c:v>0.86791058262357412</c:v>
                </c:pt>
                <c:pt idx="6">
                  <c:v>0.75190930152550806</c:v>
                </c:pt>
                <c:pt idx="7">
                  <c:v>0.52858161876039178</c:v>
                </c:pt>
                <c:pt idx="8">
                  <c:v>0.51823043427679094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3080"/>
        <c:axId val="447806608"/>
      </c:scatterChart>
      <c:valAx>
        <c:axId val="4478030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6608"/>
        <c:crosses val="autoZero"/>
        <c:crossBetween val="midCat"/>
      </c:valAx>
      <c:valAx>
        <c:axId val="447806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3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U2OS!$R$17:$Z$17</c:f>
              <c:numCache>
                <c:formatCode>General</c:formatCode>
                <c:ptCount val="9"/>
                <c:pt idx="0">
                  <c:v>1.0141400737063937</c:v>
                </c:pt>
                <c:pt idx="1">
                  <c:v>1.0396406517999084</c:v>
                </c:pt>
                <c:pt idx="2">
                  <c:v>1.0209054356503147</c:v>
                </c:pt>
                <c:pt idx="3">
                  <c:v>1.0026675738341788</c:v>
                </c:pt>
                <c:pt idx="4">
                  <c:v>0.9578798504688476</c:v>
                </c:pt>
                <c:pt idx="5">
                  <c:v>0.8340622187317992</c:v>
                </c:pt>
                <c:pt idx="6">
                  <c:v>0.70510356193815138</c:v>
                </c:pt>
                <c:pt idx="7">
                  <c:v>0.51280540353656967</c:v>
                </c:pt>
                <c:pt idx="8">
                  <c:v>0.48669230952696968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U2OS!$R$20:$Z$20</c:f>
              <c:numCache>
                <c:formatCode>General</c:formatCode>
                <c:ptCount val="9"/>
                <c:pt idx="0">
                  <c:v>1.0258489457031574</c:v>
                </c:pt>
                <c:pt idx="1">
                  <c:v>1.051643943682526</c:v>
                </c:pt>
                <c:pt idx="2">
                  <c:v>1.0326924179190882</c:v>
                </c:pt>
                <c:pt idx="3">
                  <c:v>1.0142439887513246</c:v>
                </c:pt>
                <c:pt idx="4">
                  <c:v>0.96893916352451726</c:v>
                </c:pt>
                <c:pt idx="5">
                  <c:v>0.84369198094085551</c:v>
                </c:pt>
                <c:pt idx="6">
                  <c:v>0.71324441699875729</c:v>
                </c:pt>
                <c:pt idx="7">
                  <c:v>0.5187260578770635</c:v>
                </c:pt>
                <c:pt idx="8">
                  <c:v>0.49231147210796677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U2OS!$R$25:$Z$25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U2OS!$R$29:$Z$29</c:f>
              <c:numCache>
                <c:formatCode>General</c:formatCode>
                <c:ptCount val="9"/>
                <c:pt idx="0">
                  <c:v>1.0447511837928685</c:v>
                </c:pt>
                <c:pt idx="1">
                  <c:v>1.020336879686875</c:v>
                </c:pt>
                <c:pt idx="2">
                  <c:v>1.009053821947981</c:v>
                </c:pt>
                <c:pt idx="3">
                  <c:v>1.0112283392113051</c:v>
                </c:pt>
                <c:pt idx="4">
                  <c:v>0.97694013372651278</c:v>
                </c:pt>
                <c:pt idx="5">
                  <c:v>0.81350746174359057</c:v>
                </c:pt>
                <c:pt idx="6">
                  <c:v>0.67248121729674726</c:v>
                </c:pt>
                <c:pt idx="7">
                  <c:v>0.49607382768268343</c:v>
                </c:pt>
                <c:pt idx="8">
                  <c:v>0.50589837852688524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7392"/>
        <c:axId val="447803472"/>
      </c:scatterChart>
      <c:valAx>
        <c:axId val="4478073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3472"/>
        <c:crosses val="autoZero"/>
        <c:crossBetween val="midCat"/>
      </c:valAx>
      <c:valAx>
        <c:axId val="447803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7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U2OS!$R$17:$Z$17</c:f>
              <c:numCache>
                <c:formatCode>General</c:formatCode>
                <c:ptCount val="9"/>
                <c:pt idx="0">
                  <c:v>1.0141400737063937</c:v>
                </c:pt>
                <c:pt idx="1">
                  <c:v>1.0396406517999084</c:v>
                </c:pt>
                <c:pt idx="2">
                  <c:v>1.0209054356503147</c:v>
                </c:pt>
                <c:pt idx="3">
                  <c:v>1.0026675738341788</c:v>
                </c:pt>
                <c:pt idx="4">
                  <c:v>0.9578798504688476</c:v>
                </c:pt>
                <c:pt idx="5">
                  <c:v>0.8340622187317992</c:v>
                </c:pt>
                <c:pt idx="6">
                  <c:v>0.70510356193815138</c:v>
                </c:pt>
                <c:pt idx="7">
                  <c:v>0.51280540353656967</c:v>
                </c:pt>
                <c:pt idx="8">
                  <c:v>0.48669230952696968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U2OS!$R$21:$Z$21</c:f>
              <c:numCache>
                <c:formatCode>General</c:formatCode>
                <c:ptCount val="9"/>
                <c:pt idx="0">
                  <c:v>1.0323354384064756</c:v>
                </c:pt>
                <c:pt idx="1">
                  <c:v>1.0582935394107835</c:v>
                </c:pt>
                <c:pt idx="2">
                  <c:v>1.039222182229576</c:v>
                </c:pt>
                <c:pt idx="3">
                  <c:v>1.0206571027482496</c:v>
                </c:pt>
                <c:pt idx="4">
                  <c:v>0.97506581291133598</c:v>
                </c:pt>
                <c:pt idx="5">
                  <c:v>0.84902668630965583</c:v>
                </c:pt>
                <c:pt idx="6">
                  <c:v>0.717754296085657</c:v>
                </c:pt>
                <c:pt idx="7">
                  <c:v>0.52200598793258857</c:v>
                </c:pt>
                <c:pt idx="8">
                  <c:v>0.495424381454868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U2OS!$R$25:$Z$25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U2OS!$R$30:$Z$30</c:f>
              <c:numCache>
                <c:formatCode>General</c:formatCode>
                <c:ptCount val="9"/>
                <c:pt idx="0">
                  <c:v>1.0029078595580225</c:v>
                </c:pt>
                <c:pt idx="1">
                  <c:v>1.031738071935169</c:v>
                </c:pt>
                <c:pt idx="2">
                  <c:v>1.0193598543866251</c:v>
                </c:pt>
                <c:pt idx="3">
                  <c:v>1.0219647780873073</c:v>
                </c:pt>
                <c:pt idx="4">
                  <c:v>0.93873148614391067</c:v>
                </c:pt>
                <c:pt idx="5">
                  <c:v>0.77105681832295703</c:v>
                </c:pt>
                <c:pt idx="6">
                  <c:v>0.63467101174011897</c:v>
                </c:pt>
                <c:pt idx="7">
                  <c:v>0.48335873470680307</c:v>
                </c:pt>
                <c:pt idx="8">
                  <c:v>0.49767338119571408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1512"/>
        <c:axId val="447807784"/>
      </c:scatterChart>
      <c:valAx>
        <c:axId val="4478015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7784"/>
        <c:crosses val="autoZero"/>
        <c:crossBetween val="midCat"/>
      </c:valAx>
      <c:valAx>
        <c:axId val="447807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1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U2OS!$R$17:$Z$17</c:f>
              <c:numCache>
                <c:formatCode>General</c:formatCode>
                <c:ptCount val="9"/>
                <c:pt idx="0">
                  <c:v>1.0141400737063937</c:v>
                </c:pt>
                <c:pt idx="1">
                  <c:v>1.0396406517999084</c:v>
                </c:pt>
                <c:pt idx="2">
                  <c:v>1.0209054356503147</c:v>
                </c:pt>
                <c:pt idx="3">
                  <c:v>1.0026675738341788</c:v>
                </c:pt>
                <c:pt idx="4">
                  <c:v>0.9578798504688476</c:v>
                </c:pt>
                <c:pt idx="5">
                  <c:v>0.8340622187317992</c:v>
                </c:pt>
                <c:pt idx="6">
                  <c:v>0.70510356193815138</c:v>
                </c:pt>
                <c:pt idx="7">
                  <c:v>0.51280540353656967</c:v>
                </c:pt>
                <c:pt idx="8">
                  <c:v>0.48669230952696968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U2OS!$R$16:$Z$16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U2OS!$R$22:$Z$22</c:f>
              <c:numCache>
                <c:formatCode>General</c:formatCode>
                <c:ptCount val="9"/>
                <c:pt idx="0">
                  <c:v>1.0293840455609982</c:v>
                </c:pt>
                <c:pt idx="1">
                  <c:v>1.0552679337167146</c:v>
                </c:pt>
                <c:pt idx="2">
                  <c:v>1.0362511005448978</c:v>
                </c:pt>
                <c:pt idx="3">
                  <c:v>1.0177390976515857</c:v>
                </c:pt>
                <c:pt idx="4">
                  <c:v>0.97227815091986325</c:v>
                </c:pt>
                <c:pt idx="5">
                  <c:v>0.84659936356709686</c:v>
                </c:pt>
                <c:pt idx="6">
                  <c:v>0.71570227421808674</c:v>
                </c:pt>
                <c:pt idx="7">
                  <c:v>0.52051360020592219</c:v>
                </c:pt>
                <c:pt idx="8">
                  <c:v>0.49400798914622263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U2OS!$R$25:$Z$25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U2OS!$R$31:$Z$31</c:f>
              <c:numCache>
                <c:formatCode>General</c:formatCode>
                <c:ptCount val="9"/>
                <c:pt idx="0">
                  <c:v>1.0368280637853311</c:v>
                </c:pt>
                <c:pt idx="1">
                  <c:v>1.0430735610066839</c:v>
                </c:pt>
                <c:pt idx="2">
                  <c:v>1.0148046403882762</c:v>
                </c:pt>
                <c:pt idx="3">
                  <c:v>0.99184923274581127</c:v>
                </c:pt>
                <c:pt idx="4">
                  <c:v>0.91861856526904573</c:v>
                </c:pt>
                <c:pt idx="5">
                  <c:v>0.73423571487036021</c:v>
                </c:pt>
                <c:pt idx="6">
                  <c:v>0.64388379219052638</c:v>
                </c:pt>
                <c:pt idx="7">
                  <c:v>0.47892013040866477</c:v>
                </c:pt>
                <c:pt idx="8">
                  <c:v>0.49398749701445027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7984"/>
        <c:axId val="447801904"/>
      </c:scatterChart>
      <c:valAx>
        <c:axId val="4477979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1904"/>
        <c:crosses val="autoZero"/>
        <c:crossBetween val="midCat"/>
      </c:valAx>
      <c:valAx>
        <c:axId val="447801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7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U2OS!$R$18:$R$22</c:f>
              <c:numCache>
                <c:formatCode>General</c:formatCode>
                <c:ptCount val="5"/>
                <c:pt idx="0">
                  <c:v>0.99269683377700357</c:v>
                </c:pt>
                <c:pt idx="1">
                  <c:v>1.0306060182127701</c:v>
                </c:pt>
                <c:pt idx="2">
                  <c:v>1.0258489457031574</c:v>
                </c:pt>
                <c:pt idx="3">
                  <c:v>1.0323354384064756</c:v>
                </c:pt>
                <c:pt idx="4">
                  <c:v>1.0293840455609982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U2OS!$R$27:$R$31</c:f>
              <c:numCache>
                <c:formatCode>General</c:formatCode>
                <c:ptCount val="5"/>
                <c:pt idx="0">
                  <c:v>1.0071841471218426</c:v>
                </c:pt>
                <c:pt idx="1">
                  <c:v>1.0187350658197207</c:v>
                </c:pt>
                <c:pt idx="2">
                  <c:v>1.0447511837928685</c:v>
                </c:pt>
                <c:pt idx="3">
                  <c:v>1.0029078595580225</c:v>
                </c:pt>
                <c:pt idx="4">
                  <c:v>1.0368280637853311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5432"/>
        <c:axId val="447805824"/>
      </c:scatterChart>
      <c:valAx>
        <c:axId val="447805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5824"/>
        <c:crosses val="autoZero"/>
        <c:crossBetween val="midCat"/>
      </c:valAx>
      <c:valAx>
        <c:axId val="447805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54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U2OS!$S$18:$S$22</c:f>
              <c:numCache>
                <c:formatCode>General</c:formatCode>
                <c:ptCount val="5"/>
                <c:pt idx="0">
                  <c:v>1.0176582210540082</c:v>
                </c:pt>
                <c:pt idx="1">
                  <c:v>1.0565206329020715</c:v>
                </c:pt>
                <c:pt idx="2">
                  <c:v>1.051643943682526</c:v>
                </c:pt>
                <c:pt idx="3">
                  <c:v>1.0582935394107835</c:v>
                </c:pt>
                <c:pt idx="4">
                  <c:v>1.0552679337167146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U2OS!$S$27:$S$31</c:f>
              <c:numCache>
                <c:formatCode>General</c:formatCode>
                <c:ptCount val="5"/>
                <c:pt idx="0">
                  <c:v>0.99930239926271136</c:v>
                </c:pt>
                <c:pt idx="1">
                  <c:v>1.0349675796757321</c:v>
                </c:pt>
                <c:pt idx="2">
                  <c:v>1.020336879686875</c:v>
                </c:pt>
                <c:pt idx="3">
                  <c:v>1.031738071935169</c:v>
                </c:pt>
                <c:pt idx="4">
                  <c:v>1.0430735610066839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7000"/>
        <c:axId val="447799944"/>
      </c:scatterChart>
      <c:valAx>
        <c:axId val="44780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99944"/>
        <c:crosses val="autoZero"/>
        <c:crossBetween val="midCat"/>
      </c:valAx>
      <c:valAx>
        <c:axId val="447799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7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U2OS!$T$18:$T$22</c:f>
              <c:numCache>
                <c:formatCode>General</c:formatCode>
                <c:ptCount val="5"/>
                <c:pt idx="0">
                  <c:v>0.99931914715876435</c:v>
                </c:pt>
                <c:pt idx="1">
                  <c:v>1.0374812250166097</c:v>
                </c:pt>
                <c:pt idx="2">
                  <c:v>1.0326924179190882</c:v>
                </c:pt>
                <c:pt idx="3">
                  <c:v>1.039222182229576</c:v>
                </c:pt>
                <c:pt idx="4">
                  <c:v>1.0362511005448978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U2OS!$T$27:$T$31</c:f>
              <c:numCache>
                <c:formatCode>General</c:formatCode>
                <c:ptCount val="5"/>
                <c:pt idx="0">
                  <c:v>1.0103440320905761</c:v>
                </c:pt>
                <c:pt idx="1">
                  <c:v>1.0396940105552546</c:v>
                </c:pt>
                <c:pt idx="2">
                  <c:v>1.009053821947981</c:v>
                </c:pt>
                <c:pt idx="3">
                  <c:v>1.0193598543866251</c:v>
                </c:pt>
                <c:pt idx="4">
                  <c:v>1.0148046403882762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4256"/>
        <c:axId val="447804648"/>
      </c:scatterChart>
      <c:valAx>
        <c:axId val="44780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04648"/>
        <c:crosses val="autoZero"/>
        <c:crossBetween val="midCat"/>
      </c:valAx>
      <c:valAx>
        <c:axId val="447804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42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U2OS!$U$18:$U$22</c:f>
              <c:numCache>
                <c:formatCode>General</c:formatCode>
                <c:ptCount val="5"/>
                <c:pt idx="0">
                  <c:v>0.9814669114083584</c:v>
                </c:pt>
                <c:pt idx="1">
                  <c:v>1.0189472466891898</c:v>
                </c:pt>
                <c:pt idx="2">
                  <c:v>1.0142439887513246</c:v>
                </c:pt>
                <c:pt idx="3">
                  <c:v>1.0206571027482496</c:v>
                </c:pt>
                <c:pt idx="4">
                  <c:v>1.0177390976515857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U2OS!$U$27:$U$31</c:f>
              <c:numCache>
                <c:formatCode>General</c:formatCode>
                <c:ptCount val="5"/>
                <c:pt idx="0">
                  <c:v>0.97748974712784786</c:v>
                </c:pt>
                <c:pt idx="1">
                  <c:v>1.0044562486976867</c:v>
                </c:pt>
                <c:pt idx="2">
                  <c:v>1.0112283392113051</c:v>
                </c:pt>
                <c:pt idx="3">
                  <c:v>1.0219647780873073</c:v>
                </c:pt>
                <c:pt idx="4">
                  <c:v>0.99184923274581127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14056"/>
        <c:axId val="447814840"/>
      </c:scatterChart>
      <c:valAx>
        <c:axId val="44781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14840"/>
        <c:crosses val="autoZero"/>
        <c:crossBetween val="midCat"/>
      </c:valAx>
      <c:valAx>
        <c:axId val="447814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140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U2OS!$V$18:$V$22</c:f>
              <c:numCache>
                <c:formatCode>General</c:formatCode>
                <c:ptCount val="5"/>
                <c:pt idx="0">
                  <c:v>0.9376261912459517</c:v>
                </c:pt>
                <c:pt idx="1">
                  <c:v>0.97343233367163895</c:v>
                </c:pt>
                <c:pt idx="2">
                  <c:v>0.96893916352451726</c:v>
                </c:pt>
                <c:pt idx="3">
                  <c:v>0.97506581291133598</c:v>
                </c:pt>
                <c:pt idx="4">
                  <c:v>0.97227815091986325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U2OS!$V$27:$V$31</c:f>
              <c:numCache>
                <c:formatCode>General</c:formatCode>
                <c:ptCount val="5"/>
                <c:pt idx="0">
                  <c:v>0.95088312706507094</c:v>
                </c:pt>
                <c:pt idx="1">
                  <c:v>0.9678268893276134</c:v>
                </c:pt>
                <c:pt idx="2">
                  <c:v>0.97694013372651278</c:v>
                </c:pt>
                <c:pt idx="3">
                  <c:v>0.93873148614391067</c:v>
                </c:pt>
                <c:pt idx="4">
                  <c:v>0.91861856526904573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14448"/>
        <c:axId val="447810136"/>
      </c:scatterChart>
      <c:valAx>
        <c:axId val="447814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10136"/>
        <c:crosses val="autoZero"/>
        <c:crossBetween val="midCat"/>
      </c:valAx>
      <c:valAx>
        <c:axId val="4478101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14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U2OS!$W$18:$W$22</c:f>
              <c:numCache>
                <c:formatCode>General</c:formatCode>
                <c:ptCount val="5"/>
                <c:pt idx="0">
                  <c:v>0.81642659152801378</c:v>
                </c:pt>
                <c:pt idx="1">
                  <c:v>0.84760435414738389</c:v>
                </c:pt>
                <c:pt idx="2">
                  <c:v>0.84369198094085551</c:v>
                </c:pt>
                <c:pt idx="3">
                  <c:v>0.84902668630965583</c:v>
                </c:pt>
                <c:pt idx="4">
                  <c:v>0.84659936356709686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U2OS!$W$27:$W$31</c:f>
              <c:numCache>
                <c:formatCode>General</c:formatCode>
                <c:ptCount val="5"/>
                <c:pt idx="0">
                  <c:v>0.84328736157231621</c:v>
                </c:pt>
                <c:pt idx="1">
                  <c:v>0.86791058262357412</c:v>
                </c:pt>
                <c:pt idx="2">
                  <c:v>0.81350746174359057</c:v>
                </c:pt>
                <c:pt idx="3">
                  <c:v>0.77105681832295703</c:v>
                </c:pt>
                <c:pt idx="4">
                  <c:v>0.73423571487036021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10528"/>
        <c:axId val="447810920"/>
      </c:scatterChart>
      <c:valAx>
        <c:axId val="447810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10920"/>
        <c:crosses val="autoZero"/>
        <c:crossBetween val="midCat"/>
      </c:valAx>
      <c:valAx>
        <c:axId val="4478109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105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U2OS!$X$18:$X$22</c:f>
              <c:numCache>
                <c:formatCode>General</c:formatCode>
                <c:ptCount val="5"/>
                <c:pt idx="0">
                  <c:v>0.69019466991651068</c:v>
                </c:pt>
                <c:pt idx="1">
                  <c:v>0.71655187802696341</c:v>
                </c:pt>
                <c:pt idx="2">
                  <c:v>0.71324441699875729</c:v>
                </c:pt>
                <c:pt idx="3">
                  <c:v>0.717754296085657</c:v>
                </c:pt>
                <c:pt idx="4">
                  <c:v>0.71570227421808674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U2OS!$X$27:$X$31</c:f>
              <c:numCache>
                <c:formatCode>General</c:formatCode>
                <c:ptCount val="5"/>
                <c:pt idx="0">
                  <c:v>0.73289188249170889</c:v>
                </c:pt>
                <c:pt idx="1">
                  <c:v>0.75190930152550806</c:v>
                </c:pt>
                <c:pt idx="2">
                  <c:v>0.67248121729674726</c:v>
                </c:pt>
                <c:pt idx="3">
                  <c:v>0.63467101174011897</c:v>
                </c:pt>
                <c:pt idx="4">
                  <c:v>0.64388379219052638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13272"/>
        <c:axId val="447811312"/>
      </c:scatterChart>
      <c:valAx>
        <c:axId val="447813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811312"/>
        <c:crosses val="autoZero"/>
        <c:crossBetween val="midCat"/>
      </c:valAx>
      <c:valAx>
        <c:axId val="447811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132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U2OS!$Y$18:$Y$22</c:f>
              <c:numCache>
                <c:formatCode>General</c:formatCode>
                <c:ptCount val="5"/>
                <c:pt idx="0">
                  <c:v>0.50196251349581389</c:v>
                </c:pt>
                <c:pt idx="1">
                  <c:v>0.52113149727463026</c:v>
                </c:pt>
                <c:pt idx="2">
                  <c:v>0.5187260578770635</c:v>
                </c:pt>
                <c:pt idx="3">
                  <c:v>0.52200598793258857</c:v>
                </c:pt>
                <c:pt idx="4">
                  <c:v>0.52051360020592219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U2OS!$Y$27:$Y$31</c:f>
              <c:numCache>
                <c:formatCode>General</c:formatCode>
                <c:ptCount val="5"/>
                <c:pt idx="0">
                  <c:v>0.52394225331551858</c:v>
                </c:pt>
                <c:pt idx="1">
                  <c:v>0.52858161876039178</c:v>
                </c:pt>
                <c:pt idx="2">
                  <c:v>0.49607382768268343</c:v>
                </c:pt>
                <c:pt idx="3">
                  <c:v>0.48335873470680307</c:v>
                </c:pt>
                <c:pt idx="4">
                  <c:v>0.47892013040866477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12488"/>
        <c:axId val="447691752"/>
      </c:scatterChart>
      <c:valAx>
        <c:axId val="447812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1752"/>
        <c:crosses val="autoZero"/>
        <c:crossBetween val="midCat"/>
      </c:valAx>
      <c:valAx>
        <c:axId val="447691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124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U2OS!$Q$18:$Q$22</c:f>
              <c:numCache>
                <c:formatCode>General</c:formatCode>
                <c:ptCount val="5"/>
                <c:pt idx="0">
                  <c:v>0.97885574144504395</c:v>
                </c:pt>
                <c:pt idx="1">
                  <c:v>1.0162363611628107</c:v>
                </c:pt>
                <c:pt idx="2">
                  <c:v>1.0115456161336482</c:v>
                </c:pt>
                <c:pt idx="3">
                  <c:v>1.0179416681894671</c:v>
                </c:pt>
                <c:pt idx="4">
                  <c:v>1.0150314263777114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U2OS!$P$18:$P$22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U2OS!$Z$18:$Z$22</c:f>
              <c:numCache>
                <c:formatCode>General</c:formatCode>
                <c:ptCount val="5"/>
                <c:pt idx="0">
                  <c:v>0.47640156149762275</c:v>
                </c:pt>
                <c:pt idx="1">
                  <c:v>0.49459442163961198</c:v>
                </c:pt>
                <c:pt idx="2">
                  <c:v>0.49231147210796677</c:v>
                </c:pt>
                <c:pt idx="3">
                  <c:v>0.495424381454868</c:v>
                </c:pt>
                <c:pt idx="4">
                  <c:v>0.49400798914622263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U2OS!$P$27:$P$31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U2OS!$Z$27:$Z$31</c:f>
              <c:numCache>
                <c:formatCode>General</c:formatCode>
                <c:ptCount val="5"/>
                <c:pt idx="0">
                  <c:v>0.51835277446601824</c:v>
                </c:pt>
                <c:pt idx="1">
                  <c:v>0.51823043427679094</c:v>
                </c:pt>
                <c:pt idx="2">
                  <c:v>0.50589837852688524</c:v>
                </c:pt>
                <c:pt idx="3">
                  <c:v>0.49767338119571408</c:v>
                </c:pt>
                <c:pt idx="4">
                  <c:v>0.49398749701445027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95280"/>
        <c:axId val="447684696"/>
      </c:scatterChart>
      <c:valAx>
        <c:axId val="44769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84696"/>
        <c:crosses val="autoZero"/>
        <c:crossBetween val="midCat"/>
      </c:valAx>
      <c:valAx>
        <c:axId val="447684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52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U2OS!$R$18:$Z$18</c:f>
              <c:numCache>
                <c:formatCode>General</c:formatCode>
                <c:ptCount val="9"/>
                <c:pt idx="0">
                  <c:v>0.99269683377700357</c:v>
                </c:pt>
                <c:pt idx="1">
                  <c:v>1.0176582210540082</c:v>
                </c:pt>
                <c:pt idx="2">
                  <c:v>0.99931914715876435</c:v>
                </c:pt>
                <c:pt idx="3">
                  <c:v>0.9814669114083584</c:v>
                </c:pt>
                <c:pt idx="4">
                  <c:v>0.9376261912459517</c:v>
                </c:pt>
                <c:pt idx="5">
                  <c:v>0.81642659152801378</c:v>
                </c:pt>
                <c:pt idx="6">
                  <c:v>0.69019466991651068</c:v>
                </c:pt>
                <c:pt idx="7">
                  <c:v>0.50196251349581389</c:v>
                </c:pt>
                <c:pt idx="8">
                  <c:v>0.47640156149762275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U2OS!$R$19:$Z$19</c:f>
              <c:numCache>
                <c:formatCode>General</c:formatCode>
                <c:ptCount val="9"/>
                <c:pt idx="0">
                  <c:v>1.0306060182127701</c:v>
                </c:pt>
                <c:pt idx="1">
                  <c:v>1.0565206329020715</c:v>
                </c:pt>
                <c:pt idx="2">
                  <c:v>1.0374812250166097</c:v>
                </c:pt>
                <c:pt idx="3">
                  <c:v>1.0189472466891898</c:v>
                </c:pt>
                <c:pt idx="4">
                  <c:v>0.97343233367163895</c:v>
                </c:pt>
                <c:pt idx="5">
                  <c:v>0.84760435414738389</c:v>
                </c:pt>
                <c:pt idx="6">
                  <c:v>0.71655187802696341</c:v>
                </c:pt>
                <c:pt idx="7">
                  <c:v>0.52113149727463026</c:v>
                </c:pt>
                <c:pt idx="8">
                  <c:v>0.49459442163961198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U2OS!$R$20:$Z$20</c:f>
              <c:numCache>
                <c:formatCode>General</c:formatCode>
                <c:ptCount val="9"/>
                <c:pt idx="0">
                  <c:v>1.0258489457031574</c:v>
                </c:pt>
                <c:pt idx="1">
                  <c:v>1.051643943682526</c:v>
                </c:pt>
                <c:pt idx="2">
                  <c:v>1.0326924179190882</c:v>
                </c:pt>
                <c:pt idx="3">
                  <c:v>1.0142439887513246</c:v>
                </c:pt>
                <c:pt idx="4">
                  <c:v>0.96893916352451726</c:v>
                </c:pt>
                <c:pt idx="5">
                  <c:v>0.84369198094085551</c:v>
                </c:pt>
                <c:pt idx="6">
                  <c:v>0.71324441699875729</c:v>
                </c:pt>
                <c:pt idx="7">
                  <c:v>0.5187260578770635</c:v>
                </c:pt>
                <c:pt idx="8">
                  <c:v>0.49231147210796677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U2OS!$R$21:$Z$21</c:f>
              <c:numCache>
                <c:formatCode>General</c:formatCode>
                <c:ptCount val="9"/>
                <c:pt idx="0">
                  <c:v>1.0323354384064756</c:v>
                </c:pt>
                <c:pt idx="1">
                  <c:v>1.0582935394107835</c:v>
                </c:pt>
                <c:pt idx="2">
                  <c:v>1.039222182229576</c:v>
                </c:pt>
                <c:pt idx="3">
                  <c:v>1.0206571027482496</c:v>
                </c:pt>
                <c:pt idx="4">
                  <c:v>0.97506581291133598</c:v>
                </c:pt>
                <c:pt idx="5">
                  <c:v>0.84902668630965583</c:v>
                </c:pt>
                <c:pt idx="6">
                  <c:v>0.717754296085657</c:v>
                </c:pt>
                <c:pt idx="7">
                  <c:v>0.52200598793258857</c:v>
                </c:pt>
                <c:pt idx="8">
                  <c:v>0.495424381454868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U2OS!$R$22:$Z$22</c:f>
              <c:numCache>
                <c:formatCode>General</c:formatCode>
                <c:ptCount val="9"/>
                <c:pt idx="0">
                  <c:v>1.0293840455609982</c:v>
                </c:pt>
                <c:pt idx="1">
                  <c:v>1.0552679337167146</c:v>
                </c:pt>
                <c:pt idx="2">
                  <c:v>1.0362511005448978</c:v>
                </c:pt>
                <c:pt idx="3">
                  <c:v>1.0177390976515857</c:v>
                </c:pt>
                <c:pt idx="4">
                  <c:v>0.97227815091986325</c:v>
                </c:pt>
                <c:pt idx="5">
                  <c:v>0.84659936356709686</c:v>
                </c:pt>
                <c:pt idx="6">
                  <c:v>0.71570227421808674</c:v>
                </c:pt>
                <c:pt idx="7">
                  <c:v>0.52051360020592219</c:v>
                </c:pt>
                <c:pt idx="8">
                  <c:v>0.49400798914622263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686656"/>
        <c:axId val="447689008"/>
        <c:axId val="447233920"/>
      </c:surfaceChart>
      <c:catAx>
        <c:axId val="4476866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689008"/>
        <c:crossesAt val="0"/>
        <c:auto val="1"/>
        <c:lblAlgn val="ctr"/>
        <c:lblOffset val="100"/>
        <c:noMultiLvlLbl val="0"/>
      </c:catAx>
      <c:valAx>
        <c:axId val="44768900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686656"/>
        <c:crosses val="autoZero"/>
        <c:crossBetween val="midCat"/>
        <c:majorUnit val="0.25"/>
        <c:minorUnit val="0.1"/>
      </c:valAx>
      <c:serAx>
        <c:axId val="447233920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68900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U2OS!$R$27:$Z$27</c:f>
              <c:numCache>
                <c:formatCode>General</c:formatCode>
                <c:ptCount val="9"/>
                <c:pt idx="0">
                  <c:v>1.0071841471218426</c:v>
                </c:pt>
                <c:pt idx="1">
                  <c:v>0.99930239926271136</c:v>
                </c:pt>
                <c:pt idx="2">
                  <c:v>1.0103440320905761</c:v>
                </c:pt>
                <c:pt idx="3">
                  <c:v>0.97748974712784786</c:v>
                </c:pt>
                <c:pt idx="4">
                  <c:v>0.95088312706507094</c:v>
                </c:pt>
                <c:pt idx="5">
                  <c:v>0.84328736157231621</c:v>
                </c:pt>
                <c:pt idx="6">
                  <c:v>0.73289188249170889</c:v>
                </c:pt>
                <c:pt idx="7">
                  <c:v>0.52394225331551858</c:v>
                </c:pt>
                <c:pt idx="8">
                  <c:v>0.51835277446601824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U2OS!$R$28:$Z$28</c:f>
              <c:numCache>
                <c:formatCode>General</c:formatCode>
                <c:ptCount val="9"/>
                <c:pt idx="0">
                  <c:v>1.0187350658197207</c:v>
                </c:pt>
                <c:pt idx="1">
                  <c:v>1.0349675796757321</c:v>
                </c:pt>
                <c:pt idx="2">
                  <c:v>1.0396940105552546</c:v>
                </c:pt>
                <c:pt idx="3">
                  <c:v>1.0044562486976867</c:v>
                </c:pt>
                <c:pt idx="4">
                  <c:v>0.9678268893276134</c:v>
                </c:pt>
                <c:pt idx="5">
                  <c:v>0.86791058262357412</c:v>
                </c:pt>
                <c:pt idx="6">
                  <c:v>0.75190930152550806</c:v>
                </c:pt>
                <c:pt idx="7">
                  <c:v>0.52858161876039178</c:v>
                </c:pt>
                <c:pt idx="8">
                  <c:v>0.51823043427679094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U2OS!$R$29:$Z$29</c:f>
              <c:numCache>
                <c:formatCode>General</c:formatCode>
                <c:ptCount val="9"/>
                <c:pt idx="0">
                  <c:v>1.0447511837928685</c:v>
                </c:pt>
                <c:pt idx="1">
                  <c:v>1.020336879686875</c:v>
                </c:pt>
                <c:pt idx="2">
                  <c:v>1.009053821947981</c:v>
                </c:pt>
                <c:pt idx="3">
                  <c:v>1.0112283392113051</c:v>
                </c:pt>
                <c:pt idx="4">
                  <c:v>0.97694013372651278</c:v>
                </c:pt>
                <c:pt idx="5">
                  <c:v>0.81350746174359057</c:v>
                </c:pt>
                <c:pt idx="6">
                  <c:v>0.67248121729674726</c:v>
                </c:pt>
                <c:pt idx="7">
                  <c:v>0.49607382768268343</c:v>
                </c:pt>
                <c:pt idx="8">
                  <c:v>0.50589837852688524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U2OS!$R$30:$Z$30</c:f>
              <c:numCache>
                <c:formatCode>General</c:formatCode>
                <c:ptCount val="9"/>
                <c:pt idx="0">
                  <c:v>1.0029078595580225</c:v>
                </c:pt>
                <c:pt idx="1">
                  <c:v>1.031738071935169</c:v>
                </c:pt>
                <c:pt idx="2">
                  <c:v>1.0193598543866251</c:v>
                </c:pt>
                <c:pt idx="3">
                  <c:v>1.0219647780873073</c:v>
                </c:pt>
                <c:pt idx="4">
                  <c:v>0.93873148614391067</c:v>
                </c:pt>
                <c:pt idx="5">
                  <c:v>0.77105681832295703</c:v>
                </c:pt>
                <c:pt idx="6">
                  <c:v>0.63467101174011897</c:v>
                </c:pt>
                <c:pt idx="7">
                  <c:v>0.48335873470680307</c:v>
                </c:pt>
                <c:pt idx="8">
                  <c:v>0.49767338119571408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U2OS!$R$31:$Z$31</c:f>
              <c:numCache>
                <c:formatCode>General</c:formatCode>
                <c:ptCount val="9"/>
                <c:pt idx="0">
                  <c:v>1.0368280637853311</c:v>
                </c:pt>
                <c:pt idx="1">
                  <c:v>1.0430735610066839</c:v>
                </c:pt>
                <c:pt idx="2">
                  <c:v>1.0148046403882762</c:v>
                </c:pt>
                <c:pt idx="3">
                  <c:v>0.99184923274581127</c:v>
                </c:pt>
                <c:pt idx="4">
                  <c:v>0.91861856526904573</c:v>
                </c:pt>
                <c:pt idx="5">
                  <c:v>0.73423571487036021</c:v>
                </c:pt>
                <c:pt idx="6">
                  <c:v>0.64388379219052638</c:v>
                </c:pt>
                <c:pt idx="7">
                  <c:v>0.47892013040866477</c:v>
                </c:pt>
                <c:pt idx="8">
                  <c:v>0.49398749701445027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686264"/>
        <c:axId val="447691360"/>
        <c:axId val="447234344"/>
      </c:surfaceChart>
      <c:catAx>
        <c:axId val="447686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1360"/>
        <c:crossesAt val="0"/>
        <c:auto val="1"/>
        <c:lblAlgn val="ctr"/>
        <c:lblOffset val="100"/>
        <c:noMultiLvlLbl val="0"/>
      </c:catAx>
      <c:valAx>
        <c:axId val="44769136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686264"/>
        <c:crosses val="autoZero"/>
        <c:crossBetween val="midCat"/>
        <c:majorUnit val="0.25"/>
        <c:minorUnit val="0.1"/>
      </c:valAx>
      <c:serAx>
        <c:axId val="447234344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6913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U2OS!$R$36:$Z$36</c:f>
              <c:numCache>
                <c:formatCode>General</c:formatCode>
                <c:ptCount val="9"/>
                <c:pt idx="0">
                  <c:v>-1.4487313344838992E-2</c:v>
                </c:pt>
                <c:pt idx="1">
                  <c:v>1.83558217912968E-2</c:v>
                </c:pt>
                <c:pt idx="2">
                  <c:v>-1.1024884931811751E-2</c:v>
                </c:pt>
                <c:pt idx="3">
                  <c:v>3.9771642805105367E-3</c:v>
                </c:pt>
                <c:pt idx="4">
                  <c:v>-1.3256935819119242E-2</c:v>
                </c:pt>
                <c:pt idx="5">
                  <c:v>-2.6860770044302429E-2</c:v>
                </c:pt>
                <c:pt idx="6">
                  <c:v>-4.2697212575198207E-2</c:v>
                </c:pt>
                <c:pt idx="7">
                  <c:v>-2.1979739819704691E-2</c:v>
                </c:pt>
                <c:pt idx="8">
                  <c:v>-4.195121296839549E-2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U2OS!$R$37:$Z$37</c:f>
              <c:numCache>
                <c:formatCode>General</c:formatCode>
                <c:ptCount val="9"/>
                <c:pt idx="0">
                  <c:v>1.1870952393049361E-2</c:v>
                </c:pt>
                <c:pt idx="1">
                  <c:v>2.1553053226339491E-2</c:v>
                </c:pt>
                <c:pt idx="2">
                  <c:v>-2.2127855386449014E-3</c:v>
                </c:pt>
                <c:pt idx="3">
                  <c:v>1.4490997991503107E-2</c:v>
                </c:pt>
                <c:pt idx="4">
                  <c:v>5.6054443440255453E-3</c:v>
                </c:pt>
                <c:pt idx="5">
                  <c:v>-2.0306228476190236E-2</c:v>
                </c:pt>
                <c:pt idx="6">
                  <c:v>-3.5357423498544649E-2</c:v>
                </c:pt>
                <c:pt idx="7">
                  <c:v>-7.4501214857615183E-3</c:v>
                </c:pt>
                <c:pt idx="8">
                  <c:v>-2.363601263717896E-2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U2OS!$R$38:$Z$38</c:f>
              <c:numCache>
                <c:formatCode>General</c:formatCode>
                <c:ptCount val="9"/>
                <c:pt idx="0">
                  <c:v>-1.8902238089711032E-2</c:v>
                </c:pt>
                <c:pt idx="1">
                  <c:v>3.1307063995650974E-2</c:v>
                </c:pt>
                <c:pt idx="2">
                  <c:v>2.3638595971107179E-2</c:v>
                </c:pt>
                <c:pt idx="3">
                  <c:v>3.0156495400195382E-3</c:v>
                </c:pt>
                <c:pt idx="4">
                  <c:v>-8.0009702019955276E-3</c:v>
                </c:pt>
                <c:pt idx="5">
                  <c:v>3.0184519197264947E-2</c:v>
                </c:pt>
                <c:pt idx="6">
                  <c:v>4.0763199702010033E-2</c:v>
                </c:pt>
                <c:pt idx="7">
                  <c:v>2.2652230194380063E-2</c:v>
                </c:pt>
                <c:pt idx="8">
                  <c:v>-1.3586906418918465E-2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U2OS!$R$39:$Z$39</c:f>
              <c:numCache>
                <c:formatCode>General</c:formatCode>
                <c:ptCount val="9"/>
                <c:pt idx="0">
                  <c:v>2.942757884845304E-2</c:v>
                </c:pt>
                <c:pt idx="1">
                  <c:v>2.6555467475614547E-2</c:v>
                </c:pt>
                <c:pt idx="2">
                  <c:v>1.9862327842950833E-2</c:v>
                </c:pt>
                <c:pt idx="3">
                  <c:v>-1.3076753390577345E-3</c:v>
                </c:pt>
                <c:pt idx="4">
                  <c:v>3.6334326767425318E-2</c:v>
                </c:pt>
                <c:pt idx="5">
                  <c:v>7.7969867986698804E-2</c:v>
                </c:pt>
                <c:pt idx="6">
                  <c:v>8.3083284345538022E-2</c:v>
                </c:pt>
                <c:pt idx="7">
                  <c:v>3.8647253225785494E-2</c:v>
                </c:pt>
                <c:pt idx="8">
                  <c:v>-2.2489997408460805E-3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U2OS!$R$40:$Z$40</c:f>
              <c:numCache>
                <c:formatCode>General</c:formatCode>
                <c:ptCount val="9"/>
                <c:pt idx="0">
                  <c:v>-7.4440182243329378E-3</c:v>
                </c:pt>
                <c:pt idx="1">
                  <c:v>1.2194372710030654E-2</c:v>
                </c:pt>
                <c:pt idx="2">
                  <c:v>2.144646015662155E-2</c:v>
                </c:pt>
                <c:pt idx="3">
                  <c:v>2.5889864905774385E-2</c:v>
                </c:pt>
                <c:pt idx="4">
                  <c:v>5.3659585650817521E-2</c:v>
                </c:pt>
                <c:pt idx="5">
                  <c:v>0.11236364869673665</c:v>
                </c:pt>
                <c:pt idx="6">
                  <c:v>7.181848202756036E-2</c:v>
                </c:pt>
                <c:pt idx="7">
                  <c:v>4.1593469797257421E-2</c:v>
                </c:pt>
                <c:pt idx="8">
                  <c:v>2.0492131772353872E-5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694104"/>
        <c:axId val="447693712"/>
        <c:axId val="447234768"/>
      </c:surfaceChart>
      <c:catAx>
        <c:axId val="4476941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693712"/>
        <c:crossesAt val="0"/>
        <c:auto val="1"/>
        <c:lblAlgn val="ctr"/>
        <c:lblOffset val="100"/>
        <c:noMultiLvlLbl val="0"/>
      </c:catAx>
      <c:valAx>
        <c:axId val="447693712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694104"/>
        <c:crosses val="autoZero"/>
        <c:crossBetween val="midCat"/>
        <c:majorUnit val="0.25"/>
        <c:minorUnit val="0.1"/>
      </c:valAx>
      <c:serAx>
        <c:axId val="447234768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69371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U87MG!$R$17:$Z$17</c:f>
              <c:numCache>
                <c:formatCode>General</c:formatCode>
                <c:ptCount val="9"/>
                <c:pt idx="0">
                  <c:v>1.0136061026708241</c:v>
                </c:pt>
                <c:pt idx="1">
                  <c:v>0.99551767328689211</c:v>
                </c:pt>
                <c:pt idx="2">
                  <c:v>1.0538957762081997</c:v>
                </c:pt>
                <c:pt idx="3">
                  <c:v>0.98471955619626395</c:v>
                </c:pt>
                <c:pt idx="4">
                  <c:v>1.0499201306495196</c:v>
                </c:pt>
                <c:pt idx="5">
                  <c:v>0.99744318222933215</c:v>
                </c:pt>
                <c:pt idx="6">
                  <c:v>0.83981643389798177</c:v>
                </c:pt>
                <c:pt idx="7">
                  <c:v>0.56277761227734302</c:v>
                </c:pt>
                <c:pt idx="8">
                  <c:v>0.45367974930423571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U87MG!$R$18:$Z$18</c:f>
              <c:numCache>
                <c:formatCode>General</c:formatCode>
                <c:ptCount val="9"/>
                <c:pt idx="0">
                  <c:v>1.031990995405039</c:v>
                </c:pt>
                <c:pt idx="1">
                  <c:v>1.0135744762107974</c:v>
                </c:pt>
                <c:pt idx="2">
                  <c:v>1.0730114472243621</c:v>
                </c:pt>
                <c:pt idx="3">
                  <c:v>1.0025805017511975</c:v>
                </c:pt>
                <c:pt idx="4">
                  <c:v>1.0689636909937426</c:v>
                </c:pt>
                <c:pt idx="5">
                  <c:v>1.0155349102343634</c:v>
                </c:pt>
                <c:pt idx="6">
                  <c:v>0.85504911157519936</c:v>
                </c:pt>
                <c:pt idx="7">
                  <c:v>0.57298533104272298</c:v>
                </c:pt>
                <c:pt idx="8">
                  <c:v>0.46190863970324375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U87MG!$R$25:$Z$25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U87MG!$R$27:$Z$27</c:f>
              <c:numCache>
                <c:formatCode>General</c:formatCode>
                <c:ptCount val="9"/>
                <c:pt idx="0">
                  <c:v>1.0052449005490651</c:v>
                </c:pt>
                <c:pt idx="1">
                  <c:v>1.0001101589208281</c:v>
                </c:pt>
                <c:pt idx="2">
                  <c:v>1.0277005469786769</c:v>
                </c:pt>
                <c:pt idx="3">
                  <c:v>0.97702413647191388</c:v>
                </c:pt>
                <c:pt idx="4">
                  <c:v>0.98709133790133896</c:v>
                </c:pt>
                <c:pt idx="5">
                  <c:v>0.95592398592400885</c:v>
                </c:pt>
                <c:pt idx="6">
                  <c:v>0.83525880220728477</c:v>
                </c:pt>
                <c:pt idx="7">
                  <c:v>0.51095549368502458</c:v>
                </c:pt>
                <c:pt idx="8">
                  <c:v>0.43951052467893187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94496"/>
        <c:axId val="447688224"/>
      </c:scatterChart>
      <c:valAx>
        <c:axId val="44769449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88224"/>
        <c:crosses val="autoZero"/>
        <c:crossBetween val="midCat"/>
      </c:valAx>
      <c:valAx>
        <c:axId val="44768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4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U87MG!$R$17:$Z$17</c:f>
              <c:numCache>
                <c:formatCode>General</c:formatCode>
                <c:ptCount val="9"/>
                <c:pt idx="0">
                  <c:v>1.0136061026708241</c:v>
                </c:pt>
                <c:pt idx="1">
                  <c:v>0.99551767328689211</c:v>
                </c:pt>
                <c:pt idx="2">
                  <c:v>1.0538957762081997</c:v>
                </c:pt>
                <c:pt idx="3">
                  <c:v>0.98471955619626395</c:v>
                </c:pt>
                <c:pt idx="4">
                  <c:v>1.0499201306495196</c:v>
                </c:pt>
                <c:pt idx="5">
                  <c:v>0.99744318222933215</c:v>
                </c:pt>
                <c:pt idx="6">
                  <c:v>0.83981643389798177</c:v>
                </c:pt>
                <c:pt idx="7">
                  <c:v>0.56277761227734302</c:v>
                </c:pt>
                <c:pt idx="8">
                  <c:v>0.45367974930423571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U87MG!$R$19:$Z$19</c:f>
              <c:numCache>
                <c:formatCode>General</c:formatCode>
                <c:ptCount val="9"/>
                <c:pt idx="0">
                  <c:v>1.0091589083800998</c:v>
                </c:pt>
                <c:pt idx="1">
                  <c:v>0.99114984193574818</c:v>
                </c:pt>
                <c:pt idx="2">
                  <c:v>1.0492718110735961</c:v>
                </c:pt>
                <c:pt idx="3">
                  <c:v>0.98039910155738474</c:v>
                </c:pt>
                <c:pt idx="4">
                  <c:v>1.0453136086500587</c:v>
                </c:pt>
                <c:pt idx="5">
                  <c:v>0.99306690271242337</c:v>
                </c:pt>
                <c:pt idx="6">
                  <c:v>0.83613174135297219</c:v>
                </c:pt>
                <c:pt idx="7">
                  <c:v>0.5603084268830637</c:v>
                </c:pt>
                <c:pt idx="8">
                  <c:v>0.45168923051630949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U87MG!$R$25:$Z$25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U87MG!$R$28:$Z$28</c:f>
              <c:numCache>
                <c:formatCode>General</c:formatCode>
                <c:ptCount val="9"/>
                <c:pt idx="0">
                  <c:v>0.98381949232695265</c:v>
                </c:pt>
                <c:pt idx="1">
                  <c:v>0.98815152069402934</c:v>
                </c:pt>
                <c:pt idx="2">
                  <c:v>0.97025727291863728</c:v>
                </c:pt>
                <c:pt idx="3">
                  <c:v>0.97899206082910351</c:v>
                </c:pt>
                <c:pt idx="4">
                  <c:v>1.0118789224573537</c:v>
                </c:pt>
                <c:pt idx="5">
                  <c:v>0.92408526040627115</c:v>
                </c:pt>
                <c:pt idx="6">
                  <c:v>0.78018627801000073</c:v>
                </c:pt>
                <c:pt idx="7">
                  <c:v>0.48561609142628859</c:v>
                </c:pt>
                <c:pt idx="8">
                  <c:v>0.41203949330462292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85480"/>
        <c:axId val="447694888"/>
      </c:scatterChart>
      <c:valAx>
        <c:axId val="4476854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4888"/>
        <c:crosses val="autoZero"/>
        <c:crossBetween val="midCat"/>
      </c:valAx>
      <c:valAx>
        <c:axId val="447694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85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U87MG!$R$17:$Z$17</c:f>
              <c:numCache>
                <c:formatCode>General</c:formatCode>
                <c:ptCount val="9"/>
                <c:pt idx="0">
                  <c:v>1.0136061026708241</c:v>
                </c:pt>
                <c:pt idx="1">
                  <c:v>0.99551767328689211</c:v>
                </c:pt>
                <c:pt idx="2">
                  <c:v>1.0538957762081997</c:v>
                </c:pt>
                <c:pt idx="3">
                  <c:v>0.98471955619626395</c:v>
                </c:pt>
                <c:pt idx="4">
                  <c:v>1.0499201306495196</c:v>
                </c:pt>
                <c:pt idx="5">
                  <c:v>0.99744318222933215</c:v>
                </c:pt>
                <c:pt idx="6">
                  <c:v>0.83981643389798177</c:v>
                </c:pt>
                <c:pt idx="7">
                  <c:v>0.56277761227734302</c:v>
                </c:pt>
                <c:pt idx="8">
                  <c:v>0.45367974930423571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U87MG!$R$20:$Z$20</c:f>
              <c:numCache>
                <c:formatCode>General</c:formatCode>
                <c:ptCount val="9"/>
                <c:pt idx="0">
                  <c:v>0.98589549324189318</c:v>
                </c:pt>
                <c:pt idx="1">
                  <c:v>0.96830157686505558</c:v>
                </c:pt>
                <c:pt idx="2">
                  <c:v>1.0250837020145327</c:v>
                </c:pt>
                <c:pt idx="3">
                  <c:v>0.95779866557920479</c:v>
                </c:pt>
                <c:pt idx="4">
                  <c:v>1.0212167451871204</c:v>
                </c:pt>
                <c:pt idx="5">
                  <c:v>0.97017444501723671</c:v>
                </c:pt>
                <c:pt idx="6">
                  <c:v>0.81685699715976179</c:v>
                </c:pt>
                <c:pt idx="7">
                  <c:v>0.54739203935303682</c:v>
                </c:pt>
                <c:pt idx="8">
                  <c:v>0.44127676326689952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U87MG!$R$25:$Z$25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U87MG!$R$29:$Z$29</c:f>
              <c:numCache>
                <c:formatCode>General</c:formatCode>
                <c:ptCount val="9"/>
                <c:pt idx="0">
                  <c:v>0.96185727957265943</c:v>
                </c:pt>
                <c:pt idx="1">
                  <c:v>0.97516144713720754</c:v>
                </c:pt>
                <c:pt idx="2">
                  <c:v>0.95577846798322685</c:v>
                </c:pt>
                <c:pt idx="3">
                  <c:v>0.93567444157262913</c:v>
                </c:pt>
                <c:pt idx="4">
                  <c:v>0.90198621789841182</c:v>
                </c:pt>
                <c:pt idx="5">
                  <c:v>0.7640937213281811</c:v>
                </c:pt>
                <c:pt idx="6">
                  <c:v>0.60315629437525342</c:v>
                </c:pt>
                <c:pt idx="7">
                  <c:v>0.43644951592058973</c:v>
                </c:pt>
                <c:pt idx="8">
                  <c:v>0.39447562388029933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89792"/>
        <c:axId val="447687048"/>
      </c:scatterChart>
      <c:valAx>
        <c:axId val="4476897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87048"/>
        <c:crosses val="autoZero"/>
        <c:crossBetween val="midCat"/>
      </c:valAx>
      <c:valAx>
        <c:axId val="447687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897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U87MG!$R$17:$Z$17</c:f>
              <c:numCache>
                <c:formatCode>General</c:formatCode>
                <c:ptCount val="9"/>
                <c:pt idx="0">
                  <c:v>1.0136061026708241</c:v>
                </c:pt>
                <c:pt idx="1">
                  <c:v>0.99551767328689211</c:v>
                </c:pt>
                <c:pt idx="2">
                  <c:v>1.0538957762081997</c:v>
                </c:pt>
                <c:pt idx="3">
                  <c:v>0.98471955619626395</c:v>
                </c:pt>
                <c:pt idx="4">
                  <c:v>1.0499201306495196</c:v>
                </c:pt>
                <c:pt idx="5">
                  <c:v>0.99744318222933215</c:v>
                </c:pt>
                <c:pt idx="6">
                  <c:v>0.83981643389798177</c:v>
                </c:pt>
                <c:pt idx="7">
                  <c:v>0.56277761227734302</c:v>
                </c:pt>
                <c:pt idx="8">
                  <c:v>0.45367974930423571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U87MG!$R$21:$Z$21</c:f>
              <c:numCache>
                <c:formatCode>General</c:formatCode>
                <c:ptCount val="9"/>
                <c:pt idx="0">
                  <c:v>0.82568537858834767</c:v>
                </c:pt>
                <c:pt idx="1">
                  <c:v>0.81095051104504245</c:v>
                </c:pt>
                <c:pt idx="2">
                  <c:v>0.85850542008203279</c:v>
                </c:pt>
                <c:pt idx="3">
                  <c:v>0.80215434518285633</c:v>
                </c:pt>
                <c:pt idx="4">
                  <c:v>0.85526685196410002</c:v>
                </c:pt>
                <c:pt idx="5">
                  <c:v>0.8125190341388997</c:v>
                </c:pt>
                <c:pt idx="6">
                  <c:v>0.6841159976647907</c:v>
                </c:pt>
                <c:pt idx="7">
                  <c:v>0.45843966865417701</c:v>
                </c:pt>
                <c:pt idx="8">
                  <c:v>0.3695683506394471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U87MG!$R$25:$Z$25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U87MG!$R$30:$Z$30</c:f>
              <c:numCache>
                <c:formatCode>General</c:formatCode>
                <c:ptCount val="9"/>
                <c:pt idx="0">
                  <c:v>0.82171846638999568</c:v>
                </c:pt>
                <c:pt idx="1">
                  <c:v>0.79715778999449682</c:v>
                </c:pt>
                <c:pt idx="2">
                  <c:v>0.81980385518227628</c:v>
                </c:pt>
                <c:pt idx="3">
                  <c:v>0.78007327364404988</c:v>
                </c:pt>
                <c:pt idx="4">
                  <c:v>0.63072906034597576</c:v>
                </c:pt>
                <c:pt idx="5">
                  <c:v>0.48556076759847849</c:v>
                </c:pt>
                <c:pt idx="6">
                  <c:v>0.45014434787695645</c:v>
                </c:pt>
                <c:pt idx="7">
                  <c:v>0.38262405801500776</c:v>
                </c:pt>
                <c:pt idx="8">
                  <c:v>0.37006684415079016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95672"/>
        <c:axId val="447687440"/>
      </c:scatterChart>
      <c:valAx>
        <c:axId val="44769567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87440"/>
        <c:crosses val="autoZero"/>
        <c:crossBetween val="midCat"/>
      </c:valAx>
      <c:valAx>
        <c:axId val="447687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5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U87MG!$R$17:$Z$17</c:f>
              <c:numCache>
                <c:formatCode>General</c:formatCode>
                <c:ptCount val="9"/>
                <c:pt idx="0">
                  <c:v>1.0136061026708241</c:v>
                </c:pt>
                <c:pt idx="1">
                  <c:v>0.99551767328689211</c:v>
                </c:pt>
                <c:pt idx="2">
                  <c:v>1.0538957762081997</c:v>
                </c:pt>
                <c:pt idx="3">
                  <c:v>0.98471955619626395</c:v>
                </c:pt>
                <c:pt idx="4">
                  <c:v>1.0499201306495196</c:v>
                </c:pt>
                <c:pt idx="5">
                  <c:v>0.99744318222933215</c:v>
                </c:pt>
                <c:pt idx="6">
                  <c:v>0.83981643389798177</c:v>
                </c:pt>
                <c:pt idx="7">
                  <c:v>0.56277761227734302</c:v>
                </c:pt>
                <c:pt idx="8">
                  <c:v>0.45367974930423571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U87MG!$R$16:$Z$16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U87MG!$R$22:$Z$22</c:f>
              <c:numCache>
                <c:formatCode>General</c:formatCode>
                <c:ptCount val="9"/>
                <c:pt idx="0">
                  <c:v>0.63622160883497469</c:v>
                </c:pt>
                <c:pt idx="1">
                  <c:v>0.62486783973905169</c:v>
                </c:pt>
                <c:pt idx="2">
                  <c:v>0.66151068399922475</c:v>
                </c:pt>
                <c:pt idx="3">
                  <c:v>0.61809006343158301</c:v>
                </c:pt>
                <c:pt idx="4">
                  <c:v>0.65901524557710378</c:v>
                </c:pt>
                <c:pt idx="5">
                  <c:v>0.62607644571918275</c:v>
                </c:pt>
                <c:pt idx="6">
                  <c:v>0.52713708144883376</c:v>
                </c:pt>
                <c:pt idx="7">
                  <c:v>0.35324499029350903</c:v>
                </c:pt>
                <c:pt idx="8">
                  <c:v>0.28476630047671198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U87MG!$R$25:$Z$25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U87MG!$R$31:$Z$31</c:f>
              <c:numCache>
                <c:formatCode>General</c:formatCode>
                <c:ptCount val="9"/>
                <c:pt idx="0">
                  <c:v>0.58075417484404379</c:v>
                </c:pt>
                <c:pt idx="1">
                  <c:v>0.57955078185938935</c:v>
                </c:pt>
                <c:pt idx="2">
                  <c:v>0.61524512620621497</c:v>
                </c:pt>
                <c:pt idx="3">
                  <c:v>0.55829763168345059</c:v>
                </c:pt>
                <c:pt idx="4">
                  <c:v>0.4923958026374759</c:v>
                </c:pt>
                <c:pt idx="5">
                  <c:v>0.4303324515658602</c:v>
                </c:pt>
                <c:pt idx="6">
                  <c:v>0.42363521247888558</c:v>
                </c:pt>
                <c:pt idx="7">
                  <c:v>0.36552725866634667</c:v>
                </c:pt>
                <c:pt idx="8">
                  <c:v>0.35453703264874142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89400"/>
        <c:axId val="447690184"/>
      </c:scatterChart>
      <c:valAx>
        <c:axId val="4476894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0184"/>
        <c:crosses val="autoZero"/>
        <c:crossBetween val="midCat"/>
      </c:valAx>
      <c:valAx>
        <c:axId val="447690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894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U87MG!$R$18:$R$22</c:f>
              <c:numCache>
                <c:formatCode>General</c:formatCode>
                <c:ptCount val="5"/>
                <c:pt idx="0">
                  <c:v>1.031990995405039</c:v>
                </c:pt>
                <c:pt idx="1">
                  <c:v>1.0091589083800998</c:v>
                </c:pt>
                <c:pt idx="2">
                  <c:v>0.98589549324189318</c:v>
                </c:pt>
                <c:pt idx="3">
                  <c:v>0.82568537858834767</c:v>
                </c:pt>
                <c:pt idx="4">
                  <c:v>0.63622160883497469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U87MG!$R$27:$R$31</c:f>
              <c:numCache>
                <c:formatCode>General</c:formatCode>
                <c:ptCount val="5"/>
                <c:pt idx="0">
                  <c:v>1.0052449005490651</c:v>
                </c:pt>
                <c:pt idx="1">
                  <c:v>0.98381949232695265</c:v>
                </c:pt>
                <c:pt idx="2">
                  <c:v>0.96185727957265943</c:v>
                </c:pt>
                <c:pt idx="3">
                  <c:v>0.82171846638999568</c:v>
                </c:pt>
                <c:pt idx="4">
                  <c:v>0.58075417484404379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92536"/>
        <c:axId val="447692928"/>
      </c:scatterChart>
      <c:valAx>
        <c:axId val="447692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2928"/>
        <c:crosses val="autoZero"/>
        <c:crossBetween val="midCat"/>
      </c:valAx>
      <c:valAx>
        <c:axId val="447692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25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U87MG!$S$18:$S$22</c:f>
              <c:numCache>
                <c:formatCode>General</c:formatCode>
                <c:ptCount val="5"/>
                <c:pt idx="0">
                  <c:v>1.0135744762107974</c:v>
                </c:pt>
                <c:pt idx="1">
                  <c:v>0.99114984193574818</c:v>
                </c:pt>
                <c:pt idx="2">
                  <c:v>0.96830157686505558</c:v>
                </c:pt>
                <c:pt idx="3">
                  <c:v>0.81095051104504245</c:v>
                </c:pt>
                <c:pt idx="4">
                  <c:v>0.62486783973905169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U87MG!$S$27:$S$31</c:f>
              <c:numCache>
                <c:formatCode>General</c:formatCode>
                <c:ptCount val="5"/>
                <c:pt idx="0">
                  <c:v>1.0001101589208281</c:v>
                </c:pt>
                <c:pt idx="1">
                  <c:v>0.98815152069402934</c:v>
                </c:pt>
                <c:pt idx="2">
                  <c:v>0.97516144713720754</c:v>
                </c:pt>
                <c:pt idx="3">
                  <c:v>0.79715778999449682</c:v>
                </c:pt>
                <c:pt idx="4">
                  <c:v>0.57955078185938935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8608"/>
        <c:axId val="447699200"/>
      </c:scatterChart>
      <c:valAx>
        <c:axId val="44770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9200"/>
        <c:crosses val="autoZero"/>
        <c:crossBetween val="midCat"/>
      </c:valAx>
      <c:valAx>
        <c:axId val="447699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86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U87MG!$T$18:$T$22</c:f>
              <c:numCache>
                <c:formatCode>General</c:formatCode>
                <c:ptCount val="5"/>
                <c:pt idx="0">
                  <c:v>1.0730114472243621</c:v>
                </c:pt>
                <c:pt idx="1">
                  <c:v>1.0492718110735961</c:v>
                </c:pt>
                <c:pt idx="2">
                  <c:v>1.0250837020145327</c:v>
                </c:pt>
                <c:pt idx="3">
                  <c:v>0.85850542008203279</c:v>
                </c:pt>
                <c:pt idx="4">
                  <c:v>0.66151068399922475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U87MG!$T$27:$T$31</c:f>
              <c:numCache>
                <c:formatCode>General</c:formatCode>
                <c:ptCount val="5"/>
                <c:pt idx="0">
                  <c:v>1.0277005469786769</c:v>
                </c:pt>
                <c:pt idx="1">
                  <c:v>0.97025727291863728</c:v>
                </c:pt>
                <c:pt idx="2">
                  <c:v>0.95577846798322685</c:v>
                </c:pt>
                <c:pt idx="3">
                  <c:v>0.81980385518227628</c:v>
                </c:pt>
                <c:pt idx="4">
                  <c:v>0.61524512620621497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7040"/>
        <c:axId val="447703512"/>
      </c:scatterChart>
      <c:valAx>
        <c:axId val="44770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03512"/>
        <c:crosses val="autoZero"/>
        <c:crossBetween val="midCat"/>
      </c:valAx>
      <c:valAx>
        <c:axId val="447703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7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U87MG!$U$18:$U$22</c:f>
              <c:numCache>
                <c:formatCode>General</c:formatCode>
                <c:ptCount val="5"/>
                <c:pt idx="0">
                  <c:v>1.0025805017511975</c:v>
                </c:pt>
                <c:pt idx="1">
                  <c:v>0.98039910155738474</c:v>
                </c:pt>
                <c:pt idx="2">
                  <c:v>0.95779866557920479</c:v>
                </c:pt>
                <c:pt idx="3">
                  <c:v>0.80215434518285633</c:v>
                </c:pt>
                <c:pt idx="4">
                  <c:v>0.61809006343158301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U87MG!$U$27:$U$31</c:f>
              <c:numCache>
                <c:formatCode>General</c:formatCode>
                <c:ptCount val="5"/>
                <c:pt idx="0">
                  <c:v>0.97702413647191388</c:v>
                </c:pt>
                <c:pt idx="1">
                  <c:v>0.97899206082910351</c:v>
                </c:pt>
                <c:pt idx="2">
                  <c:v>0.93567444157262913</c:v>
                </c:pt>
                <c:pt idx="3">
                  <c:v>0.78007327364404988</c:v>
                </c:pt>
                <c:pt idx="4">
                  <c:v>0.55829763168345059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5472"/>
        <c:axId val="447707432"/>
      </c:scatterChart>
      <c:valAx>
        <c:axId val="44770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07432"/>
        <c:crosses val="autoZero"/>
        <c:crossBetween val="midCat"/>
      </c:valAx>
      <c:valAx>
        <c:axId val="447707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54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U87MG!$V$18:$V$22</c:f>
              <c:numCache>
                <c:formatCode>General</c:formatCode>
                <c:ptCount val="5"/>
                <c:pt idx="0">
                  <c:v>1.0689636909937426</c:v>
                </c:pt>
                <c:pt idx="1">
                  <c:v>1.0453136086500587</c:v>
                </c:pt>
                <c:pt idx="2">
                  <c:v>1.0212167451871204</c:v>
                </c:pt>
                <c:pt idx="3">
                  <c:v>0.85526685196410002</c:v>
                </c:pt>
                <c:pt idx="4">
                  <c:v>0.65901524557710378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U87MG!$V$27:$V$31</c:f>
              <c:numCache>
                <c:formatCode>General</c:formatCode>
                <c:ptCount val="5"/>
                <c:pt idx="0">
                  <c:v>0.98709133790133896</c:v>
                </c:pt>
                <c:pt idx="1">
                  <c:v>1.0118789224573537</c:v>
                </c:pt>
                <c:pt idx="2">
                  <c:v>0.90198621789841182</c:v>
                </c:pt>
                <c:pt idx="3">
                  <c:v>0.63072906034597576</c:v>
                </c:pt>
                <c:pt idx="4">
                  <c:v>0.4923958026374759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699592"/>
        <c:axId val="447698416"/>
      </c:scatterChart>
      <c:valAx>
        <c:axId val="447699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8416"/>
        <c:crosses val="autoZero"/>
        <c:crossBetween val="midCat"/>
      </c:valAx>
      <c:valAx>
        <c:axId val="4476984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699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U87MG!$W$18:$W$22</c:f>
              <c:numCache>
                <c:formatCode>General</c:formatCode>
                <c:ptCount val="5"/>
                <c:pt idx="0">
                  <c:v>1.0155349102343634</c:v>
                </c:pt>
                <c:pt idx="1">
                  <c:v>0.99306690271242337</c:v>
                </c:pt>
                <c:pt idx="2">
                  <c:v>0.97017444501723671</c:v>
                </c:pt>
                <c:pt idx="3">
                  <c:v>0.8125190341388997</c:v>
                </c:pt>
                <c:pt idx="4">
                  <c:v>0.62607644571918275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U87MG!$W$27:$W$31</c:f>
              <c:numCache>
                <c:formatCode>General</c:formatCode>
                <c:ptCount val="5"/>
                <c:pt idx="0">
                  <c:v>0.95592398592400885</c:v>
                </c:pt>
                <c:pt idx="1">
                  <c:v>0.92408526040627115</c:v>
                </c:pt>
                <c:pt idx="2">
                  <c:v>0.7640937213281811</c:v>
                </c:pt>
                <c:pt idx="3">
                  <c:v>0.48556076759847849</c:v>
                </c:pt>
                <c:pt idx="4">
                  <c:v>0.4303324515658602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5080"/>
        <c:axId val="447701160"/>
      </c:scatterChart>
      <c:valAx>
        <c:axId val="447705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01160"/>
        <c:crosses val="autoZero"/>
        <c:crossBetween val="midCat"/>
      </c:valAx>
      <c:valAx>
        <c:axId val="447701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5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U87MG!$X$18:$X$22</c:f>
              <c:numCache>
                <c:formatCode>General</c:formatCode>
                <c:ptCount val="5"/>
                <c:pt idx="0">
                  <c:v>0.85504911157519936</c:v>
                </c:pt>
                <c:pt idx="1">
                  <c:v>0.83613174135297219</c:v>
                </c:pt>
                <c:pt idx="2">
                  <c:v>0.81685699715976179</c:v>
                </c:pt>
                <c:pt idx="3">
                  <c:v>0.6841159976647907</c:v>
                </c:pt>
                <c:pt idx="4">
                  <c:v>0.52713708144883376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U87MG!$X$27:$X$31</c:f>
              <c:numCache>
                <c:formatCode>General</c:formatCode>
                <c:ptCount val="5"/>
                <c:pt idx="0">
                  <c:v>0.83525880220728477</c:v>
                </c:pt>
                <c:pt idx="1">
                  <c:v>0.78018627801000073</c:v>
                </c:pt>
                <c:pt idx="2">
                  <c:v>0.60315629437525342</c:v>
                </c:pt>
                <c:pt idx="3">
                  <c:v>0.45014434787695645</c:v>
                </c:pt>
                <c:pt idx="4">
                  <c:v>0.42363521247888558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9000"/>
        <c:axId val="447706256"/>
      </c:scatterChart>
      <c:valAx>
        <c:axId val="447709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06256"/>
        <c:crosses val="autoZero"/>
        <c:crossBetween val="midCat"/>
      </c:valAx>
      <c:valAx>
        <c:axId val="447706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90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U87MG!$Y$18:$Y$22</c:f>
              <c:numCache>
                <c:formatCode>General</c:formatCode>
                <c:ptCount val="5"/>
                <c:pt idx="0">
                  <c:v>0.57298533104272298</c:v>
                </c:pt>
                <c:pt idx="1">
                  <c:v>0.5603084268830637</c:v>
                </c:pt>
                <c:pt idx="2">
                  <c:v>0.54739203935303682</c:v>
                </c:pt>
                <c:pt idx="3">
                  <c:v>0.45843966865417701</c:v>
                </c:pt>
                <c:pt idx="4">
                  <c:v>0.35324499029350903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U87MG!$Y$27:$Y$31</c:f>
              <c:numCache>
                <c:formatCode>General</c:formatCode>
                <c:ptCount val="5"/>
                <c:pt idx="0">
                  <c:v>0.51095549368502458</c:v>
                </c:pt>
                <c:pt idx="1">
                  <c:v>0.48561609142628859</c:v>
                </c:pt>
                <c:pt idx="2">
                  <c:v>0.43644951592058973</c:v>
                </c:pt>
                <c:pt idx="3">
                  <c:v>0.38262405801500776</c:v>
                </c:pt>
                <c:pt idx="4">
                  <c:v>0.36552725866634667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9392"/>
        <c:axId val="447699984"/>
      </c:scatterChart>
      <c:valAx>
        <c:axId val="447709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699984"/>
        <c:crosses val="autoZero"/>
        <c:crossBetween val="midCat"/>
      </c:valAx>
      <c:valAx>
        <c:axId val="447699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93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U87MG!$Q$18:$Q$22</c:f>
              <c:numCache>
                <c:formatCode>General</c:formatCode>
                <c:ptCount val="5"/>
                <c:pt idx="0">
                  <c:v>1.0181381038312332</c:v>
                </c:pt>
                <c:pt idx="1">
                  <c:v>0.99561250245139021</c:v>
                </c:pt>
                <c:pt idx="2">
                  <c:v>0.97266136287467664</c:v>
                </c:pt>
                <c:pt idx="3">
                  <c:v>0.81460182255482627</c:v>
                </c:pt>
                <c:pt idx="4">
                  <c:v>0.62768131245317915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U87MG!$P$18:$P$22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U87MG!$Z$18:$Z$22</c:f>
              <c:numCache>
                <c:formatCode>General</c:formatCode>
                <c:ptCount val="5"/>
                <c:pt idx="0">
                  <c:v>0.46190863970324375</c:v>
                </c:pt>
                <c:pt idx="1">
                  <c:v>0.45168923051630949</c:v>
                </c:pt>
                <c:pt idx="2">
                  <c:v>0.44127676326689952</c:v>
                </c:pt>
                <c:pt idx="3">
                  <c:v>0.3695683506394471</c:v>
                </c:pt>
                <c:pt idx="4">
                  <c:v>0.28476630047671198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U87MG!$P$27:$P$31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U87MG!$Z$27:$Z$31</c:f>
              <c:numCache>
                <c:formatCode>General</c:formatCode>
                <c:ptCount val="5"/>
                <c:pt idx="0">
                  <c:v>0.43951052467893187</c:v>
                </c:pt>
                <c:pt idx="1">
                  <c:v>0.41203949330462292</c:v>
                </c:pt>
                <c:pt idx="2">
                  <c:v>0.39447562388029933</c:v>
                </c:pt>
                <c:pt idx="3">
                  <c:v>0.37006684415079016</c:v>
                </c:pt>
                <c:pt idx="4">
                  <c:v>0.35453703264874142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04296"/>
        <c:axId val="447700376"/>
      </c:scatterChart>
      <c:valAx>
        <c:axId val="447704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00376"/>
        <c:crosses val="autoZero"/>
        <c:crossBetween val="midCat"/>
      </c:valAx>
      <c:valAx>
        <c:axId val="447700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42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U87MG!$R$18:$Z$18</c:f>
              <c:numCache>
                <c:formatCode>General</c:formatCode>
                <c:ptCount val="9"/>
                <c:pt idx="0">
                  <c:v>1.031990995405039</c:v>
                </c:pt>
                <c:pt idx="1">
                  <c:v>1.0135744762107974</c:v>
                </c:pt>
                <c:pt idx="2">
                  <c:v>1.0730114472243621</c:v>
                </c:pt>
                <c:pt idx="3">
                  <c:v>1.0025805017511975</c:v>
                </c:pt>
                <c:pt idx="4">
                  <c:v>1.0689636909937426</c:v>
                </c:pt>
                <c:pt idx="5">
                  <c:v>1.0155349102343634</c:v>
                </c:pt>
                <c:pt idx="6">
                  <c:v>0.85504911157519936</c:v>
                </c:pt>
                <c:pt idx="7">
                  <c:v>0.57298533104272298</c:v>
                </c:pt>
                <c:pt idx="8">
                  <c:v>0.46190863970324375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U87MG!$R$19:$Z$19</c:f>
              <c:numCache>
                <c:formatCode>General</c:formatCode>
                <c:ptCount val="9"/>
                <c:pt idx="0">
                  <c:v>1.0091589083800998</c:v>
                </c:pt>
                <c:pt idx="1">
                  <c:v>0.99114984193574818</c:v>
                </c:pt>
                <c:pt idx="2">
                  <c:v>1.0492718110735961</c:v>
                </c:pt>
                <c:pt idx="3">
                  <c:v>0.98039910155738474</c:v>
                </c:pt>
                <c:pt idx="4">
                  <c:v>1.0453136086500587</c:v>
                </c:pt>
                <c:pt idx="5">
                  <c:v>0.99306690271242337</c:v>
                </c:pt>
                <c:pt idx="6">
                  <c:v>0.83613174135297219</c:v>
                </c:pt>
                <c:pt idx="7">
                  <c:v>0.5603084268830637</c:v>
                </c:pt>
                <c:pt idx="8">
                  <c:v>0.45168923051630949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U87MG!$R$20:$Z$20</c:f>
              <c:numCache>
                <c:formatCode>General</c:formatCode>
                <c:ptCount val="9"/>
                <c:pt idx="0">
                  <c:v>0.98589549324189318</c:v>
                </c:pt>
                <c:pt idx="1">
                  <c:v>0.96830157686505558</c:v>
                </c:pt>
                <c:pt idx="2">
                  <c:v>1.0250837020145327</c:v>
                </c:pt>
                <c:pt idx="3">
                  <c:v>0.95779866557920479</c:v>
                </c:pt>
                <c:pt idx="4">
                  <c:v>1.0212167451871204</c:v>
                </c:pt>
                <c:pt idx="5">
                  <c:v>0.97017444501723671</c:v>
                </c:pt>
                <c:pt idx="6">
                  <c:v>0.81685699715976179</c:v>
                </c:pt>
                <c:pt idx="7">
                  <c:v>0.54739203935303682</c:v>
                </c:pt>
                <c:pt idx="8">
                  <c:v>0.44127676326689952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U87MG!$R$21:$Z$21</c:f>
              <c:numCache>
                <c:formatCode>General</c:formatCode>
                <c:ptCount val="9"/>
                <c:pt idx="0">
                  <c:v>0.82568537858834767</c:v>
                </c:pt>
                <c:pt idx="1">
                  <c:v>0.81095051104504245</c:v>
                </c:pt>
                <c:pt idx="2">
                  <c:v>0.85850542008203279</c:v>
                </c:pt>
                <c:pt idx="3">
                  <c:v>0.80215434518285633</c:v>
                </c:pt>
                <c:pt idx="4">
                  <c:v>0.85526685196410002</c:v>
                </c:pt>
                <c:pt idx="5">
                  <c:v>0.8125190341388997</c:v>
                </c:pt>
                <c:pt idx="6">
                  <c:v>0.6841159976647907</c:v>
                </c:pt>
                <c:pt idx="7">
                  <c:v>0.45843966865417701</c:v>
                </c:pt>
                <c:pt idx="8">
                  <c:v>0.3695683506394471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U87MG!$R$22:$Z$22</c:f>
              <c:numCache>
                <c:formatCode>General</c:formatCode>
                <c:ptCount val="9"/>
                <c:pt idx="0">
                  <c:v>0.63622160883497469</c:v>
                </c:pt>
                <c:pt idx="1">
                  <c:v>0.62486783973905169</c:v>
                </c:pt>
                <c:pt idx="2">
                  <c:v>0.66151068399922475</c:v>
                </c:pt>
                <c:pt idx="3">
                  <c:v>0.61809006343158301</c:v>
                </c:pt>
                <c:pt idx="4">
                  <c:v>0.65901524557710378</c:v>
                </c:pt>
                <c:pt idx="5">
                  <c:v>0.62607644571918275</c:v>
                </c:pt>
                <c:pt idx="6">
                  <c:v>0.52713708144883376</c:v>
                </c:pt>
                <c:pt idx="7">
                  <c:v>0.35324499029350903</c:v>
                </c:pt>
                <c:pt idx="8">
                  <c:v>0.28476630047671198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08216"/>
        <c:axId val="447704688"/>
        <c:axId val="447268688"/>
      </c:surfaceChart>
      <c:catAx>
        <c:axId val="4477082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04688"/>
        <c:crossesAt val="0"/>
        <c:auto val="1"/>
        <c:lblAlgn val="ctr"/>
        <c:lblOffset val="100"/>
        <c:noMultiLvlLbl val="0"/>
      </c:catAx>
      <c:valAx>
        <c:axId val="44770468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08216"/>
        <c:crosses val="autoZero"/>
        <c:crossBetween val="midCat"/>
        <c:majorUnit val="0.25"/>
        <c:minorUnit val="0.1"/>
      </c:valAx>
      <c:serAx>
        <c:axId val="4472686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0468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U87MG!$R$27:$Z$27</c:f>
              <c:numCache>
                <c:formatCode>General</c:formatCode>
                <c:ptCount val="9"/>
                <c:pt idx="0">
                  <c:v>1.0052449005490651</c:v>
                </c:pt>
                <c:pt idx="1">
                  <c:v>1.0001101589208281</c:v>
                </c:pt>
                <c:pt idx="2">
                  <c:v>1.0277005469786769</c:v>
                </c:pt>
                <c:pt idx="3">
                  <c:v>0.97702413647191388</c:v>
                </c:pt>
                <c:pt idx="4">
                  <c:v>0.98709133790133896</c:v>
                </c:pt>
                <c:pt idx="5">
                  <c:v>0.95592398592400885</c:v>
                </c:pt>
                <c:pt idx="6">
                  <c:v>0.83525880220728477</c:v>
                </c:pt>
                <c:pt idx="7">
                  <c:v>0.51095549368502458</c:v>
                </c:pt>
                <c:pt idx="8">
                  <c:v>0.43951052467893187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U87MG!$R$28:$Z$28</c:f>
              <c:numCache>
                <c:formatCode>General</c:formatCode>
                <c:ptCount val="9"/>
                <c:pt idx="0">
                  <c:v>0.98381949232695265</c:v>
                </c:pt>
                <c:pt idx="1">
                  <c:v>0.98815152069402934</c:v>
                </c:pt>
                <c:pt idx="2">
                  <c:v>0.97025727291863728</c:v>
                </c:pt>
                <c:pt idx="3">
                  <c:v>0.97899206082910351</c:v>
                </c:pt>
                <c:pt idx="4">
                  <c:v>1.0118789224573537</c:v>
                </c:pt>
                <c:pt idx="5">
                  <c:v>0.92408526040627115</c:v>
                </c:pt>
                <c:pt idx="6">
                  <c:v>0.78018627801000073</c:v>
                </c:pt>
                <c:pt idx="7">
                  <c:v>0.48561609142628859</c:v>
                </c:pt>
                <c:pt idx="8">
                  <c:v>0.41203949330462292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U87MG!$R$29:$Z$29</c:f>
              <c:numCache>
                <c:formatCode>General</c:formatCode>
                <c:ptCount val="9"/>
                <c:pt idx="0">
                  <c:v>0.96185727957265943</c:v>
                </c:pt>
                <c:pt idx="1">
                  <c:v>0.97516144713720754</c:v>
                </c:pt>
                <c:pt idx="2">
                  <c:v>0.95577846798322685</c:v>
                </c:pt>
                <c:pt idx="3">
                  <c:v>0.93567444157262913</c:v>
                </c:pt>
                <c:pt idx="4">
                  <c:v>0.90198621789841182</c:v>
                </c:pt>
                <c:pt idx="5">
                  <c:v>0.7640937213281811</c:v>
                </c:pt>
                <c:pt idx="6">
                  <c:v>0.60315629437525342</c:v>
                </c:pt>
                <c:pt idx="7">
                  <c:v>0.43644951592058973</c:v>
                </c:pt>
                <c:pt idx="8">
                  <c:v>0.39447562388029933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U87MG!$R$30:$Z$30</c:f>
              <c:numCache>
                <c:formatCode>General</c:formatCode>
                <c:ptCount val="9"/>
                <c:pt idx="0">
                  <c:v>0.82171846638999568</c:v>
                </c:pt>
                <c:pt idx="1">
                  <c:v>0.79715778999449682</c:v>
                </c:pt>
                <c:pt idx="2">
                  <c:v>0.81980385518227628</c:v>
                </c:pt>
                <c:pt idx="3">
                  <c:v>0.78007327364404988</c:v>
                </c:pt>
                <c:pt idx="4">
                  <c:v>0.63072906034597576</c:v>
                </c:pt>
                <c:pt idx="5">
                  <c:v>0.48556076759847849</c:v>
                </c:pt>
                <c:pt idx="6">
                  <c:v>0.45014434787695645</c:v>
                </c:pt>
                <c:pt idx="7">
                  <c:v>0.38262405801500776</c:v>
                </c:pt>
                <c:pt idx="8">
                  <c:v>0.37006684415079016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U87MG!$R$31:$Z$31</c:f>
              <c:numCache>
                <c:formatCode>General</c:formatCode>
                <c:ptCount val="9"/>
                <c:pt idx="0">
                  <c:v>0.58075417484404379</c:v>
                </c:pt>
                <c:pt idx="1">
                  <c:v>0.57955078185938935</c:v>
                </c:pt>
                <c:pt idx="2">
                  <c:v>0.61524512620621497</c:v>
                </c:pt>
                <c:pt idx="3">
                  <c:v>0.55829763168345059</c:v>
                </c:pt>
                <c:pt idx="4">
                  <c:v>0.4923958026374759</c:v>
                </c:pt>
                <c:pt idx="5">
                  <c:v>0.4303324515658602</c:v>
                </c:pt>
                <c:pt idx="6">
                  <c:v>0.42363521247888558</c:v>
                </c:pt>
                <c:pt idx="7">
                  <c:v>0.36552725866634667</c:v>
                </c:pt>
                <c:pt idx="8">
                  <c:v>0.35453703264874142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05864"/>
        <c:axId val="447706648"/>
        <c:axId val="447258512"/>
      </c:surfaceChart>
      <c:catAx>
        <c:axId val="447705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06648"/>
        <c:crossesAt val="0"/>
        <c:auto val="1"/>
        <c:lblAlgn val="ctr"/>
        <c:lblOffset val="100"/>
        <c:noMultiLvlLbl val="0"/>
      </c:catAx>
      <c:valAx>
        <c:axId val="44770664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05864"/>
        <c:crosses val="autoZero"/>
        <c:crossBetween val="midCat"/>
        <c:majorUnit val="0.25"/>
        <c:minorUnit val="0.1"/>
      </c:valAx>
      <c:serAx>
        <c:axId val="44725851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0664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U87MG!$R$36:$Z$36</c:f>
              <c:numCache>
                <c:formatCode>General</c:formatCode>
                <c:ptCount val="9"/>
                <c:pt idx="0">
                  <c:v>2.6746094855973901E-2</c:v>
                </c:pt>
                <c:pt idx="1">
                  <c:v>1.346431728996933E-2</c:v>
                </c:pt>
                <c:pt idx="2">
                  <c:v>4.5310900245685293E-2</c:v>
                </c:pt>
                <c:pt idx="3">
                  <c:v>2.5556365279283622E-2</c:v>
                </c:pt>
                <c:pt idx="4">
                  <c:v>8.1872353092403594E-2</c:v>
                </c:pt>
                <c:pt idx="5">
                  <c:v>5.9610924310354529E-2</c:v>
                </c:pt>
                <c:pt idx="6">
                  <c:v>1.9790309367914594E-2</c:v>
                </c:pt>
                <c:pt idx="7">
                  <c:v>6.2029837357698403E-2</c:v>
                </c:pt>
                <c:pt idx="8">
                  <c:v>2.2398115024311882E-2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U87MG!$R$37:$Z$37</c:f>
              <c:numCache>
                <c:formatCode>General</c:formatCode>
                <c:ptCount val="9"/>
                <c:pt idx="0">
                  <c:v>2.5339416053147157E-2</c:v>
                </c:pt>
                <c:pt idx="1">
                  <c:v>2.9983212417188376E-3</c:v>
                </c:pt>
                <c:pt idx="2">
                  <c:v>7.9014538154958847E-2</c:v>
                </c:pt>
                <c:pt idx="3">
                  <c:v>1.4070407282812392E-3</c:v>
                </c:pt>
                <c:pt idx="4">
                  <c:v>3.3434686192705065E-2</c:v>
                </c:pt>
                <c:pt idx="5">
                  <c:v>6.8981642306152224E-2</c:v>
                </c:pt>
                <c:pt idx="6">
                  <c:v>5.5945463342971458E-2</c:v>
                </c:pt>
                <c:pt idx="7">
                  <c:v>7.4692335456775116E-2</c:v>
                </c:pt>
                <c:pt idx="8">
                  <c:v>3.9649737211686575E-2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U87MG!$R$38:$Z$38</c:f>
              <c:numCache>
                <c:formatCode>General</c:formatCode>
                <c:ptCount val="9"/>
                <c:pt idx="0">
                  <c:v>2.4038213669233754E-2</c:v>
                </c:pt>
                <c:pt idx="1">
                  <c:v>-6.8598702721519578E-3</c:v>
                </c:pt>
                <c:pt idx="2">
                  <c:v>6.930523403130584E-2</c:v>
                </c:pt>
                <c:pt idx="3">
                  <c:v>2.2124224006575655E-2</c:v>
                </c:pt>
                <c:pt idx="4">
                  <c:v>0.11923052728870853</c:v>
                </c:pt>
                <c:pt idx="5">
                  <c:v>0.20608072368905561</c:v>
                </c:pt>
                <c:pt idx="6">
                  <c:v>0.21370070278450837</c:v>
                </c:pt>
                <c:pt idx="7">
                  <c:v>0.11094252343244709</c:v>
                </c:pt>
                <c:pt idx="8">
                  <c:v>4.6801139386600188E-2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U87MG!$R$39:$Z$39</c:f>
              <c:numCache>
                <c:formatCode>General</c:formatCode>
                <c:ptCount val="9"/>
                <c:pt idx="0">
                  <c:v>3.9669121983519906E-3</c:v>
                </c:pt>
                <c:pt idx="1">
                  <c:v>1.3792721050545631E-2</c:v>
                </c:pt>
                <c:pt idx="2">
                  <c:v>3.8701564899756513E-2</c:v>
                </c:pt>
                <c:pt idx="3">
                  <c:v>2.2081071538806452E-2</c:v>
                </c:pt>
                <c:pt idx="4">
                  <c:v>0.22453779161812426</c:v>
                </c:pt>
                <c:pt idx="5">
                  <c:v>0.32695826654042121</c:v>
                </c:pt>
                <c:pt idx="6">
                  <c:v>0.23397164978783425</c:v>
                </c:pt>
                <c:pt idx="7">
                  <c:v>7.5815610639169251E-2</c:v>
                </c:pt>
                <c:pt idx="8">
                  <c:v>-4.9849351134306774E-4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U87MG!$R$40:$Z$40</c:f>
              <c:numCache>
                <c:formatCode>General</c:formatCode>
                <c:ptCount val="9"/>
                <c:pt idx="0">
                  <c:v>5.5467433990930903E-2</c:v>
                </c:pt>
                <c:pt idx="1">
                  <c:v>4.5317057879662337E-2</c:v>
                </c:pt>
                <c:pt idx="2">
                  <c:v>4.6265557793009782E-2</c:v>
                </c:pt>
                <c:pt idx="3">
                  <c:v>5.9792431748132424E-2</c:v>
                </c:pt>
                <c:pt idx="4">
                  <c:v>0.16661944293962788</c:v>
                </c:pt>
                <c:pt idx="5">
                  <c:v>0.19574399415332255</c:v>
                </c:pt>
                <c:pt idx="6">
                  <c:v>0.10350186896994817</c:v>
                </c:pt>
                <c:pt idx="7">
                  <c:v>-1.2282268372837635E-2</c:v>
                </c:pt>
                <c:pt idx="8">
                  <c:v>-6.9770732172029448E-2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698024"/>
        <c:axId val="447698808"/>
        <c:axId val="447269536"/>
      </c:surfaceChart>
      <c:catAx>
        <c:axId val="4476980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698808"/>
        <c:crossesAt val="0"/>
        <c:auto val="1"/>
        <c:lblAlgn val="ctr"/>
        <c:lblOffset val="100"/>
        <c:noMultiLvlLbl val="0"/>
      </c:catAx>
      <c:valAx>
        <c:axId val="447698808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698024"/>
        <c:crosses val="autoZero"/>
        <c:crossBetween val="midCat"/>
        <c:majorUnit val="0.25"/>
        <c:minorUnit val="0.1"/>
      </c:valAx>
      <c:serAx>
        <c:axId val="447269536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69880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'ZR751'!$R$17:$Z$17</c:f>
              <c:numCache>
                <c:formatCode>General</c:formatCode>
                <c:ptCount val="9"/>
                <c:pt idx="0">
                  <c:v>1.0511006917643841</c:v>
                </c:pt>
                <c:pt idx="1">
                  <c:v>1.0637292755198957</c:v>
                </c:pt>
                <c:pt idx="2">
                  <c:v>1.0009545506994664</c:v>
                </c:pt>
                <c:pt idx="3">
                  <c:v>0.96883733565460883</c:v>
                </c:pt>
                <c:pt idx="4">
                  <c:v>0.69973392157333014</c:v>
                </c:pt>
                <c:pt idx="5">
                  <c:v>0.38707060736043264</c:v>
                </c:pt>
                <c:pt idx="6">
                  <c:v>0.2730555672418265</c:v>
                </c:pt>
                <c:pt idx="7">
                  <c:v>0.22554064302702045</c:v>
                </c:pt>
                <c:pt idx="8">
                  <c:v>0.24918983423025795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'ZR751'!$R$18:$Z$18</c:f>
              <c:numCache>
                <c:formatCode>General</c:formatCode>
                <c:ptCount val="9"/>
                <c:pt idx="0">
                  <c:v>1.0821206373661159</c:v>
                </c:pt>
                <c:pt idx="1">
                  <c:v>1.0951219142272379</c:v>
                </c:pt>
                <c:pt idx="2">
                  <c:v>1.0304945899704741</c:v>
                </c:pt>
                <c:pt idx="3">
                  <c:v>0.9974295358923283</c:v>
                </c:pt>
                <c:pt idx="4">
                  <c:v>0.72038437718901038</c:v>
                </c:pt>
                <c:pt idx="5">
                  <c:v>0.39849378430097393</c:v>
                </c:pt>
                <c:pt idx="6">
                  <c:v>0.28111394728900674</c:v>
                </c:pt>
                <c:pt idx="7">
                  <c:v>0.23219676886966814</c:v>
                </c:pt>
                <c:pt idx="8">
                  <c:v>0.2565438918984646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'ZR751'!$R$25:$Z$25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'ZR751'!$R$27:$Z$27</c:f>
              <c:numCache>
                <c:formatCode>General</c:formatCode>
                <c:ptCount val="9"/>
                <c:pt idx="0">
                  <c:v>1.0451913590242745</c:v>
                </c:pt>
                <c:pt idx="1">
                  <c:v>1.0352702348959184</c:v>
                </c:pt>
                <c:pt idx="2">
                  <c:v>1.0343367284723086</c:v>
                </c:pt>
                <c:pt idx="3">
                  <c:v>0.93621062915531505</c:v>
                </c:pt>
                <c:pt idx="4">
                  <c:v>0.70509953656954705</c:v>
                </c:pt>
                <c:pt idx="5">
                  <c:v>0.37677475894649493</c:v>
                </c:pt>
                <c:pt idx="6">
                  <c:v>0.26270272198442035</c:v>
                </c:pt>
                <c:pt idx="7">
                  <c:v>0.24202418227203926</c:v>
                </c:pt>
                <c:pt idx="8">
                  <c:v>0.2168407592678234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6448"/>
        <c:axId val="447710960"/>
      </c:scatterChart>
      <c:valAx>
        <c:axId val="44771644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0960"/>
        <c:crosses val="autoZero"/>
        <c:crossBetween val="midCat"/>
      </c:valAx>
      <c:valAx>
        <c:axId val="447710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64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'ZR751'!$R$17:$Z$17</c:f>
              <c:numCache>
                <c:formatCode>General</c:formatCode>
                <c:ptCount val="9"/>
                <c:pt idx="0">
                  <c:v>1.0511006917643841</c:v>
                </c:pt>
                <c:pt idx="1">
                  <c:v>1.0637292755198957</c:v>
                </c:pt>
                <c:pt idx="2">
                  <c:v>1.0009545506994664</c:v>
                </c:pt>
                <c:pt idx="3">
                  <c:v>0.96883733565460883</c:v>
                </c:pt>
                <c:pt idx="4">
                  <c:v>0.69973392157333014</c:v>
                </c:pt>
                <c:pt idx="5">
                  <c:v>0.38707060736043264</c:v>
                </c:pt>
                <c:pt idx="6">
                  <c:v>0.2730555672418265</c:v>
                </c:pt>
                <c:pt idx="7">
                  <c:v>0.22554064302702045</c:v>
                </c:pt>
                <c:pt idx="8">
                  <c:v>0.24918983423025795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'ZR751'!$R$19:$Z$19</c:f>
              <c:numCache>
                <c:formatCode>General</c:formatCode>
                <c:ptCount val="9"/>
                <c:pt idx="0">
                  <c:v>1.0650832618372696</c:v>
                </c:pt>
                <c:pt idx="1">
                  <c:v>1.0778798409700712</c:v>
                </c:pt>
                <c:pt idx="2">
                  <c:v>1.0142700372694879</c:v>
                </c:pt>
                <c:pt idx="3">
                  <c:v>0.98172557370940305</c:v>
                </c:pt>
                <c:pt idx="4">
                  <c:v>0.70904233385717186</c:v>
                </c:pt>
                <c:pt idx="5">
                  <c:v>0.39221972573983982</c:v>
                </c:pt>
                <c:pt idx="6">
                  <c:v>0.27668796766993525</c:v>
                </c:pt>
                <c:pt idx="7">
                  <c:v>0.22854096247321476</c:v>
                </c:pt>
                <c:pt idx="8">
                  <c:v>0.25250475386248322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'ZR751'!$R$25:$Z$25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'ZR751'!$R$28:$Z$28</c:f>
              <c:numCache>
                <c:formatCode>General</c:formatCode>
                <c:ptCount val="9"/>
                <c:pt idx="0">
                  <c:v>1.0657241696524995</c:v>
                </c:pt>
                <c:pt idx="1">
                  <c:v>1.040673743077597</c:v>
                </c:pt>
                <c:pt idx="2">
                  <c:v>1.0483150224949365</c:v>
                </c:pt>
                <c:pt idx="3">
                  <c:v>0.94535707965579174</c:v>
                </c:pt>
                <c:pt idx="4">
                  <c:v>0.68182982108004475</c:v>
                </c:pt>
                <c:pt idx="5">
                  <c:v>0.32774862288433004</c:v>
                </c:pt>
                <c:pt idx="6">
                  <c:v>0.26840265220412846</c:v>
                </c:pt>
                <c:pt idx="7">
                  <c:v>0.2228738592108542</c:v>
                </c:pt>
                <c:pt idx="8">
                  <c:v>0.21656706815201532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0176"/>
        <c:axId val="447711744"/>
      </c:scatterChart>
      <c:valAx>
        <c:axId val="44771017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1744"/>
        <c:crosses val="autoZero"/>
        <c:crossBetween val="midCat"/>
      </c:valAx>
      <c:valAx>
        <c:axId val="447711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01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'ZR751'!$R$17:$Z$17</c:f>
              <c:numCache>
                <c:formatCode>General</c:formatCode>
                <c:ptCount val="9"/>
                <c:pt idx="0">
                  <c:v>1.0511006917643841</c:v>
                </c:pt>
                <c:pt idx="1">
                  <c:v>1.0637292755198957</c:v>
                </c:pt>
                <c:pt idx="2">
                  <c:v>1.0009545506994664</c:v>
                </c:pt>
                <c:pt idx="3">
                  <c:v>0.96883733565460883</c:v>
                </c:pt>
                <c:pt idx="4">
                  <c:v>0.69973392157333014</c:v>
                </c:pt>
                <c:pt idx="5">
                  <c:v>0.38707060736043264</c:v>
                </c:pt>
                <c:pt idx="6">
                  <c:v>0.2730555672418265</c:v>
                </c:pt>
                <c:pt idx="7">
                  <c:v>0.22554064302702045</c:v>
                </c:pt>
                <c:pt idx="8">
                  <c:v>0.24918983423025795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'ZR751'!$R$20:$Z$20</c:f>
              <c:numCache>
                <c:formatCode>General</c:formatCode>
                <c:ptCount val="9"/>
                <c:pt idx="0">
                  <c:v>1.0973981378961171</c:v>
                </c:pt>
                <c:pt idx="1">
                  <c:v>1.1105829682421997</c:v>
                </c:pt>
                <c:pt idx="2">
                  <c:v>1.0450432281729176</c:v>
                </c:pt>
                <c:pt idx="3">
                  <c:v>1.0115113579526891</c:v>
                </c:pt>
                <c:pt idx="4">
                  <c:v>0.73055484462515263</c:v>
                </c:pt>
                <c:pt idx="5">
                  <c:v>0.40411976424317192</c:v>
                </c:pt>
                <c:pt idx="6">
                  <c:v>0.2850827455268371</c:v>
                </c:pt>
                <c:pt idx="7">
                  <c:v>0.23547494889597761</c:v>
                </c:pt>
                <c:pt idx="8">
                  <c:v>0.26016580733849076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'ZR751'!$R$25:$Z$25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'ZR751'!$R$29:$Z$29</c:f>
              <c:numCache>
                <c:formatCode>General</c:formatCode>
                <c:ptCount val="9"/>
                <c:pt idx="0">
                  <c:v>1.0611225602246694</c:v>
                </c:pt>
                <c:pt idx="1">
                  <c:v>1.0683604821167256</c:v>
                </c:pt>
                <c:pt idx="2">
                  <c:v>1.0589199658690693</c:v>
                </c:pt>
                <c:pt idx="3">
                  <c:v>0.91274511735841257</c:v>
                </c:pt>
                <c:pt idx="4">
                  <c:v>0.64379305082835581</c:v>
                </c:pt>
                <c:pt idx="5">
                  <c:v>0.33308532252496997</c:v>
                </c:pt>
                <c:pt idx="6">
                  <c:v>0.26861641629386379</c:v>
                </c:pt>
                <c:pt idx="7">
                  <c:v>0.21978052493296674</c:v>
                </c:pt>
                <c:pt idx="8">
                  <c:v>0.21369854358069418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21936"/>
        <c:axId val="447717624"/>
      </c:scatterChart>
      <c:valAx>
        <c:axId val="44772193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7624"/>
        <c:crosses val="autoZero"/>
        <c:crossBetween val="midCat"/>
      </c:valAx>
      <c:valAx>
        <c:axId val="447717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19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'ZR751'!$R$17:$Z$17</c:f>
              <c:numCache>
                <c:formatCode>General</c:formatCode>
                <c:ptCount val="9"/>
                <c:pt idx="0">
                  <c:v>1.0511006917643841</c:v>
                </c:pt>
                <c:pt idx="1">
                  <c:v>1.0637292755198957</c:v>
                </c:pt>
                <c:pt idx="2">
                  <c:v>1.0009545506994664</c:v>
                </c:pt>
                <c:pt idx="3">
                  <c:v>0.96883733565460883</c:v>
                </c:pt>
                <c:pt idx="4">
                  <c:v>0.69973392157333014</c:v>
                </c:pt>
                <c:pt idx="5">
                  <c:v>0.38707060736043264</c:v>
                </c:pt>
                <c:pt idx="6">
                  <c:v>0.2730555672418265</c:v>
                </c:pt>
                <c:pt idx="7">
                  <c:v>0.22554064302702045</c:v>
                </c:pt>
                <c:pt idx="8">
                  <c:v>0.24918983423025795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'ZR751'!$R$21:$Z$21</c:f>
              <c:numCache>
                <c:formatCode>General</c:formatCode>
                <c:ptCount val="9"/>
                <c:pt idx="0">
                  <c:v>1.0764589051625413</c:v>
                </c:pt>
                <c:pt idx="1">
                  <c:v>1.0893921584176527</c:v>
                </c:pt>
                <c:pt idx="2">
                  <c:v>1.0251029689217839</c:v>
                </c:pt>
                <c:pt idx="3">
                  <c:v>0.99221091356025326</c:v>
                </c:pt>
                <c:pt idx="4">
                  <c:v>0.71661527484824872</c:v>
                </c:pt>
                <c:pt idx="5">
                  <c:v>0.39640883645542441</c:v>
                </c:pt>
                <c:pt idx="6">
                  <c:v>0.27964313910618338</c:v>
                </c:pt>
                <c:pt idx="7">
                  <c:v>0.23098189884641898</c:v>
                </c:pt>
                <c:pt idx="8">
                  <c:v>0.25520163599442114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'ZR751'!$R$25:$Z$25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'ZR751'!$R$30:$Z$30</c:f>
              <c:numCache>
                <c:formatCode>General</c:formatCode>
                <c:ptCount val="9"/>
                <c:pt idx="0">
                  <c:v>1.0416292904544775</c:v>
                </c:pt>
                <c:pt idx="1">
                  <c:v>1.056838363476061</c:v>
                </c:pt>
                <c:pt idx="2">
                  <c:v>1.0198132417047991</c:v>
                </c:pt>
                <c:pt idx="3">
                  <c:v>0.9058517223895256</c:v>
                </c:pt>
                <c:pt idx="4">
                  <c:v>0.58342294435319797</c:v>
                </c:pt>
                <c:pt idx="5">
                  <c:v>0.34697042647109116</c:v>
                </c:pt>
                <c:pt idx="6">
                  <c:v>0.28742494889947073</c:v>
                </c:pt>
                <c:pt idx="7">
                  <c:v>0.23678885398158686</c:v>
                </c:pt>
                <c:pt idx="8">
                  <c:v>0.20617530932996989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2136"/>
        <c:axId val="447716056"/>
      </c:scatterChart>
      <c:valAx>
        <c:axId val="44771213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6056"/>
        <c:crosses val="autoZero"/>
        <c:crossBetween val="midCat"/>
      </c:valAx>
      <c:valAx>
        <c:axId val="447716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21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'ZR751'!$R$17:$Z$17</c:f>
              <c:numCache>
                <c:formatCode>General</c:formatCode>
                <c:ptCount val="9"/>
                <c:pt idx="0">
                  <c:v>1.0511006917643841</c:v>
                </c:pt>
                <c:pt idx="1">
                  <c:v>1.0637292755198957</c:v>
                </c:pt>
                <c:pt idx="2">
                  <c:v>1.0009545506994664</c:v>
                </c:pt>
                <c:pt idx="3">
                  <c:v>0.96883733565460883</c:v>
                </c:pt>
                <c:pt idx="4">
                  <c:v>0.69973392157333014</c:v>
                </c:pt>
                <c:pt idx="5">
                  <c:v>0.38707060736043264</c:v>
                </c:pt>
                <c:pt idx="6">
                  <c:v>0.2730555672418265</c:v>
                </c:pt>
                <c:pt idx="7">
                  <c:v>0.22554064302702045</c:v>
                </c:pt>
                <c:pt idx="8">
                  <c:v>0.24918983423025795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'ZR751'!$R$16:$Z$16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'ZR751'!$R$22:$Z$22</c:f>
              <c:numCache>
                <c:formatCode>General</c:formatCode>
                <c:ptCount val="9"/>
                <c:pt idx="0">
                  <c:v>1.0458730333105049</c:v>
                </c:pt>
                <c:pt idx="1">
                  <c:v>1.0584388086946135</c:v>
                </c:pt>
                <c:pt idx="2">
                  <c:v>0.99597629451534231</c:v>
                </c:pt>
                <c:pt idx="3">
                  <c:v>0.96401881471950501</c:v>
                </c:pt>
                <c:pt idx="4">
                  <c:v>0.69625378881417577</c:v>
                </c:pt>
                <c:pt idx="5">
                  <c:v>0.38514550832028321</c:v>
                </c:pt>
                <c:pt idx="6">
                  <c:v>0.27169752299767852</c:v>
                </c:pt>
                <c:pt idx="7">
                  <c:v>0.22441891467268513</c:v>
                </c:pt>
                <c:pt idx="8">
                  <c:v>0.24795048641730205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'ZR751'!$R$25:$Z$25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'ZR751'!$R$31:$Z$31</c:f>
              <c:numCache>
                <c:formatCode>General</c:formatCode>
                <c:ptCount val="9"/>
                <c:pt idx="0">
                  <c:v>1.0414657537329186</c:v>
                </c:pt>
                <c:pt idx="1">
                  <c:v>1.0258989512448498</c:v>
                </c:pt>
                <c:pt idx="2">
                  <c:v>1.0634620915186768</c:v>
                </c:pt>
                <c:pt idx="3">
                  <c:v>0.80173211194821015</c:v>
                </c:pt>
                <c:pt idx="4">
                  <c:v>0.53080280535416735</c:v>
                </c:pt>
                <c:pt idx="5">
                  <c:v>0.34049331361769619</c:v>
                </c:pt>
                <c:pt idx="6">
                  <c:v>0.2923665766737622</c:v>
                </c:pt>
                <c:pt idx="7">
                  <c:v>0.23727940287673696</c:v>
                </c:pt>
                <c:pt idx="8">
                  <c:v>0.23153845205094939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21544"/>
        <c:axId val="447716840"/>
      </c:scatterChart>
      <c:valAx>
        <c:axId val="44772154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6840"/>
        <c:crosses val="autoZero"/>
        <c:crossBetween val="midCat"/>
      </c:valAx>
      <c:valAx>
        <c:axId val="447716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15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'ZR751'!$R$18:$R$22</c:f>
              <c:numCache>
                <c:formatCode>General</c:formatCode>
                <c:ptCount val="5"/>
                <c:pt idx="0">
                  <c:v>1.0821206373661159</c:v>
                </c:pt>
                <c:pt idx="1">
                  <c:v>1.0650832618372696</c:v>
                </c:pt>
                <c:pt idx="2">
                  <c:v>1.0973981378961171</c:v>
                </c:pt>
                <c:pt idx="3">
                  <c:v>1.0764589051625413</c:v>
                </c:pt>
                <c:pt idx="4">
                  <c:v>1.0458730333105049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'ZR751'!$R$27:$R$31</c:f>
              <c:numCache>
                <c:formatCode>General</c:formatCode>
                <c:ptCount val="5"/>
                <c:pt idx="0">
                  <c:v>1.0451913590242745</c:v>
                </c:pt>
                <c:pt idx="1">
                  <c:v>1.0657241696524995</c:v>
                </c:pt>
                <c:pt idx="2">
                  <c:v>1.0611225602246694</c:v>
                </c:pt>
                <c:pt idx="3">
                  <c:v>1.0416292904544775</c:v>
                </c:pt>
                <c:pt idx="4">
                  <c:v>1.0414657537329186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21152"/>
        <c:axId val="447718800"/>
      </c:scatterChart>
      <c:valAx>
        <c:axId val="447721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8800"/>
        <c:crosses val="autoZero"/>
        <c:crossBetween val="midCat"/>
      </c:valAx>
      <c:valAx>
        <c:axId val="44771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11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'ZR751'!$S$18:$S$22</c:f>
              <c:numCache>
                <c:formatCode>General</c:formatCode>
                <c:ptCount val="5"/>
                <c:pt idx="0">
                  <c:v>1.0951219142272379</c:v>
                </c:pt>
                <c:pt idx="1">
                  <c:v>1.0778798409700712</c:v>
                </c:pt>
                <c:pt idx="2">
                  <c:v>1.1105829682421997</c:v>
                </c:pt>
                <c:pt idx="3">
                  <c:v>1.0893921584176527</c:v>
                </c:pt>
                <c:pt idx="4">
                  <c:v>1.0584388086946135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'ZR751'!$S$27:$S$31</c:f>
              <c:numCache>
                <c:formatCode>General</c:formatCode>
                <c:ptCount val="5"/>
                <c:pt idx="0">
                  <c:v>1.0352702348959184</c:v>
                </c:pt>
                <c:pt idx="1">
                  <c:v>1.040673743077597</c:v>
                </c:pt>
                <c:pt idx="2">
                  <c:v>1.0683604821167256</c:v>
                </c:pt>
                <c:pt idx="3">
                  <c:v>1.056838363476061</c:v>
                </c:pt>
                <c:pt idx="4">
                  <c:v>1.0258989512448498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3312"/>
        <c:axId val="447719192"/>
      </c:scatterChart>
      <c:valAx>
        <c:axId val="44771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9192"/>
        <c:crosses val="autoZero"/>
        <c:crossBetween val="midCat"/>
      </c:valAx>
      <c:valAx>
        <c:axId val="447719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33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'ZR751'!$T$18:$T$22</c:f>
              <c:numCache>
                <c:formatCode>General</c:formatCode>
                <c:ptCount val="5"/>
                <c:pt idx="0">
                  <c:v>1.0304945899704741</c:v>
                </c:pt>
                <c:pt idx="1">
                  <c:v>1.0142700372694879</c:v>
                </c:pt>
                <c:pt idx="2">
                  <c:v>1.0450432281729176</c:v>
                </c:pt>
                <c:pt idx="3">
                  <c:v>1.0251029689217839</c:v>
                </c:pt>
                <c:pt idx="4">
                  <c:v>0.99597629451534231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'ZR751'!$T$27:$T$31</c:f>
              <c:numCache>
                <c:formatCode>General</c:formatCode>
                <c:ptCount val="5"/>
                <c:pt idx="0">
                  <c:v>1.0343367284723086</c:v>
                </c:pt>
                <c:pt idx="1">
                  <c:v>1.0483150224949365</c:v>
                </c:pt>
                <c:pt idx="2">
                  <c:v>1.0589199658690693</c:v>
                </c:pt>
                <c:pt idx="3">
                  <c:v>1.0198132417047991</c:v>
                </c:pt>
                <c:pt idx="4">
                  <c:v>1.0634620915186768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9584"/>
        <c:axId val="447709784"/>
      </c:scatterChart>
      <c:valAx>
        <c:axId val="44771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09784"/>
        <c:crosses val="autoZero"/>
        <c:crossBetween val="midCat"/>
      </c:valAx>
      <c:valAx>
        <c:axId val="447709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95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'ZR751'!$U$18:$U$22</c:f>
              <c:numCache>
                <c:formatCode>General</c:formatCode>
                <c:ptCount val="5"/>
                <c:pt idx="0">
                  <c:v>0.9974295358923283</c:v>
                </c:pt>
                <c:pt idx="1">
                  <c:v>0.98172557370940305</c:v>
                </c:pt>
                <c:pt idx="2">
                  <c:v>1.0115113579526891</c:v>
                </c:pt>
                <c:pt idx="3">
                  <c:v>0.99221091356025326</c:v>
                </c:pt>
                <c:pt idx="4">
                  <c:v>0.96401881471950501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'ZR751'!$U$27:$U$31</c:f>
              <c:numCache>
                <c:formatCode>General</c:formatCode>
                <c:ptCount val="5"/>
                <c:pt idx="0">
                  <c:v>0.93621062915531505</c:v>
                </c:pt>
                <c:pt idx="1">
                  <c:v>0.94535707965579174</c:v>
                </c:pt>
                <c:pt idx="2">
                  <c:v>0.91274511735841257</c:v>
                </c:pt>
                <c:pt idx="3">
                  <c:v>0.9058517223895256</c:v>
                </c:pt>
                <c:pt idx="4">
                  <c:v>0.80173211194821015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0568"/>
        <c:axId val="447714096"/>
      </c:scatterChart>
      <c:valAx>
        <c:axId val="447710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4096"/>
        <c:crosses val="autoZero"/>
        <c:crossBetween val="midCat"/>
      </c:valAx>
      <c:valAx>
        <c:axId val="447714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05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'ZR751'!$V$18:$V$22</c:f>
              <c:numCache>
                <c:formatCode>General</c:formatCode>
                <c:ptCount val="5"/>
                <c:pt idx="0">
                  <c:v>0.72038437718901038</c:v>
                </c:pt>
                <c:pt idx="1">
                  <c:v>0.70904233385717186</c:v>
                </c:pt>
                <c:pt idx="2">
                  <c:v>0.73055484462515263</c:v>
                </c:pt>
                <c:pt idx="3">
                  <c:v>0.71661527484824872</c:v>
                </c:pt>
                <c:pt idx="4">
                  <c:v>0.69625378881417577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'ZR751'!$V$27:$V$31</c:f>
              <c:numCache>
                <c:formatCode>General</c:formatCode>
                <c:ptCount val="5"/>
                <c:pt idx="0">
                  <c:v>0.70509953656954705</c:v>
                </c:pt>
                <c:pt idx="1">
                  <c:v>0.68182982108004475</c:v>
                </c:pt>
                <c:pt idx="2">
                  <c:v>0.64379305082835581</c:v>
                </c:pt>
                <c:pt idx="3">
                  <c:v>0.58342294435319797</c:v>
                </c:pt>
                <c:pt idx="4">
                  <c:v>0.53080280535416735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14488"/>
        <c:axId val="447714880"/>
      </c:scatterChart>
      <c:valAx>
        <c:axId val="447714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14880"/>
        <c:crosses val="autoZero"/>
        <c:crossBetween val="midCat"/>
      </c:valAx>
      <c:valAx>
        <c:axId val="447714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144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'ZR751'!$W$18:$W$22</c:f>
              <c:numCache>
                <c:formatCode>General</c:formatCode>
                <c:ptCount val="5"/>
                <c:pt idx="0">
                  <c:v>0.39849378430097393</c:v>
                </c:pt>
                <c:pt idx="1">
                  <c:v>0.39221972573983982</c:v>
                </c:pt>
                <c:pt idx="2">
                  <c:v>0.40411976424317192</c:v>
                </c:pt>
                <c:pt idx="3">
                  <c:v>0.39640883645542441</c:v>
                </c:pt>
                <c:pt idx="4">
                  <c:v>0.38514550832028321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'ZR751'!$W$27:$W$31</c:f>
              <c:numCache>
                <c:formatCode>General</c:formatCode>
                <c:ptCount val="5"/>
                <c:pt idx="0">
                  <c:v>0.37677475894649493</c:v>
                </c:pt>
                <c:pt idx="1">
                  <c:v>0.32774862288433004</c:v>
                </c:pt>
                <c:pt idx="2">
                  <c:v>0.33308532252496997</c:v>
                </c:pt>
                <c:pt idx="3">
                  <c:v>0.34697042647109116</c:v>
                </c:pt>
                <c:pt idx="4">
                  <c:v>0.34049331361769619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20368"/>
        <c:axId val="447727424"/>
      </c:scatterChart>
      <c:valAx>
        <c:axId val="44772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27424"/>
        <c:crosses val="autoZero"/>
        <c:crossBetween val="midCat"/>
      </c:valAx>
      <c:valAx>
        <c:axId val="447727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03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'ZR751'!$X$18:$X$22</c:f>
              <c:numCache>
                <c:formatCode>General</c:formatCode>
                <c:ptCount val="5"/>
                <c:pt idx="0">
                  <c:v>0.28111394728900674</c:v>
                </c:pt>
                <c:pt idx="1">
                  <c:v>0.27668796766993525</c:v>
                </c:pt>
                <c:pt idx="2">
                  <c:v>0.2850827455268371</c:v>
                </c:pt>
                <c:pt idx="3">
                  <c:v>0.27964313910618338</c:v>
                </c:pt>
                <c:pt idx="4">
                  <c:v>0.27169752299767852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'ZR751'!$X$27:$X$31</c:f>
              <c:numCache>
                <c:formatCode>General</c:formatCode>
                <c:ptCount val="5"/>
                <c:pt idx="0">
                  <c:v>0.26270272198442035</c:v>
                </c:pt>
                <c:pt idx="1">
                  <c:v>0.26840265220412846</c:v>
                </c:pt>
                <c:pt idx="2">
                  <c:v>0.26861641629386379</c:v>
                </c:pt>
                <c:pt idx="3">
                  <c:v>0.28742494889947073</c:v>
                </c:pt>
                <c:pt idx="4">
                  <c:v>0.2923665766737622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23504"/>
        <c:axId val="447730952"/>
      </c:scatterChart>
      <c:valAx>
        <c:axId val="44772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0952"/>
        <c:crosses val="autoZero"/>
        <c:crossBetween val="midCat"/>
      </c:valAx>
      <c:valAx>
        <c:axId val="447730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35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'ZR751'!$Y$18:$Y$22</c:f>
              <c:numCache>
                <c:formatCode>General</c:formatCode>
                <c:ptCount val="5"/>
                <c:pt idx="0">
                  <c:v>0.23219676886966814</c:v>
                </c:pt>
                <c:pt idx="1">
                  <c:v>0.22854096247321476</c:v>
                </c:pt>
                <c:pt idx="2">
                  <c:v>0.23547494889597761</c:v>
                </c:pt>
                <c:pt idx="3">
                  <c:v>0.23098189884641898</c:v>
                </c:pt>
                <c:pt idx="4">
                  <c:v>0.22441891467268513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'ZR751'!$Y$27:$Y$31</c:f>
              <c:numCache>
                <c:formatCode>General</c:formatCode>
                <c:ptCount val="5"/>
                <c:pt idx="0">
                  <c:v>0.24202418227203926</c:v>
                </c:pt>
                <c:pt idx="1">
                  <c:v>0.2228738592108542</c:v>
                </c:pt>
                <c:pt idx="2">
                  <c:v>0.21978052493296674</c:v>
                </c:pt>
                <c:pt idx="3">
                  <c:v>0.23678885398158686</c:v>
                </c:pt>
                <c:pt idx="4">
                  <c:v>0.23727940287673696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4088"/>
        <c:axId val="447725464"/>
      </c:scatterChart>
      <c:valAx>
        <c:axId val="447734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25464"/>
        <c:crosses val="autoZero"/>
        <c:crossBetween val="midCat"/>
      </c:valAx>
      <c:valAx>
        <c:axId val="447725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40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'ZR751'!$Q$18:$Q$22</c:f>
              <c:numCache>
                <c:formatCode>General</c:formatCode>
                <c:ptCount val="5"/>
                <c:pt idx="0">
                  <c:v>1.0295118686961013</c:v>
                </c:pt>
                <c:pt idx="1">
                  <c:v>1.0133027883840646</c:v>
                </c:pt>
                <c:pt idx="2">
                  <c:v>1.0440466327293703</c:v>
                </c:pt>
                <c:pt idx="3">
                  <c:v>1.0241253893150719</c:v>
                </c:pt>
                <c:pt idx="4">
                  <c:v>0.99502649128210141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'ZR751'!$P$18:$P$22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'ZR751'!$Z$18:$Z$22</c:f>
              <c:numCache>
                <c:formatCode>General</c:formatCode>
                <c:ptCount val="5"/>
                <c:pt idx="0">
                  <c:v>0.2565438918984646</c:v>
                </c:pt>
                <c:pt idx="1">
                  <c:v>0.25250475386248322</c:v>
                </c:pt>
                <c:pt idx="2">
                  <c:v>0.26016580733849076</c:v>
                </c:pt>
                <c:pt idx="3">
                  <c:v>0.25520163599442114</c:v>
                </c:pt>
                <c:pt idx="4">
                  <c:v>0.24795048641730205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'ZR751'!$P$27:$P$31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'ZR751'!$Z$27:$Z$31</c:f>
              <c:numCache>
                <c:formatCode>General</c:formatCode>
                <c:ptCount val="5"/>
                <c:pt idx="0">
                  <c:v>0.2168407592678234</c:v>
                </c:pt>
                <c:pt idx="1">
                  <c:v>0.21656706815201532</c:v>
                </c:pt>
                <c:pt idx="2">
                  <c:v>0.21369854358069418</c:v>
                </c:pt>
                <c:pt idx="3">
                  <c:v>0.20617530932996989</c:v>
                </c:pt>
                <c:pt idx="4">
                  <c:v>0.23153845205094939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3304"/>
        <c:axId val="447731736"/>
      </c:scatterChart>
      <c:valAx>
        <c:axId val="447733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1736"/>
        <c:crosses val="autoZero"/>
        <c:crossBetween val="midCat"/>
      </c:valAx>
      <c:valAx>
        <c:axId val="447731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330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'ZR751'!$R$18:$Z$18</c:f>
              <c:numCache>
                <c:formatCode>General</c:formatCode>
                <c:ptCount val="9"/>
                <c:pt idx="0">
                  <c:v>1.0821206373661159</c:v>
                </c:pt>
                <c:pt idx="1">
                  <c:v>1.0951219142272379</c:v>
                </c:pt>
                <c:pt idx="2">
                  <c:v>1.0304945899704741</c:v>
                </c:pt>
                <c:pt idx="3">
                  <c:v>0.9974295358923283</c:v>
                </c:pt>
                <c:pt idx="4">
                  <c:v>0.72038437718901038</c:v>
                </c:pt>
                <c:pt idx="5">
                  <c:v>0.39849378430097393</c:v>
                </c:pt>
                <c:pt idx="6">
                  <c:v>0.28111394728900674</c:v>
                </c:pt>
                <c:pt idx="7">
                  <c:v>0.23219676886966814</c:v>
                </c:pt>
                <c:pt idx="8">
                  <c:v>0.2565438918984646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'ZR751'!$R$19:$Z$19</c:f>
              <c:numCache>
                <c:formatCode>General</c:formatCode>
                <c:ptCount val="9"/>
                <c:pt idx="0">
                  <c:v>1.0650832618372696</c:v>
                </c:pt>
                <c:pt idx="1">
                  <c:v>1.0778798409700712</c:v>
                </c:pt>
                <c:pt idx="2">
                  <c:v>1.0142700372694879</c:v>
                </c:pt>
                <c:pt idx="3">
                  <c:v>0.98172557370940305</c:v>
                </c:pt>
                <c:pt idx="4">
                  <c:v>0.70904233385717186</c:v>
                </c:pt>
                <c:pt idx="5">
                  <c:v>0.39221972573983982</c:v>
                </c:pt>
                <c:pt idx="6">
                  <c:v>0.27668796766993525</c:v>
                </c:pt>
                <c:pt idx="7">
                  <c:v>0.22854096247321476</c:v>
                </c:pt>
                <c:pt idx="8">
                  <c:v>0.25250475386248322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'ZR751'!$R$20:$Z$20</c:f>
              <c:numCache>
                <c:formatCode>General</c:formatCode>
                <c:ptCount val="9"/>
                <c:pt idx="0">
                  <c:v>1.0973981378961171</c:v>
                </c:pt>
                <c:pt idx="1">
                  <c:v>1.1105829682421997</c:v>
                </c:pt>
                <c:pt idx="2">
                  <c:v>1.0450432281729176</c:v>
                </c:pt>
                <c:pt idx="3">
                  <c:v>1.0115113579526891</c:v>
                </c:pt>
                <c:pt idx="4">
                  <c:v>0.73055484462515263</c:v>
                </c:pt>
                <c:pt idx="5">
                  <c:v>0.40411976424317192</c:v>
                </c:pt>
                <c:pt idx="6">
                  <c:v>0.2850827455268371</c:v>
                </c:pt>
                <c:pt idx="7">
                  <c:v>0.23547494889597761</c:v>
                </c:pt>
                <c:pt idx="8">
                  <c:v>0.26016580733849076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'ZR751'!$R$21:$Z$21</c:f>
              <c:numCache>
                <c:formatCode>General</c:formatCode>
                <c:ptCount val="9"/>
                <c:pt idx="0">
                  <c:v>1.0764589051625413</c:v>
                </c:pt>
                <c:pt idx="1">
                  <c:v>1.0893921584176527</c:v>
                </c:pt>
                <c:pt idx="2">
                  <c:v>1.0251029689217839</c:v>
                </c:pt>
                <c:pt idx="3">
                  <c:v>0.99221091356025326</c:v>
                </c:pt>
                <c:pt idx="4">
                  <c:v>0.71661527484824872</c:v>
                </c:pt>
                <c:pt idx="5">
                  <c:v>0.39640883645542441</c:v>
                </c:pt>
                <c:pt idx="6">
                  <c:v>0.27964313910618338</c:v>
                </c:pt>
                <c:pt idx="7">
                  <c:v>0.23098189884641898</c:v>
                </c:pt>
                <c:pt idx="8">
                  <c:v>0.25520163599442114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'ZR751'!$R$22:$Z$22</c:f>
              <c:numCache>
                <c:formatCode>General</c:formatCode>
                <c:ptCount val="9"/>
                <c:pt idx="0">
                  <c:v>1.0458730333105049</c:v>
                </c:pt>
                <c:pt idx="1">
                  <c:v>1.0584388086946135</c:v>
                </c:pt>
                <c:pt idx="2">
                  <c:v>0.99597629451534231</c:v>
                </c:pt>
                <c:pt idx="3">
                  <c:v>0.96401881471950501</c:v>
                </c:pt>
                <c:pt idx="4">
                  <c:v>0.69625378881417577</c:v>
                </c:pt>
                <c:pt idx="5">
                  <c:v>0.38514550832028321</c:v>
                </c:pt>
                <c:pt idx="6">
                  <c:v>0.27169752299767852</c:v>
                </c:pt>
                <c:pt idx="7">
                  <c:v>0.22441891467268513</c:v>
                </c:pt>
                <c:pt idx="8">
                  <c:v>0.24795048641730205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24680"/>
        <c:axId val="447727816"/>
        <c:axId val="447292008"/>
      </c:surfaceChart>
      <c:catAx>
        <c:axId val="4477246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27816"/>
        <c:crossesAt val="0"/>
        <c:auto val="1"/>
        <c:lblAlgn val="ctr"/>
        <c:lblOffset val="100"/>
        <c:noMultiLvlLbl val="0"/>
      </c:catAx>
      <c:valAx>
        <c:axId val="44772781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24680"/>
        <c:crosses val="autoZero"/>
        <c:crossBetween val="midCat"/>
        <c:majorUnit val="0.25"/>
        <c:minorUnit val="0.1"/>
      </c:valAx>
      <c:serAx>
        <c:axId val="44729200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2781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'ZR751'!$R$27:$Z$27</c:f>
              <c:numCache>
                <c:formatCode>General</c:formatCode>
                <c:ptCount val="9"/>
                <c:pt idx="0">
                  <c:v>1.0451913590242745</c:v>
                </c:pt>
                <c:pt idx="1">
                  <c:v>1.0352702348959184</c:v>
                </c:pt>
                <c:pt idx="2">
                  <c:v>1.0343367284723086</c:v>
                </c:pt>
                <c:pt idx="3">
                  <c:v>0.93621062915531505</c:v>
                </c:pt>
                <c:pt idx="4">
                  <c:v>0.70509953656954705</c:v>
                </c:pt>
                <c:pt idx="5">
                  <c:v>0.37677475894649493</c:v>
                </c:pt>
                <c:pt idx="6">
                  <c:v>0.26270272198442035</c:v>
                </c:pt>
                <c:pt idx="7">
                  <c:v>0.24202418227203926</c:v>
                </c:pt>
                <c:pt idx="8">
                  <c:v>0.2168407592678234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'ZR751'!$R$28:$Z$28</c:f>
              <c:numCache>
                <c:formatCode>General</c:formatCode>
                <c:ptCount val="9"/>
                <c:pt idx="0">
                  <c:v>1.0657241696524995</c:v>
                </c:pt>
                <c:pt idx="1">
                  <c:v>1.040673743077597</c:v>
                </c:pt>
                <c:pt idx="2">
                  <c:v>1.0483150224949365</c:v>
                </c:pt>
                <c:pt idx="3">
                  <c:v>0.94535707965579174</c:v>
                </c:pt>
                <c:pt idx="4">
                  <c:v>0.68182982108004475</c:v>
                </c:pt>
                <c:pt idx="5">
                  <c:v>0.32774862288433004</c:v>
                </c:pt>
                <c:pt idx="6">
                  <c:v>0.26840265220412846</c:v>
                </c:pt>
                <c:pt idx="7">
                  <c:v>0.2228738592108542</c:v>
                </c:pt>
                <c:pt idx="8">
                  <c:v>0.21656706815201532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'ZR751'!$R$29:$Z$29</c:f>
              <c:numCache>
                <c:formatCode>General</c:formatCode>
                <c:ptCount val="9"/>
                <c:pt idx="0">
                  <c:v>1.0611225602246694</c:v>
                </c:pt>
                <c:pt idx="1">
                  <c:v>1.0683604821167256</c:v>
                </c:pt>
                <c:pt idx="2">
                  <c:v>1.0589199658690693</c:v>
                </c:pt>
                <c:pt idx="3">
                  <c:v>0.91274511735841257</c:v>
                </c:pt>
                <c:pt idx="4">
                  <c:v>0.64379305082835581</c:v>
                </c:pt>
                <c:pt idx="5">
                  <c:v>0.33308532252496997</c:v>
                </c:pt>
                <c:pt idx="6">
                  <c:v>0.26861641629386379</c:v>
                </c:pt>
                <c:pt idx="7">
                  <c:v>0.21978052493296674</c:v>
                </c:pt>
                <c:pt idx="8">
                  <c:v>0.21369854358069418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'ZR751'!$R$30:$Z$30</c:f>
              <c:numCache>
                <c:formatCode>General</c:formatCode>
                <c:ptCount val="9"/>
                <c:pt idx="0">
                  <c:v>1.0416292904544775</c:v>
                </c:pt>
                <c:pt idx="1">
                  <c:v>1.056838363476061</c:v>
                </c:pt>
                <c:pt idx="2">
                  <c:v>1.0198132417047991</c:v>
                </c:pt>
                <c:pt idx="3">
                  <c:v>0.9058517223895256</c:v>
                </c:pt>
                <c:pt idx="4">
                  <c:v>0.58342294435319797</c:v>
                </c:pt>
                <c:pt idx="5">
                  <c:v>0.34697042647109116</c:v>
                </c:pt>
                <c:pt idx="6">
                  <c:v>0.28742494889947073</c:v>
                </c:pt>
                <c:pt idx="7">
                  <c:v>0.23678885398158686</c:v>
                </c:pt>
                <c:pt idx="8">
                  <c:v>0.20617530932996989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'ZR751'!$R$31:$Z$31</c:f>
              <c:numCache>
                <c:formatCode>General</c:formatCode>
                <c:ptCount val="9"/>
                <c:pt idx="0">
                  <c:v>1.0414657537329186</c:v>
                </c:pt>
                <c:pt idx="1">
                  <c:v>1.0258989512448498</c:v>
                </c:pt>
                <c:pt idx="2">
                  <c:v>1.0634620915186768</c:v>
                </c:pt>
                <c:pt idx="3">
                  <c:v>0.80173211194821015</c:v>
                </c:pt>
                <c:pt idx="4">
                  <c:v>0.53080280535416735</c:v>
                </c:pt>
                <c:pt idx="5">
                  <c:v>0.34049331361769619</c:v>
                </c:pt>
                <c:pt idx="6">
                  <c:v>0.2923665766737622</c:v>
                </c:pt>
                <c:pt idx="7">
                  <c:v>0.23727940287673696</c:v>
                </c:pt>
                <c:pt idx="8">
                  <c:v>0.23153845205094939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24288"/>
        <c:axId val="447727032"/>
        <c:axId val="447287768"/>
      </c:surfaceChart>
      <c:catAx>
        <c:axId val="4477242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7032"/>
        <c:crossesAt val="0"/>
        <c:auto val="1"/>
        <c:lblAlgn val="ctr"/>
        <c:lblOffset val="100"/>
        <c:noMultiLvlLbl val="0"/>
      </c:catAx>
      <c:valAx>
        <c:axId val="44772703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24288"/>
        <c:crosses val="autoZero"/>
        <c:crossBetween val="midCat"/>
        <c:majorUnit val="0.25"/>
        <c:minorUnit val="0.1"/>
      </c:valAx>
      <c:serAx>
        <c:axId val="44728776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2703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'ZR751'!$R$36:$Z$36</c:f>
              <c:numCache>
                <c:formatCode>General</c:formatCode>
                <c:ptCount val="9"/>
                <c:pt idx="0">
                  <c:v>3.6929278341841343E-2</c:v>
                </c:pt>
                <c:pt idx="1">
                  <c:v>5.9851679331319518E-2</c:v>
                </c:pt>
                <c:pt idx="2">
                  <c:v>-3.8421385018345688E-3</c:v>
                </c:pt>
                <c:pt idx="3">
                  <c:v>6.1218906737013246E-2</c:v>
                </c:pt>
                <c:pt idx="4">
                  <c:v>1.5284840619463336E-2</c:v>
                </c:pt>
                <c:pt idx="5">
                  <c:v>2.1719025354479005E-2</c:v>
                </c:pt>
                <c:pt idx="6">
                  <c:v>1.8411225304586387E-2</c:v>
                </c:pt>
                <c:pt idx="7">
                  <c:v>-9.8274134023711157E-3</c:v>
                </c:pt>
                <c:pt idx="8">
                  <c:v>3.9703132630641208E-2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'ZR751'!$R$37:$Z$37</c:f>
              <c:numCache>
                <c:formatCode>General</c:formatCode>
                <c:ptCount val="9"/>
                <c:pt idx="0">
                  <c:v>-6.4090781522985196E-4</c:v>
                </c:pt>
                <c:pt idx="1">
                  <c:v>3.7206097892474199E-2</c:v>
                </c:pt>
                <c:pt idx="2">
                  <c:v>-3.4044985225448521E-2</c:v>
                </c:pt>
                <c:pt idx="3">
                  <c:v>3.6368494053611311E-2</c:v>
                </c:pt>
                <c:pt idx="4">
                  <c:v>2.7212512777127107E-2</c:v>
                </c:pt>
                <c:pt idx="5">
                  <c:v>6.4471102855509776E-2</c:v>
                </c:pt>
                <c:pt idx="6">
                  <c:v>8.2853154658067973E-3</c:v>
                </c:pt>
                <c:pt idx="7">
                  <c:v>5.6671032623605566E-3</c:v>
                </c:pt>
                <c:pt idx="8">
                  <c:v>3.5937685710467904E-2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'ZR751'!$R$38:$Z$38</c:f>
              <c:numCache>
                <c:formatCode>General</c:formatCode>
                <c:ptCount val="9"/>
                <c:pt idx="0">
                  <c:v>3.6275577671447623E-2</c:v>
                </c:pt>
                <c:pt idx="1">
                  <c:v>4.2222486125474079E-2</c:v>
                </c:pt>
                <c:pt idx="2">
                  <c:v>-1.387673769615172E-2</c:v>
                </c:pt>
                <c:pt idx="3">
                  <c:v>9.8766240594276522E-2</c:v>
                </c:pt>
                <c:pt idx="4">
                  <c:v>8.6761793796796827E-2</c:v>
                </c:pt>
                <c:pt idx="5">
                  <c:v>7.1034441718201946E-2</c:v>
                </c:pt>
                <c:pt idx="6">
                  <c:v>1.6466329232973309E-2</c:v>
                </c:pt>
                <c:pt idx="7">
                  <c:v>1.5694423963010878E-2</c:v>
                </c:pt>
                <c:pt idx="8">
                  <c:v>4.6467263757796584E-2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'ZR751'!$R$39:$Z$39</c:f>
              <c:numCache>
                <c:formatCode>General</c:formatCode>
                <c:ptCount val="9"/>
                <c:pt idx="0">
                  <c:v>3.4829614708063783E-2</c:v>
                </c:pt>
                <c:pt idx="1">
                  <c:v>3.2553794941591718E-2</c:v>
                </c:pt>
                <c:pt idx="2">
                  <c:v>5.2897272169847298E-3</c:v>
                </c:pt>
                <c:pt idx="3">
                  <c:v>8.6359191170727656E-2</c:v>
                </c:pt>
                <c:pt idx="4">
                  <c:v>0.13319233049505075</c:v>
                </c:pt>
                <c:pt idx="5">
                  <c:v>4.9438409984333243E-2</c:v>
                </c:pt>
                <c:pt idx="6">
                  <c:v>-7.7818097932873531E-3</c:v>
                </c:pt>
                <c:pt idx="7">
                  <c:v>-5.8069551351678794E-3</c:v>
                </c:pt>
                <c:pt idx="8">
                  <c:v>4.9026326664451253E-2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'ZR751'!$R$40:$Z$40</c:f>
              <c:numCache>
                <c:formatCode>General</c:formatCode>
                <c:ptCount val="9"/>
                <c:pt idx="0">
                  <c:v>4.4072795775862428E-3</c:v>
                </c:pt>
                <c:pt idx="1">
                  <c:v>3.2539857449763732E-2</c:v>
                </c:pt>
                <c:pt idx="2">
                  <c:v>-6.7485797003334458E-2</c:v>
                </c:pt>
                <c:pt idx="3">
                  <c:v>0.16228670277129487</c:v>
                </c:pt>
                <c:pt idx="4">
                  <c:v>0.16545098346000842</c:v>
                </c:pt>
                <c:pt idx="5">
                  <c:v>4.4652194702587023E-2</c:v>
                </c:pt>
                <c:pt idx="6">
                  <c:v>-2.0669053676083682E-2</c:v>
                </c:pt>
                <c:pt idx="7">
                  <c:v>-1.2860488204051834E-2</c:v>
                </c:pt>
                <c:pt idx="8">
                  <c:v>1.6412034366352662E-2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28208"/>
        <c:axId val="447726640"/>
        <c:axId val="447285648"/>
      </c:surfaceChart>
      <c:catAx>
        <c:axId val="4477282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26640"/>
        <c:crossesAt val="0"/>
        <c:auto val="1"/>
        <c:lblAlgn val="ctr"/>
        <c:lblOffset val="100"/>
        <c:noMultiLvlLbl val="0"/>
      </c:catAx>
      <c:valAx>
        <c:axId val="44772664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728208"/>
        <c:crosses val="autoZero"/>
        <c:crossBetween val="midCat"/>
        <c:majorUnit val="0.25"/>
        <c:minorUnit val="0.1"/>
      </c:valAx>
      <c:serAx>
        <c:axId val="447285648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2664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'CCD-1112sk'!$R$17:$Z$17</c:f>
              <c:numCache>
                <c:formatCode>General</c:formatCode>
                <c:ptCount val="9"/>
                <c:pt idx="0">
                  <c:v>0.98924466385865539</c:v>
                </c:pt>
                <c:pt idx="1">
                  <c:v>1.0394062083355167</c:v>
                </c:pt>
                <c:pt idx="2">
                  <c:v>0.9880865356997951</c:v>
                </c:pt>
                <c:pt idx="3">
                  <c:v>0.92012062161673724</c:v>
                </c:pt>
                <c:pt idx="4">
                  <c:v>0.83356969621086152</c:v>
                </c:pt>
                <c:pt idx="5">
                  <c:v>0.77433799347788179</c:v>
                </c:pt>
                <c:pt idx="6">
                  <c:v>0.71588420066981073</c:v>
                </c:pt>
                <c:pt idx="7">
                  <c:v>0.6236360143252806</c:v>
                </c:pt>
                <c:pt idx="8">
                  <c:v>0.50487556774489883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'CCD-1112sk'!$R$18:$Z$18</c:f>
              <c:numCache>
                <c:formatCode>General</c:formatCode>
                <c:ptCount val="9"/>
                <c:pt idx="0">
                  <c:v>1.0136618802759305</c:v>
                </c:pt>
                <c:pt idx="1">
                  <c:v>1.0650615464552013</c:v>
                </c:pt>
                <c:pt idx="2">
                  <c:v>1.0124751664022043</c:v>
                </c:pt>
                <c:pt idx="3">
                  <c:v>0.94283167093428377</c:v>
                </c:pt>
                <c:pt idx="4">
                  <c:v>0.85414443612593172</c:v>
                </c:pt>
                <c:pt idx="5">
                  <c:v>0.79345073581314851</c:v>
                </c:pt>
                <c:pt idx="6">
                  <c:v>0.73355414633247484</c:v>
                </c:pt>
                <c:pt idx="7">
                  <c:v>0.63902902687688834</c:v>
                </c:pt>
                <c:pt idx="8">
                  <c:v>0.51733725336404235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'CCD-1112sk'!$R$25:$Z$25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'CCD-1112sk'!$R$27:$Z$27</c:f>
              <c:numCache>
                <c:formatCode>General</c:formatCode>
                <c:ptCount val="9"/>
                <c:pt idx="0">
                  <c:v>1.090132840507628</c:v>
                </c:pt>
                <c:pt idx="1">
                  <c:v>1.0930905807169453</c:v>
                </c:pt>
                <c:pt idx="2">
                  <c:v>1.0333392066464251</c:v>
                </c:pt>
                <c:pt idx="3">
                  <c:v>0.98982598590146531</c:v>
                </c:pt>
                <c:pt idx="4">
                  <c:v>0.89002081491109997</c:v>
                </c:pt>
                <c:pt idx="5">
                  <c:v>0.79340683140768276</c:v>
                </c:pt>
                <c:pt idx="6">
                  <c:v>0.74818253990044414</c:v>
                </c:pt>
                <c:pt idx="7">
                  <c:v>0.64363199237629554</c:v>
                </c:pt>
                <c:pt idx="8">
                  <c:v>0.54201082300668502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2128"/>
        <c:axId val="447728600"/>
      </c:scatterChart>
      <c:valAx>
        <c:axId val="4477321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28600"/>
        <c:crosses val="autoZero"/>
        <c:crossBetween val="midCat"/>
      </c:valAx>
      <c:valAx>
        <c:axId val="447728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21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'CCD-1112sk'!$R$17:$Z$17</c:f>
              <c:numCache>
                <c:formatCode>General</c:formatCode>
                <c:ptCount val="9"/>
                <c:pt idx="0">
                  <c:v>0.98924466385865539</c:v>
                </c:pt>
                <c:pt idx="1">
                  <c:v>1.0394062083355167</c:v>
                </c:pt>
                <c:pt idx="2">
                  <c:v>0.9880865356997951</c:v>
                </c:pt>
                <c:pt idx="3">
                  <c:v>0.92012062161673724</c:v>
                </c:pt>
                <c:pt idx="4">
                  <c:v>0.83356969621086152</c:v>
                </c:pt>
                <c:pt idx="5">
                  <c:v>0.77433799347788179</c:v>
                </c:pt>
                <c:pt idx="6">
                  <c:v>0.71588420066981073</c:v>
                </c:pt>
                <c:pt idx="7">
                  <c:v>0.6236360143252806</c:v>
                </c:pt>
                <c:pt idx="8">
                  <c:v>0.50487556774489883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'CCD-1112sk'!$R$19:$Z$19</c:f>
              <c:numCache>
                <c:formatCode>General</c:formatCode>
                <c:ptCount val="9"/>
                <c:pt idx="0">
                  <c:v>1.056237562199658</c:v>
                </c:pt>
                <c:pt idx="1">
                  <c:v>1.1097961098371512</c:v>
                </c:pt>
                <c:pt idx="2">
                  <c:v>1.055001004138826</c:v>
                </c:pt>
                <c:pt idx="3">
                  <c:v>0.98243235249329375</c:v>
                </c:pt>
                <c:pt idx="4">
                  <c:v>0.89002008907987329</c:v>
                </c:pt>
                <c:pt idx="5">
                  <c:v>0.82677714061090246</c:v>
                </c:pt>
                <c:pt idx="6">
                  <c:v>0.76436478310968226</c:v>
                </c:pt>
                <c:pt idx="7">
                  <c:v>0.66586943304953972</c:v>
                </c:pt>
                <c:pt idx="8">
                  <c:v>0.53906637899765752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'CCD-1112sk'!$R$25:$Z$25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'CCD-1112sk'!$R$28:$Z$28</c:f>
              <c:numCache>
                <c:formatCode>General</c:formatCode>
                <c:ptCount val="9"/>
                <c:pt idx="0">
                  <c:v>1.084028707135029</c:v>
                </c:pt>
                <c:pt idx="1">
                  <c:v>1.05983505739498</c:v>
                </c:pt>
                <c:pt idx="2">
                  <c:v>0.98561660557522979</c:v>
                </c:pt>
                <c:pt idx="3">
                  <c:v>0.97786784143201533</c:v>
                </c:pt>
                <c:pt idx="4">
                  <c:v>0.86135001251654431</c:v>
                </c:pt>
                <c:pt idx="5">
                  <c:v>0.77067302717519781</c:v>
                </c:pt>
                <c:pt idx="6">
                  <c:v>0.68438290072847618</c:v>
                </c:pt>
                <c:pt idx="7">
                  <c:v>0.56969048832237335</c:v>
                </c:pt>
                <c:pt idx="8">
                  <c:v>0.41368350841729395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29776"/>
        <c:axId val="447730168"/>
      </c:scatterChart>
      <c:valAx>
        <c:axId val="447729776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0168"/>
        <c:crosses val="autoZero"/>
        <c:crossBetween val="midCat"/>
      </c:valAx>
      <c:valAx>
        <c:axId val="447730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297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'CCD-1112sk'!$R$17:$Z$17</c:f>
              <c:numCache>
                <c:formatCode>General</c:formatCode>
                <c:ptCount val="9"/>
                <c:pt idx="0">
                  <c:v>0.98924466385865539</c:v>
                </c:pt>
                <c:pt idx="1">
                  <c:v>1.0394062083355167</c:v>
                </c:pt>
                <c:pt idx="2">
                  <c:v>0.9880865356997951</c:v>
                </c:pt>
                <c:pt idx="3">
                  <c:v>0.92012062161673724</c:v>
                </c:pt>
                <c:pt idx="4">
                  <c:v>0.83356969621086152</c:v>
                </c:pt>
                <c:pt idx="5">
                  <c:v>0.77433799347788179</c:v>
                </c:pt>
                <c:pt idx="6">
                  <c:v>0.71588420066981073</c:v>
                </c:pt>
                <c:pt idx="7">
                  <c:v>0.6236360143252806</c:v>
                </c:pt>
                <c:pt idx="8">
                  <c:v>0.50487556774489883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'CCD-1112sk'!$R$20:$Z$20</c:f>
              <c:numCache>
                <c:formatCode>General</c:formatCode>
                <c:ptCount val="9"/>
                <c:pt idx="0">
                  <c:v>0.92915970228365607</c:v>
                </c:pt>
                <c:pt idx="1">
                  <c:v>0.97627452375806156</c:v>
                </c:pt>
                <c:pt idx="2">
                  <c:v>0.92807191676950884</c:v>
                </c:pt>
                <c:pt idx="3">
                  <c:v>0.86423413143486516</c:v>
                </c:pt>
                <c:pt idx="4">
                  <c:v>0.78294015531290861</c:v>
                </c:pt>
                <c:pt idx="5">
                  <c:v>0.72730608086417037</c:v>
                </c:pt>
                <c:pt idx="6">
                  <c:v>0.67240266747496447</c:v>
                </c:pt>
                <c:pt idx="7">
                  <c:v>0.58575747191155658</c:v>
                </c:pt>
                <c:pt idx="8">
                  <c:v>0.47421032364867938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'CCD-1112sk'!$R$25:$Z$25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'CCD-1112sk'!$R$29:$Z$29</c:f>
              <c:numCache>
                <c:formatCode>General</c:formatCode>
                <c:ptCount val="9"/>
                <c:pt idx="0">
                  <c:v>1.0624331859199483</c:v>
                </c:pt>
                <c:pt idx="1">
                  <c:v>1.0338011560420286</c:v>
                </c:pt>
                <c:pt idx="2">
                  <c:v>0.98986846474297829</c:v>
                </c:pt>
                <c:pt idx="3">
                  <c:v>0.86462743691429644</c:v>
                </c:pt>
                <c:pt idx="4">
                  <c:v>0.57874024261731827</c:v>
                </c:pt>
                <c:pt idx="5">
                  <c:v>0.5221430833517865</c:v>
                </c:pt>
                <c:pt idx="6">
                  <c:v>0.49160394227808468</c:v>
                </c:pt>
                <c:pt idx="7">
                  <c:v>0.43421630051679017</c:v>
                </c:pt>
                <c:pt idx="8">
                  <c:v>0.38920913527571033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2520"/>
        <c:axId val="447732912"/>
      </c:scatterChart>
      <c:valAx>
        <c:axId val="44773252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2912"/>
        <c:crosses val="autoZero"/>
        <c:crossBetween val="midCat"/>
      </c:valAx>
      <c:valAx>
        <c:axId val="4477329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252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'CCD-1112sk'!$R$17:$Z$17</c:f>
              <c:numCache>
                <c:formatCode>General</c:formatCode>
                <c:ptCount val="9"/>
                <c:pt idx="0">
                  <c:v>0.98924466385865539</c:v>
                </c:pt>
                <c:pt idx="1">
                  <c:v>1.0394062083355167</c:v>
                </c:pt>
                <c:pt idx="2">
                  <c:v>0.9880865356997951</c:v>
                </c:pt>
                <c:pt idx="3">
                  <c:v>0.92012062161673724</c:v>
                </c:pt>
                <c:pt idx="4">
                  <c:v>0.83356969621086152</c:v>
                </c:pt>
                <c:pt idx="5">
                  <c:v>0.77433799347788179</c:v>
                </c:pt>
                <c:pt idx="6">
                  <c:v>0.71588420066981073</c:v>
                </c:pt>
                <c:pt idx="7">
                  <c:v>0.6236360143252806</c:v>
                </c:pt>
                <c:pt idx="8">
                  <c:v>0.50487556774489883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'CCD-1112sk'!$R$21:$Z$21</c:f>
              <c:numCache>
                <c:formatCode>General</c:formatCode>
                <c:ptCount val="9"/>
                <c:pt idx="0">
                  <c:v>0.6024426865726491</c:v>
                </c:pt>
                <c:pt idx="1">
                  <c:v>0.63299069630302196</c:v>
                </c:pt>
                <c:pt idx="2">
                  <c:v>0.6017373950862156</c:v>
                </c:pt>
                <c:pt idx="3">
                  <c:v>0.5603466558975394</c:v>
                </c:pt>
                <c:pt idx="4">
                  <c:v>0.5076377822166046</c:v>
                </c:pt>
                <c:pt idx="5">
                  <c:v>0.47156611316605779</c:v>
                </c:pt>
                <c:pt idx="6">
                  <c:v>0.4359681855085103</c:v>
                </c:pt>
                <c:pt idx="7">
                  <c:v>0.37978972203711814</c:v>
                </c:pt>
                <c:pt idx="8">
                  <c:v>0.30746548809343582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'CCD-1112sk'!$R$25:$Z$25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'CCD-1112sk'!$R$30:$Z$30</c:f>
              <c:numCache>
                <c:formatCode>General</c:formatCode>
                <c:ptCount val="9"/>
                <c:pt idx="0">
                  <c:v>0.82592472759706426</c:v>
                </c:pt>
                <c:pt idx="1">
                  <c:v>0.78772513274972766</c:v>
                </c:pt>
                <c:pt idx="2">
                  <c:v>0.67065825462949102</c:v>
                </c:pt>
                <c:pt idx="3">
                  <c:v>0.61365780038157414</c:v>
                </c:pt>
                <c:pt idx="4">
                  <c:v>0.47027203137081253</c:v>
                </c:pt>
                <c:pt idx="5">
                  <c:v>0.46577597001306514</c:v>
                </c:pt>
                <c:pt idx="6">
                  <c:v>0.42780939947203434</c:v>
                </c:pt>
                <c:pt idx="7">
                  <c:v>0.44083695667471878</c:v>
                </c:pt>
                <c:pt idx="8">
                  <c:v>0.38168702566542179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4480"/>
        <c:axId val="447722328"/>
      </c:scatterChart>
      <c:valAx>
        <c:axId val="44773448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22328"/>
        <c:crosses val="autoZero"/>
        <c:crossBetween val="midCat"/>
      </c:valAx>
      <c:valAx>
        <c:axId val="447722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44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'CCD-1112sk'!$R$17:$Z$17</c:f>
              <c:numCache>
                <c:formatCode>General</c:formatCode>
                <c:ptCount val="9"/>
                <c:pt idx="0">
                  <c:v>0.98924466385865539</c:v>
                </c:pt>
                <c:pt idx="1">
                  <c:v>1.0394062083355167</c:v>
                </c:pt>
                <c:pt idx="2">
                  <c:v>0.9880865356997951</c:v>
                </c:pt>
                <c:pt idx="3">
                  <c:v>0.92012062161673724</c:v>
                </c:pt>
                <c:pt idx="4">
                  <c:v>0.83356969621086152</c:v>
                </c:pt>
                <c:pt idx="5">
                  <c:v>0.77433799347788179</c:v>
                </c:pt>
                <c:pt idx="6">
                  <c:v>0.71588420066981073</c:v>
                </c:pt>
                <c:pt idx="7">
                  <c:v>0.6236360143252806</c:v>
                </c:pt>
                <c:pt idx="8">
                  <c:v>0.50487556774489883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'CCD-1112sk'!$R$16:$Z$16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'CCD-1112sk'!$R$22:$Z$22</c:f>
              <c:numCache>
                <c:formatCode>General</c:formatCode>
                <c:ptCount val="9"/>
                <c:pt idx="0">
                  <c:v>0.51293669601644698</c:v>
                </c:pt>
                <c:pt idx="1">
                  <c:v>0.53894613314667306</c:v>
                </c:pt>
                <c:pt idx="2">
                  <c:v>0.51233619095124672</c:v>
                </c:pt>
                <c:pt idx="3">
                  <c:v>0.47709494812713327</c:v>
                </c:pt>
                <c:pt idx="4">
                  <c:v>0.43221712635381404</c:v>
                </c:pt>
                <c:pt idx="5">
                  <c:v>0.40150468987649779</c:v>
                </c:pt>
                <c:pt idx="6">
                  <c:v>0.37119561018366465</c:v>
                </c:pt>
                <c:pt idx="7">
                  <c:v>0.32336368179852093</c:v>
                </c:pt>
                <c:pt idx="8">
                  <c:v>0.26178478902110924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'CCD-1112sk'!$R$25:$Z$25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'CCD-1112sk'!$R$31:$Z$31</c:f>
              <c:numCache>
                <c:formatCode>General</c:formatCode>
                <c:ptCount val="9"/>
                <c:pt idx="0">
                  <c:v>0.61085346043533562</c:v>
                </c:pt>
                <c:pt idx="1">
                  <c:v>0.61310700480594105</c:v>
                </c:pt>
                <c:pt idx="2">
                  <c:v>0.56986847252520711</c:v>
                </c:pt>
                <c:pt idx="3">
                  <c:v>0.51037234157858591</c:v>
                </c:pt>
                <c:pt idx="4">
                  <c:v>0.46905893878966565</c:v>
                </c:pt>
                <c:pt idx="5">
                  <c:v>0.4458174409822131</c:v>
                </c:pt>
                <c:pt idx="6">
                  <c:v>0.42707639127781893</c:v>
                </c:pt>
                <c:pt idx="7">
                  <c:v>0.42454445042783939</c:v>
                </c:pt>
                <c:pt idx="8">
                  <c:v>0.39090772093122356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6832"/>
        <c:axId val="447741928"/>
      </c:scatterChart>
      <c:valAx>
        <c:axId val="44773683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1928"/>
        <c:crosses val="autoZero"/>
        <c:crossBetween val="midCat"/>
      </c:valAx>
      <c:valAx>
        <c:axId val="447741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68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'CCD-1112sk'!$R$18:$R$22</c:f>
              <c:numCache>
                <c:formatCode>General</c:formatCode>
                <c:ptCount val="5"/>
                <c:pt idx="0">
                  <c:v>1.0136618802759305</c:v>
                </c:pt>
                <c:pt idx="1">
                  <c:v>1.056237562199658</c:v>
                </c:pt>
                <c:pt idx="2">
                  <c:v>0.92915970228365607</c:v>
                </c:pt>
                <c:pt idx="3">
                  <c:v>0.6024426865726491</c:v>
                </c:pt>
                <c:pt idx="4">
                  <c:v>0.51293669601644698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'CCD-1112sk'!$R$27:$R$31</c:f>
              <c:numCache>
                <c:formatCode>General</c:formatCode>
                <c:ptCount val="5"/>
                <c:pt idx="0">
                  <c:v>1.090132840507628</c:v>
                </c:pt>
                <c:pt idx="1">
                  <c:v>1.084028707135029</c:v>
                </c:pt>
                <c:pt idx="2">
                  <c:v>1.0624331859199483</c:v>
                </c:pt>
                <c:pt idx="3">
                  <c:v>0.82592472759706426</c:v>
                </c:pt>
                <c:pt idx="4">
                  <c:v>0.61085346043533562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1144"/>
        <c:axId val="447738008"/>
      </c:scatterChart>
      <c:valAx>
        <c:axId val="447741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8008"/>
        <c:crosses val="autoZero"/>
        <c:crossBetween val="midCat"/>
      </c:valAx>
      <c:valAx>
        <c:axId val="4477380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11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'CCD-1112sk'!$S$18:$S$22</c:f>
              <c:numCache>
                <c:formatCode>General</c:formatCode>
                <c:ptCount val="5"/>
                <c:pt idx="0">
                  <c:v>1.0650615464552013</c:v>
                </c:pt>
                <c:pt idx="1">
                  <c:v>1.1097961098371512</c:v>
                </c:pt>
                <c:pt idx="2">
                  <c:v>0.97627452375806156</c:v>
                </c:pt>
                <c:pt idx="3">
                  <c:v>0.63299069630302196</c:v>
                </c:pt>
                <c:pt idx="4">
                  <c:v>0.53894613314667306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'CCD-1112sk'!$S$27:$S$31</c:f>
              <c:numCache>
                <c:formatCode>General</c:formatCode>
                <c:ptCount val="5"/>
                <c:pt idx="0">
                  <c:v>1.0930905807169453</c:v>
                </c:pt>
                <c:pt idx="1">
                  <c:v>1.05983505739498</c:v>
                </c:pt>
                <c:pt idx="2">
                  <c:v>1.0338011560420286</c:v>
                </c:pt>
                <c:pt idx="3">
                  <c:v>0.78772513274972766</c:v>
                </c:pt>
                <c:pt idx="4">
                  <c:v>0.61310700480594105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0752"/>
        <c:axId val="447744280"/>
      </c:scatterChart>
      <c:valAx>
        <c:axId val="447740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4280"/>
        <c:crosses val="autoZero"/>
        <c:crossBetween val="midCat"/>
      </c:valAx>
      <c:valAx>
        <c:axId val="447744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07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'CCD-1112sk'!$T$18:$T$22</c:f>
              <c:numCache>
                <c:formatCode>General</c:formatCode>
                <c:ptCount val="5"/>
                <c:pt idx="0">
                  <c:v>1.0124751664022043</c:v>
                </c:pt>
                <c:pt idx="1">
                  <c:v>1.055001004138826</c:v>
                </c:pt>
                <c:pt idx="2">
                  <c:v>0.92807191676950884</c:v>
                </c:pt>
                <c:pt idx="3">
                  <c:v>0.6017373950862156</c:v>
                </c:pt>
                <c:pt idx="4">
                  <c:v>0.51233619095124672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'CCD-1112sk'!$T$27:$T$31</c:f>
              <c:numCache>
                <c:formatCode>General</c:formatCode>
                <c:ptCount val="5"/>
                <c:pt idx="0">
                  <c:v>1.0333392066464251</c:v>
                </c:pt>
                <c:pt idx="1">
                  <c:v>0.98561660557522979</c:v>
                </c:pt>
                <c:pt idx="2">
                  <c:v>0.98986846474297829</c:v>
                </c:pt>
                <c:pt idx="3">
                  <c:v>0.67065825462949102</c:v>
                </c:pt>
                <c:pt idx="4">
                  <c:v>0.56986847252520711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3888"/>
        <c:axId val="447739968"/>
      </c:scatterChart>
      <c:valAx>
        <c:axId val="447743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9968"/>
        <c:crosses val="autoZero"/>
        <c:crossBetween val="midCat"/>
      </c:valAx>
      <c:valAx>
        <c:axId val="447739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388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'CCD-1112sk'!$U$18:$U$22</c:f>
              <c:numCache>
                <c:formatCode>General</c:formatCode>
                <c:ptCount val="5"/>
                <c:pt idx="0">
                  <c:v>0.94283167093428377</c:v>
                </c:pt>
                <c:pt idx="1">
                  <c:v>0.98243235249329375</c:v>
                </c:pt>
                <c:pt idx="2">
                  <c:v>0.86423413143486516</c:v>
                </c:pt>
                <c:pt idx="3">
                  <c:v>0.5603466558975394</c:v>
                </c:pt>
                <c:pt idx="4">
                  <c:v>0.47709494812713327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'CCD-1112sk'!$U$27:$U$31</c:f>
              <c:numCache>
                <c:formatCode>General</c:formatCode>
                <c:ptCount val="5"/>
                <c:pt idx="0">
                  <c:v>0.98982598590146531</c:v>
                </c:pt>
                <c:pt idx="1">
                  <c:v>0.97786784143201533</c:v>
                </c:pt>
                <c:pt idx="2">
                  <c:v>0.86462743691429644</c:v>
                </c:pt>
                <c:pt idx="3">
                  <c:v>0.61365780038157414</c:v>
                </c:pt>
                <c:pt idx="4">
                  <c:v>0.51037234157858591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76"/>
        <c:axId val="447739184"/>
      </c:scatterChart>
      <c:valAx>
        <c:axId val="447739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9184"/>
        <c:crosses val="autoZero"/>
        <c:crossBetween val="midCat"/>
      </c:valAx>
      <c:valAx>
        <c:axId val="447739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95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'CCD-1112sk'!$V$18:$V$22</c:f>
              <c:numCache>
                <c:formatCode>General</c:formatCode>
                <c:ptCount val="5"/>
                <c:pt idx="0">
                  <c:v>0.85414443612593172</c:v>
                </c:pt>
                <c:pt idx="1">
                  <c:v>0.89002008907987329</c:v>
                </c:pt>
                <c:pt idx="2">
                  <c:v>0.78294015531290861</c:v>
                </c:pt>
                <c:pt idx="3">
                  <c:v>0.5076377822166046</c:v>
                </c:pt>
                <c:pt idx="4">
                  <c:v>0.43221712635381404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'CCD-1112sk'!$V$27:$V$31</c:f>
              <c:numCache>
                <c:formatCode>General</c:formatCode>
                <c:ptCount val="5"/>
                <c:pt idx="0">
                  <c:v>0.89002081491109997</c:v>
                </c:pt>
                <c:pt idx="1">
                  <c:v>0.86135001251654431</c:v>
                </c:pt>
                <c:pt idx="2">
                  <c:v>0.57874024261731827</c:v>
                </c:pt>
                <c:pt idx="3">
                  <c:v>0.47027203137081253</c:v>
                </c:pt>
                <c:pt idx="4">
                  <c:v>0.46905893878966565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7024"/>
        <c:axId val="447745848"/>
      </c:scatterChart>
      <c:valAx>
        <c:axId val="44774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5848"/>
        <c:crosses val="autoZero"/>
        <c:crossBetween val="midCat"/>
      </c:valAx>
      <c:valAx>
        <c:axId val="447745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7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'CCD-1112sk'!$W$18:$W$22</c:f>
              <c:numCache>
                <c:formatCode>General</c:formatCode>
                <c:ptCount val="5"/>
                <c:pt idx="0">
                  <c:v>0.79345073581314851</c:v>
                </c:pt>
                <c:pt idx="1">
                  <c:v>0.82677714061090246</c:v>
                </c:pt>
                <c:pt idx="2">
                  <c:v>0.72730608086417037</c:v>
                </c:pt>
                <c:pt idx="3">
                  <c:v>0.47156611316605779</c:v>
                </c:pt>
                <c:pt idx="4">
                  <c:v>0.40150468987649779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'CCD-1112sk'!$W$27:$W$31</c:f>
              <c:numCache>
                <c:formatCode>General</c:formatCode>
                <c:ptCount val="5"/>
                <c:pt idx="0">
                  <c:v>0.79340683140768276</c:v>
                </c:pt>
                <c:pt idx="1">
                  <c:v>0.77067302717519781</c:v>
                </c:pt>
                <c:pt idx="2">
                  <c:v>0.5221430833517865</c:v>
                </c:pt>
                <c:pt idx="3">
                  <c:v>0.46577597001306514</c:v>
                </c:pt>
                <c:pt idx="4">
                  <c:v>0.4458174409822131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5064"/>
        <c:axId val="447746632"/>
      </c:scatterChart>
      <c:valAx>
        <c:axId val="447745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6632"/>
        <c:crosses val="autoZero"/>
        <c:crossBetween val="midCat"/>
      </c:valAx>
      <c:valAx>
        <c:axId val="4477466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50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'CCD-1112sk'!$X$18:$X$22</c:f>
              <c:numCache>
                <c:formatCode>General</c:formatCode>
                <c:ptCount val="5"/>
                <c:pt idx="0">
                  <c:v>0.73355414633247484</c:v>
                </c:pt>
                <c:pt idx="1">
                  <c:v>0.76436478310968226</c:v>
                </c:pt>
                <c:pt idx="2">
                  <c:v>0.67240266747496447</c:v>
                </c:pt>
                <c:pt idx="3">
                  <c:v>0.4359681855085103</c:v>
                </c:pt>
                <c:pt idx="4">
                  <c:v>0.37119561018366465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'CCD-1112sk'!$X$27:$X$31</c:f>
              <c:numCache>
                <c:formatCode>General</c:formatCode>
                <c:ptCount val="5"/>
                <c:pt idx="0">
                  <c:v>0.74818253990044414</c:v>
                </c:pt>
                <c:pt idx="1">
                  <c:v>0.68438290072847618</c:v>
                </c:pt>
                <c:pt idx="2">
                  <c:v>0.49160394227808468</c:v>
                </c:pt>
                <c:pt idx="3">
                  <c:v>0.42780939947203434</c:v>
                </c:pt>
                <c:pt idx="4">
                  <c:v>0.42707639127781893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4872"/>
        <c:axId val="447742320"/>
      </c:scatterChart>
      <c:valAx>
        <c:axId val="447734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2320"/>
        <c:crosses val="autoZero"/>
        <c:crossBetween val="midCat"/>
      </c:valAx>
      <c:valAx>
        <c:axId val="447742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4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'CCD-1112sk'!$Y$18:$Y$22</c:f>
              <c:numCache>
                <c:formatCode>General</c:formatCode>
                <c:ptCount val="5"/>
                <c:pt idx="0">
                  <c:v>0.63902902687688834</c:v>
                </c:pt>
                <c:pt idx="1">
                  <c:v>0.66586943304953972</c:v>
                </c:pt>
                <c:pt idx="2">
                  <c:v>0.58575747191155658</c:v>
                </c:pt>
                <c:pt idx="3">
                  <c:v>0.37978972203711814</c:v>
                </c:pt>
                <c:pt idx="4">
                  <c:v>0.32336368179852093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'CCD-1112sk'!$Y$27:$Y$31</c:f>
              <c:numCache>
                <c:formatCode>General</c:formatCode>
                <c:ptCount val="5"/>
                <c:pt idx="0">
                  <c:v>0.64363199237629554</c:v>
                </c:pt>
                <c:pt idx="1">
                  <c:v>0.56969048832237335</c:v>
                </c:pt>
                <c:pt idx="2">
                  <c:v>0.43421630051679017</c:v>
                </c:pt>
                <c:pt idx="3">
                  <c:v>0.44083695667471878</c:v>
                </c:pt>
                <c:pt idx="4">
                  <c:v>0.42454445042783939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5456"/>
        <c:axId val="447743496"/>
      </c:scatterChart>
      <c:valAx>
        <c:axId val="447745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3496"/>
        <c:crosses val="autoZero"/>
        <c:crossBetween val="midCat"/>
      </c:valAx>
      <c:valAx>
        <c:axId val="447743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54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'CCD-1112sk'!$Q$18:$Q$22</c:f>
              <c:numCache>
                <c:formatCode>General</c:formatCode>
                <c:ptCount val="5"/>
                <c:pt idx="0">
                  <c:v>1.0246826870129713</c:v>
                </c:pt>
                <c:pt idx="1">
                  <c:v>1.0677212632916204</c:v>
                </c:pt>
                <c:pt idx="2">
                  <c:v>0.93926177843544645</c:v>
                </c:pt>
                <c:pt idx="3">
                  <c:v>0.60899260676601119</c:v>
                </c:pt>
                <c:pt idx="4">
                  <c:v>0.5185134828179736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'CCD-1112sk'!$P$18:$P$22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'CCD-1112sk'!$Z$18:$Z$22</c:f>
              <c:numCache>
                <c:formatCode>General</c:formatCode>
                <c:ptCount val="5"/>
                <c:pt idx="0">
                  <c:v>0.51733725336404235</c:v>
                </c:pt>
                <c:pt idx="1">
                  <c:v>0.53906637899765752</c:v>
                </c:pt>
                <c:pt idx="2">
                  <c:v>0.47421032364867938</c:v>
                </c:pt>
                <c:pt idx="3">
                  <c:v>0.30746548809343582</c:v>
                </c:pt>
                <c:pt idx="4">
                  <c:v>0.26178478902110924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'CCD-1112sk'!$P$27:$P$31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'CCD-1112sk'!$Z$27:$Z$31</c:f>
              <c:numCache>
                <c:formatCode>General</c:formatCode>
                <c:ptCount val="5"/>
                <c:pt idx="0">
                  <c:v>0.54201082300668502</c:v>
                </c:pt>
                <c:pt idx="1">
                  <c:v>0.41368350841729395</c:v>
                </c:pt>
                <c:pt idx="2">
                  <c:v>0.38920913527571033</c:v>
                </c:pt>
                <c:pt idx="3">
                  <c:v>0.38168702566542179</c:v>
                </c:pt>
                <c:pt idx="4">
                  <c:v>0.39090772093122356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5656"/>
        <c:axId val="447736048"/>
      </c:scatterChart>
      <c:valAx>
        <c:axId val="447735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36048"/>
        <c:crosses val="autoZero"/>
        <c:crossBetween val="midCat"/>
      </c:valAx>
      <c:valAx>
        <c:axId val="447736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3565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'CCD-1112sk'!$R$18:$Z$18</c:f>
              <c:numCache>
                <c:formatCode>General</c:formatCode>
                <c:ptCount val="9"/>
                <c:pt idx="0">
                  <c:v>1.0136618802759305</c:v>
                </c:pt>
                <c:pt idx="1">
                  <c:v>1.0650615464552013</c:v>
                </c:pt>
                <c:pt idx="2">
                  <c:v>1.0124751664022043</c:v>
                </c:pt>
                <c:pt idx="3">
                  <c:v>0.94283167093428377</c:v>
                </c:pt>
                <c:pt idx="4">
                  <c:v>0.85414443612593172</c:v>
                </c:pt>
                <c:pt idx="5">
                  <c:v>0.79345073581314851</c:v>
                </c:pt>
                <c:pt idx="6">
                  <c:v>0.73355414633247484</c:v>
                </c:pt>
                <c:pt idx="7">
                  <c:v>0.63902902687688834</c:v>
                </c:pt>
                <c:pt idx="8">
                  <c:v>0.51733725336404235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'CCD-1112sk'!$R$19:$Z$19</c:f>
              <c:numCache>
                <c:formatCode>General</c:formatCode>
                <c:ptCount val="9"/>
                <c:pt idx="0">
                  <c:v>1.056237562199658</c:v>
                </c:pt>
                <c:pt idx="1">
                  <c:v>1.1097961098371512</c:v>
                </c:pt>
                <c:pt idx="2">
                  <c:v>1.055001004138826</c:v>
                </c:pt>
                <c:pt idx="3">
                  <c:v>0.98243235249329375</c:v>
                </c:pt>
                <c:pt idx="4">
                  <c:v>0.89002008907987329</c:v>
                </c:pt>
                <c:pt idx="5">
                  <c:v>0.82677714061090246</c:v>
                </c:pt>
                <c:pt idx="6">
                  <c:v>0.76436478310968226</c:v>
                </c:pt>
                <c:pt idx="7">
                  <c:v>0.66586943304953972</c:v>
                </c:pt>
                <c:pt idx="8">
                  <c:v>0.53906637899765752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'CCD-1112sk'!$R$20:$Z$20</c:f>
              <c:numCache>
                <c:formatCode>General</c:formatCode>
                <c:ptCount val="9"/>
                <c:pt idx="0">
                  <c:v>0.92915970228365607</c:v>
                </c:pt>
                <c:pt idx="1">
                  <c:v>0.97627452375806156</c:v>
                </c:pt>
                <c:pt idx="2">
                  <c:v>0.92807191676950884</c:v>
                </c:pt>
                <c:pt idx="3">
                  <c:v>0.86423413143486516</c:v>
                </c:pt>
                <c:pt idx="4">
                  <c:v>0.78294015531290861</c:v>
                </c:pt>
                <c:pt idx="5">
                  <c:v>0.72730608086417037</c:v>
                </c:pt>
                <c:pt idx="6">
                  <c:v>0.67240266747496447</c:v>
                </c:pt>
                <c:pt idx="7">
                  <c:v>0.58575747191155658</c:v>
                </c:pt>
                <c:pt idx="8">
                  <c:v>0.47421032364867938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'CCD-1112sk'!$R$21:$Z$21</c:f>
              <c:numCache>
                <c:formatCode>General</c:formatCode>
                <c:ptCount val="9"/>
                <c:pt idx="0">
                  <c:v>0.6024426865726491</c:v>
                </c:pt>
                <c:pt idx="1">
                  <c:v>0.63299069630302196</c:v>
                </c:pt>
                <c:pt idx="2">
                  <c:v>0.6017373950862156</c:v>
                </c:pt>
                <c:pt idx="3">
                  <c:v>0.5603466558975394</c:v>
                </c:pt>
                <c:pt idx="4">
                  <c:v>0.5076377822166046</c:v>
                </c:pt>
                <c:pt idx="5">
                  <c:v>0.47156611316605779</c:v>
                </c:pt>
                <c:pt idx="6">
                  <c:v>0.4359681855085103</c:v>
                </c:pt>
                <c:pt idx="7">
                  <c:v>0.37978972203711814</c:v>
                </c:pt>
                <c:pt idx="8">
                  <c:v>0.30746548809343582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'CCD-1112sk'!$R$22:$Z$22</c:f>
              <c:numCache>
                <c:formatCode>General</c:formatCode>
                <c:ptCount val="9"/>
                <c:pt idx="0">
                  <c:v>0.51293669601644698</c:v>
                </c:pt>
                <c:pt idx="1">
                  <c:v>0.53894613314667306</c:v>
                </c:pt>
                <c:pt idx="2">
                  <c:v>0.51233619095124672</c:v>
                </c:pt>
                <c:pt idx="3">
                  <c:v>0.47709494812713327</c:v>
                </c:pt>
                <c:pt idx="4">
                  <c:v>0.43221712635381404</c:v>
                </c:pt>
                <c:pt idx="5">
                  <c:v>0.40150468987649779</c:v>
                </c:pt>
                <c:pt idx="6">
                  <c:v>0.37119561018366465</c:v>
                </c:pt>
                <c:pt idx="7">
                  <c:v>0.32336368179852093</c:v>
                </c:pt>
                <c:pt idx="8">
                  <c:v>0.26178478902110924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36440"/>
        <c:axId val="447738792"/>
        <c:axId val="455326936"/>
      </c:surfaceChart>
      <c:catAx>
        <c:axId val="4477364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38792"/>
        <c:crossesAt val="0"/>
        <c:auto val="1"/>
        <c:lblAlgn val="ctr"/>
        <c:lblOffset val="100"/>
        <c:noMultiLvlLbl val="0"/>
      </c:catAx>
      <c:valAx>
        <c:axId val="447738792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36440"/>
        <c:crosses val="autoZero"/>
        <c:crossBetween val="midCat"/>
        <c:majorUnit val="0.25"/>
        <c:minorUnit val="0.1"/>
      </c:valAx>
      <c:serAx>
        <c:axId val="4553269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38792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'CCD-1112sk'!$R$27:$Z$27</c:f>
              <c:numCache>
                <c:formatCode>General</c:formatCode>
                <c:ptCount val="9"/>
                <c:pt idx="0">
                  <c:v>1.090132840507628</c:v>
                </c:pt>
                <c:pt idx="1">
                  <c:v>1.0930905807169453</c:v>
                </c:pt>
                <c:pt idx="2">
                  <c:v>1.0333392066464251</c:v>
                </c:pt>
                <c:pt idx="3">
                  <c:v>0.98982598590146531</c:v>
                </c:pt>
                <c:pt idx="4">
                  <c:v>0.89002081491109997</c:v>
                </c:pt>
                <c:pt idx="5">
                  <c:v>0.79340683140768276</c:v>
                </c:pt>
                <c:pt idx="6">
                  <c:v>0.74818253990044414</c:v>
                </c:pt>
                <c:pt idx="7">
                  <c:v>0.64363199237629554</c:v>
                </c:pt>
                <c:pt idx="8">
                  <c:v>0.54201082300668502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'CCD-1112sk'!$R$28:$Z$28</c:f>
              <c:numCache>
                <c:formatCode>General</c:formatCode>
                <c:ptCount val="9"/>
                <c:pt idx="0">
                  <c:v>1.084028707135029</c:v>
                </c:pt>
                <c:pt idx="1">
                  <c:v>1.05983505739498</c:v>
                </c:pt>
                <c:pt idx="2">
                  <c:v>0.98561660557522979</c:v>
                </c:pt>
                <c:pt idx="3">
                  <c:v>0.97786784143201533</c:v>
                </c:pt>
                <c:pt idx="4">
                  <c:v>0.86135001251654431</c:v>
                </c:pt>
                <c:pt idx="5">
                  <c:v>0.77067302717519781</c:v>
                </c:pt>
                <c:pt idx="6">
                  <c:v>0.68438290072847618</c:v>
                </c:pt>
                <c:pt idx="7">
                  <c:v>0.56969048832237335</c:v>
                </c:pt>
                <c:pt idx="8">
                  <c:v>0.41368350841729395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'CCD-1112sk'!$R$29:$Z$29</c:f>
              <c:numCache>
                <c:formatCode>General</c:formatCode>
                <c:ptCount val="9"/>
                <c:pt idx="0">
                  <c:v>1.0624331859199483</c:v>
                </c:pt>
                <c:pt idx="1">
                  <c:v>1.0338011560420286</c:v>
                </c:pt>
                <c:pt idx="2">
                  <c:v>0.98986846474297829</c:v>
                </c:pt>
                <c:pt idx="3">
                  <c:v>0.86462743691429644</c:v>
                </c:pt>
                <c:pt idx="4">
                  <c:v>0.57874024261731827</c:v>
                </c:pt>
                <c:pt idx="5">
                  <c:v>0.5221430833517865</c:v>
                </c:pt>
                <c:pt idx="6">
                  <c:v>0.49160394227808468</c:v>
                </c:pt>
                <c:pt idx="7">
                  <c:v>0.43421630051679017</c:v>
                </c:pt>
                <c:pt idx="8">
                  <c:v>0.38920913527571033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'CCD-1112sk'!$R$30:$Z$30</c:f>
              <c:numCache>
                <c:formatCode>General</c:formatCode>
                <c:ptCount val="9"/>
                <c:pt idx="0">
                  <c:v>0.82592472759706426</c:v>
                </c:pt>
                <c:pt idx="1">
                  <c:v>0.78772513274972766</c:v>
                </c:pt>
                <c:pt idx="2">
                  <c:v>0.67065825462949102</c:v>
                </c:pt>
                <c:pt idx="3">
                  <c:v>0.61365780038157414</c:v>
                </c:pt>
                <c:pt idx="4">
                  <c:v>0.47027203137081253</c:v>
                </c:pt>
                <c:pt idx="5">
                  <c:v>0.46577597001306514</c:v>
                </c:pt>
                <c:pt idx="6">
                  <c:v>0.42780939947203434</c:v>
                </c:pt>
                <c:pt idx="7">
                  <c:v>0.44083695667471878</c:v>
                </c:pt>
                <c:pt idx="8">
                  <c:v>0.38168702566542179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'CCD-1112sk'!$R$31:$Z$31</c:f>
              <c:numCache>
                <c:formatCode>General</c:formatCode>
                <c:ptCount val="9"/>
                <c:pt idx="0">
                  <c:v>0.61085346043533562</c:v>
                </c:pt>
                <c:pt idx="1">
                  <c:v>0.61310700480594105</c:v>
                </c:pt>
                <c:pt idx="2">
                  <c:v>0.56986847252520711</c:v>
                </c:pt>
                <c:pt idx="3">
                  <c:v>0.51037234157858591</c:v>
                </c:pt>
                <c:pt idx="4">
                  <c:v>0.46905893878966565</c:v>
                </c:pt>
                <c:pt idx="5">
                  <c:v>0.4458174409822131</c:v>
                </c:pt>
                <c:pt idx="6">
                  <c:v>0.42707639127781893</c:v>
                </c:pt>
                <c:pt idx="7">
                  <c:v>0.42454445042783939</c:v>
                </c:pt>
                <c:pt idx="8">
                  <c:v>0.39090772093122356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59568"/>
        <c:axId val="447751728"/>
        <c:axId val="455334992"/>
      </c:surfaceChart>
      <c:catAx>
        <c:axId val="447759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1728"/>
        <c:crossesAt val="0"/>
        <c:auto val="1"/>
        <c:lblAlgn val="ctr"/>
        <c:lblOffset val="100"/>
        <c:noMultiLvlLbl val="0"/>
      </c:catAx>
      <c:valAx>
        <c:axId val="44775172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47759568"/>
        <c:crosses val="autoZero"/>
        <c:crossBetween val="midCat"/>
        <c:majorUnit val="0.25"/>
        <c:minorUnit val="0.1"/>
      </c:valAx>
      <c:serAx>
        <c:axId val="4553349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5172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'CCD-1112sk'!$R$36:$Z$36</c:f>
              <c:numCache>
                <c:formatCode>General</c:formatCode>
                <c:ptCount val="9"/>
                <c:pt idx="0">
                  <c:v>-7.6470960231697527E-2</c:v>
                </c:pt>
                <c:pt idx="1">
                  <c:v>-2.8029034261743968E-2</c:v>
                </c:pt>
                <c:pt idx="2">
                  <c:v>-2.0864040244220838E-2</c:v>
                </c:pt>
                <c:pt idx="3">
                  <c:v>-4.6994314967181539E-2</c:v>
                </c:pt>
                <c:pt idx="4">
                  <c:v>-3.587637878516825E-2</c:v>
                </c:pt>
                <c:pt idx="5">
                  <c:v>4.390440546575558E-5</c:v>
                </c:pt>
                <c:pt idx="6">
                  <c:v>-1.46283935679693E-2</c:v>
                </c:pt>
                <c:pt idx="7">
                  <c:v>-4.6029654994071967E-3</c:v>
                </c:pt>
                <c:pt idx="8">
                  <c:v>-2.4673569642642668E-2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'CCD-1112sk'!$R$37:$Z$37</c:f>
              <c:numCache>
                <c:formatCode>General</c:formatCode>
                <c:ptCount val="9"/>
                <c:pt idx="0">
                  <c:v>-2.7791144935370937E-2</c:v>
                </c:pt>
                <c:pt idx="1">
                  <c:v>4.9961052442171194E-2</c:v>
                </c:pt>
                <c:pt idx="2">
                  <c:v>6.9384398563596239E-2</c:v>
                </c:pt>
                <c:pt idx="3">
                  <c:v>4.5645110612784201E-3</c:v>
                </c:pt>
                <c:pt idx="4">
                  <c:v>2.8670076563328983E-2</c:v>
                </c:pt>
                <c:pt idx="5">
                  <c:v>5.610411343570465E-2</c:v>
                </c:pt>
                <c:pt idx="6">
                  <c:v>7.9981882381206071E-2</c:v>
                </c:pt>
                <c:pt idx="7">
                  <c:v>9.6178944727166371E-2</c:v>
                </c:pt>
                <c:pt idx="8">
                  <c:v>0.12538287058036357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'CCD-1112sk'!$R$38:$Z$38</c:f>
              <c:numCache>
                <c:formatCode>General</c:formatCode>
                <c:ptCount val="9"/>
                <c:pt idx="0">
                  <c:v>-0.13327348363629221</c:v>
                </c:pt>
                <c:pt idx="1">
                  <c:v>-5.7526632283967039E-2</c:v>
                </c:pt>
                <c:pt idx="2">
                  <c:v>-6.1796547973469451E-2</c:v>
                </c:pt>
                <c:pt idx="3">
                  <c:v>-3.9330547943128291E-4</c:v>
                </c:pt>
                <c:pt idx="4">
                  <c:v>0.20419991269559035</c:v>
                </c:pt>
                <c:pt idx="5">
                  <c:v>0.20516299751238387</c:v>
                </c:pt>
                <c:pt idx="6">
                  <c:v>0.18079872519687978</c:v>
                </c:pt>
                <c:pt idx="7">
                  <c:v>0.15154117139476642</c:v>
                </c:pt>
                <c:pt idx="8">
                  <c:v>8.500118837296905E-2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'CCD-1112sk'!$R$39:$Z$39</c:f>
              <c:numCache>
                <c:formatCode>General</c:formatCode>
                <c:ptCount val="9"/>
                <c:pt idx="0">
                  <c:v>-0.22348204102441516</c:v>
                </c:pt>
                <c:pt idx="1">
                  <c:v>-0.1547344364467057</c:v>
                </c:pt>
                <c:pt idx="2">
                  <c:v>-6.8920859543275426E-2</c:v>
                </c:pt>
                <c:pt idx="3">
                  <c:v>-5.3311144484034734E-2</c:v>
                </c:pt>
                <c:pt idx="4">
                  <c:v>3.7365750845792078E-2</c:v>
                </c:pt>
                <c:pt idx="5">
                  <c:v>5.7901431529926439E-3</c:v>
                </c:pt>
                <c:pt idx="6">
                  <c:v>8.1587860364759623E-3</c:v>
                </c:pt>
                <c:pt idx="7">
                  <c:v>-6.1047234637600645E-2</c:v>
                </c:pt>
                <c:pt idx="8">
                  <c:v>-7.4221537571985963E-2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'CCD-1112sk'!$R$40:$Z$40</c:f>
              <c:numCache>
                <c:formatCode>General</c:formatCode>
                <c:ptCount val="9"/>
                <c:pt idx="0">
                  <c:v>-9.7916764418888635E-2</c:v>
                </c:pt>
                <c:pt idx="1">
                  <c:v>-7.4160871659267991E-2</c:v>
                </c:pt>
                <c:pt idx="2">
                  <c:v>-5.7532281573960398E-2</c:v>
                </c:pt>
                <c:pt idx="3">
                  <c:v>-3.3277393451452641E-2</c:v>
                </c:pt>
                <c:pt idx="4">
                  <c:v>-3.6841812435851606E-2</c:v>
                </c:pt>
                <c:pt idx="5">
                  <c:v>-4.4312751105715309E-2</c:v>
                </c:pt>
                <c:pt idx="6">
                  <c:v>-5.5880781094154286E-2</c:v>
                </c:pt>
                <c:pt idx="7">
                  <c:v>-0.10118076862931846</c:v>
                </c:pt>
                <c:pt idx="8">
                  <c:v>-0.12912293191011431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47748984"/>
        <c:axId val="447750160"/>
        <c:axId val="455337112"/>
      </c:surfaceChart>
      <c:catAx>
        <c:axId val="4477489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47750160"/>
        <c:crossesAt val="0"/>
        <c:auto val="1"/>
        <c:lblAlgn val="ctr"/>
        <c:lblOffset val="100"/>
        <c:noMultiLvlLbl val="0"/>
      </c:catAx>
      <c:valAx>
        <c:axId val="44775016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7748984"/>
        <c:crosses val="autoZero"/>
        <c:crossBetween val="midCat"/>
        <c:majorUnit val="0.25"/>
        <c:minorUnit val="0.1"/>
      </c:valAx>
      <c:serAx>
        <c:axId val="455337112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7501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'CCD-18co'!$R$17:$Z$17</c:f>
              <c:numCache>
                <c:formatCode>General</c:formatCode>
                <c:ptCount val="9"/>
                <c:pt idx="0">
                  <c:v>0.95325561714905571</c:v>
                </c:pt>
                <c:pt idx="1">
                  <c:v>0.96415888746540579</c:v>
                </c:pt>
                <c:pt idx="2">
                  <c:v>0.93395110878794008</c:v>
                </c:pt>
                <c:pt idx="3">
                  <c:v>0.91632325451171293</c:v>
                </c:pt>
                <c:pt idx="4">
                  <c:v>0.83808846824003336</c:v>
                </c:pt>
                <c:pt idx="5">
                  <c:v>0.68550142862150298</c:v>
                </c:pt>
                <c:pt idx="6">
                  <c:v>0.65923979195636373</c:v>
                </c:pt>
                <c:pt idx="7">
                  <c:v>0.69398345780117643</c:v>
                </c:pt>
                <c:pt idx="8">
                  <c:v>0.57694242252780892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'CCD-18co'!$R$18:$Z$18</c:f>
              <c:numCache>
                <c:formatCode>General</c:formatCode>
                <c:ptCount val="9"/>
                <c:pt idx="0">
                  <c:v>0.92347239299485606</c:v>
                </c:pt>
                <c:pt idx="1">
                  <c:v>0.93403500490017377</c:v>
                </c:pt>
                <c:pt idx="2">
                  <c:v>0.90477102873209381</c:v>
                </c:pt>
                <c:pt idx="3">
                  <c:v>0.88769393369171212</c:v>
                </c:pt>
                <c:pt idx="4">
                  <c:v>0.81190349092482517</c:v>
                </c:pt>
                <c:pt idx="5">
                  <c:v>0.66408383365603219</c:v>
                </c:pt>
                <c:pt idx="6">
                  <c:v>0.63864270745774254</c:v>
                </c:pt>
                <c:pt idx="7">
                  <c:v>0.67230085293511233</c:v>
                </c:pt>
                <c:pt idx="8">
                  <c:v>0.55891661162768191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'CCD-18co'!$R$25:$Z$25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'CCD-18co'!$R$27:$Z$27</c:f>
              <c:numCache>
                <c:formatCode>General</c:formatCode>
                <c:ptCount val="9"/>
                <c:pt idx="0">
                  <c:v>0.99329414315799003</c:v>
                </c:pt>
                <c:pt idx="1">
                  <c:v>0.97776246329298655</c:v>
                </c:pt>
                <c:pt idx="2">
                  <c:v>0.95989676261275969</c:v>
                </c:pt>
                <c:pt idx="3">
                  <c:v>0.98682188126393611</c:v>
                </c:pt>
                <c:pt idx="4">
                  <c:v>0.82055733431626365</c:v>
                </c:pt>
                <c:pt idx="5">
                  <c:v>0.82279757043609303</c:v>
                </c:pt>
                <c:pt idx="6">
                  <c:v>0.67652944044888275</c:v>
                </c:pt>
                <c:pt idx="7">
                  <c:v>0.65617713609989836</c:v>
                </c:pt>
                <c:pt idx="8">
                  <c:v>0.54847510933982291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7608"/>
        <c:axId val="447755648"/>
      </c:scatterChart>
      <c:valAx>
        <c:axId val="44775760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5648"/>
        <c:crosses val="autoZero"/>
        <c:crossBetween val="midCat"/>
      </c:valAx>
      <c:valAx>
        <c:axId val="4477556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76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'CCD-18co'!$R$17:$Z$17</c:f>
              <c:numCache>
                <c:formatCode>General</c:formatCode>
                <c:ptCount val="9"/>
                <c:pt idx="0">
                  <c:v>0.95325561714905571</c:v>
                </c:pt>
                <c:pt idx="1">
                  <c:v>0.96415888746540579</c:v>
                </c:pt>
                <c:pt idx="2">
                  <c:v>0.93395110878794008</c:v>
                </c:pt>
                <c:pt idx="3">
                  <c:v>0.91632325451171293</c:v>
                </c:pt>
                <c:pt idx="4">
                  <c:v>0.83808846824003336</c:v>
                </c:pt>
                <c:pt idx="5">
                  <c:v>0.68550142862150298</c:v>
                </c:pt>
                <c:pt idx="6">
                  <c:v>0.65923979195636373</c:v>
                </c:pt>
                <c:pt idx="7">
                  <c:v>0.69398345780117643</c:v>
                </c:pt>
                <c:pt idx="8">
                  <c:v>0.57694242252780892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'CCD-18co'!$R$19:$Z$19</c:f>
              <c:numCache>
                <c:formatCode>General</c:formatCode>
                <c:ptCount val="9"/>
                <c:pt idx="0">
                  <c:v>0.97254791045344946</c:v>
                </c:pt>
                <c:pt idx="1">
                  <c:v>0.98367184465589264</c:v>
                </c:pt>
                <c:pt idx="2">
                  <c:v>0.95285271125275228</c:v>
                </c:pt>
                <c:pt idx="3">
                  <c:v>0.93486809880074728</c:v>
                </c:pt>
                <c:pt idx="4">
                  <c:v>0.85504997180050868</c:v>
                </c:pt>
                <c:pt idx="5">
                  <c:v>0.69937482667301332</c:v>
                </c:pt>
                <c:pt idx="6">
                  <c:v>0.67258169857149253</c:v>
                </c:pt>
                <c:pt idx="7">
                  <c:v>0.7080285178831085</c:v>
                </c:pt>
                <c:pt idx="8">
                  <c:v>0.58861876855180884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'CCD-18co'!$R$25:$Z$25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'CCD-18co'!$R$28:$Z$28</c:f>
              <c:numCache>
                <c:formatCode>General</c:formatCode>
                <c:ptCount val="9"/>
                <c:pt idx="0">
                  <c:v>0.9984070287891692</c:v>
                </c:pt>
                <c:pt idx="1">
                  <c:v>0.97319426255568642</c:v>
                </c:pt>
                <c:pt idx="2">
                  <c:v>0.98449551774780142</c:v>
                </c:pt>
                <c:pt idx="3">
                  <c:v>0.95738339796306127</c:v>
                </c:pt>
                <c:pt idx="4">
                  <c:v>0.85621488920936661</c:v>
                </c:pt>
                <c:pt idx="5">
                  <c:v>0.74834773894174234</c:v>
                </c:pt>
                <c:pt idx="6">
                  <c:v>0.64683316184313966</c:v>
                </c:pt>
                <c:pt idx="7">
                  <c:v>0.62840439270088688</c:v>
                </c:pt>
                <c:pt idx="8">
                  <c:v>0.52883821267272346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0552"/>
        <c:axId val="447755256"/>
      </c:scatterChart>
      <c:valAx>
        <c:axId val="44775055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5256"/>
        <c:crosses val="autoZero"/>
        <c:crossBetween val="midCat"/>
      </c:valAx>
      <c:valAx>
        <c:axId val="447755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05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'CCD-18co'!$R$17:$Z$17</c:f>
              <c:numCache>
                <c:formatCode>General</c:formatCode>
                <c:ptCount val="9"/>
                <c:pt idx="0">
                  <c:v>0.95325561714905571</c:v>
                </c:pt>
                <c:pt idx="1">
                  <c:v>0.96415888746540579</c:v>
                </c:pt>
                <c:pt idx="2">
                  <c:v>0.93395110878794008</c:v>
                </c:pt>
                <c:pt idx="3">
                  <c:v>0.91632325451171293</c:v>
                </c:pt>
                <c:pt idx="4">
                  <c:v>0.83808846824003336</c:v>
                </c:pt>
                <c:pt idx="5">
                  <c:v>0.68550142862150298</c:v>
                </c:pt>
                <c:pt idx="6">
                  <c:v>0.65923979195636373</c:v>
                </c:pt>
                <c:pt idx="7">
                  <c:v>0.69398345780117643</c:v>
                </c:pt>
                <c:pt idx="8">
                  <c:v>0.57694242252780892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'CCD-18co'!$R$20:$Z$20</c:f>
              <c:numCache>
                <c:formatCode>General</c:formatCode>
                <c:ptCount val="9"/>
                <c:pt idx="0">
                  <c:v>0.91927746371419128</c:v>
                </c:pt>
                <c:pt idx="1">
                  <c:v>0.92979209431514298</c:v>
                </c:pt>
                <c:pt idx="2">
                  <c:v>0.90066105153134979</c:v>
                </c:pt>
                <c:pt idx="3">
                  <c:v>0.88366153022956284</c:v>
                </c:pt>
                <c:pt idx="4">
                  <c:v>0.80821537013963407</c:v>
                </c:pt>
                <c:pt idx="5">
                  <c:v>0.66106719261754332</c:v>
                </c:pt>
                <c:pt idx="6">
                  <c:v>0.6357416342759995</c:v>
                </c:pt>
                <c:pt idx="7">
                  <c:v>0.6692468855888366</c:v>
                </c:pt>
                <c:pt idx="8">
                  <c:v>0.55637769906532242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'CCD-18co'!$R$25:$Z$25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'CCD-18co'!$R$29:$Z$29</c:f>
              <c:numCache>
                <c:formatCode>General</c:formatCode>
                <c:ptCount val="9"/>
                <c:pt idx="0">
                  <c:v>0.95957667056069373</c:v>
                </c:pt>
                <c:pt idx="1">
                  <c:v>0.99279375793982749</c:v>
                </c:pt>
                <c:pt idx="2">
                  <c:v>0.97730866499899971</c:v>
                </c:pt>
                <c:pt idx="3">
                  <c:v>0.92905085660045916</c:v>
                </c:pt>
                <c:pt idx="4">
                  <c:v>0.75404956902037712</c:v>
                </c:pt>
                <c:pt idx="5">
                  <c:v>0.69161513621670856</c:v>
                </c:pt>
                <c:pt idx="6">
                  <c:v>0.65255414825846081</c:v>
                </c:pt>
                <c:pt idx="7">
                  <c:v>0.58335154533507783</c:v>
                </c:pt>
                <c:pt idx="8">
                  <c:v>0.53845051456614579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7808"/>
        <c:axId val="447752120"/>
      </c:scatterChart>
      <c:valAx>
        <c:axId val="44774780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2120"/>
        <c:crosses val="autoZero"/>
        <c:crossBetween val="midCat"/>
      </c:valAx>
      <c:valAx>
        <c:axId val="447752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780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'CCD-18co'!$R$17:$Z$17</c:f>
              <c:numCache>
                <c:formatCode>General</c:formatCode>
                <c:ptCount val="9"/>
                <c:pt idx="0">
                  <c:v>0.95325561714905571</c:v>
                </c:pt>
                <c:pt idx="1">
                  <c:v>0.96415888746540579</c:v>
                </c:pt>
                <c:pt idx="2">
                  <c:v>0.93395110878794008</c:v>
                </c:pt>
                <c:pt idx="3">
                  <c:v>0.91632325451171293</c:v>
                </c:pt>
                <c:pt idx="4">
                  <c:v>0.83808846824003336</c:v>
                </c:pt>
                <c:pt idx="5">
                  <c:v>0.68550142862150298</c:v>
                </c:pt>
                <c:pt idx="6">
                  <c:v>0.65923979195636373</c:v>
                </c:pt>
                <c:pt idx="7">
                  <c:v>0.69398345780117643</c:v>
                </c:pt>
                <c:pt idx="8">
                  <c:v>0.57694242252780892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'CCD-18co'!$R$21:$Z$21</c:f>
              <c:numCache>
                <c:formatCode>General</c:formatCode>
                <c:ptCount val="9"/>
                <c:pt idx="0">
                  <c:v>0.85486099991018827</c:v>
                </c:pt>
                <c:pt idx="1">
                  <c:v>0.86463883955492304</c:v>
                </c:pt>
                <c:pt idx="2">
                  <c:v>0.83754909424346569</c:v>
                </c:pt>
                <c:pt idx="3">
                  <c:v>0.82174077917901822</c:v>
                </c:pt>
                <c:pt idx="4">
                  <c:v>0.75158135245569246</c:v>
                </c:pt>
                <c:pt idx="5">
                  <c:v>0.61474427862679926</c:v>
                </c:pt>
                <c:pt idx="6">
                  <c:v>0.59119335631911718</c:v>
                </c:pt>
                <c:pt idx="7">
                  <c:v>0.62235079655898706</c:v>
                </c:pt>
                <c:pt idx="8">
                  <c:v>0.51739068445018044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'CCD-18co'!$R$25:$Z$25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'CCD-18co'!$R$30:$Z$30</c:f>
              <c:numCache>
                <c:formatCode>General</c:formatCode>
                <c:ptCount val="9"/>
                <c:pt idx="0">
                  <c:v>0.95682870547110277</c:v>
                </c:pt>
                <c:pt idx="1">
                  <c:v>0.94505277575746238</c:v>
                </c:pt>
                <c:pt idx="2">
                  <c:v>0.93179684375962868</c:v>
                </c:pt>
                <c:pt idx="3">
                  <c:v>0.90954671632797801</c:v>
                </c:pt>
                <c:pt idx="4">
                  <c:v>0.72584674044907593</c:v>
                </c:pt>
                <c:pt idx="5">
                  <c:v>0.66703007072706344</c:v>
                </c:pt>
                <c:pt idx="6">
                  <c:v>0.59942600237648325</c:v>
                </c:pt>
                <c:pt idx="7">
                  <c:v>0.54165412314338024</c:v>
                </c:pt>
                <c:pt idx="8">
                  <c:v>0.51798709560057199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6040"/>
        <c:axId val="447758392"/>
      </c:scatterChart>
      <c:valAx>
        <c:axId val="44775604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8392"/>
        <c:crosses val="autoZero"/>
        <c:crossBetween val="midCat"/>
      </c:valAx>
      <c:valAx>
        <c:axId val="447758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604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'CCD-18co'!$R$17:$Z$17</c:f>
              <c:numCache>
                <c:formatCode>General</c:formatCode>
                <c:ptCount val="9"/>
                <c:pt idx="0">
                  <c:v>0.95325561714905571</c:v>
                </c:pt>
                <c:pt idx="1">
                  <c:v>0.96415888746540579</c:v>
                </c:pt>
                <c:pt idx="2">
                  <c:v>0.93395110878794008</c:v>
                </c:pt>
                <c:pt idx="3">
                  <c:v>0.91632325451171293</c:v>
                </c:pt>
                <c:pt idx="4">
                  <c:v>0.83808846824003336</c:v>
                </c:pt>
                <c:pt idx="5">
                  <c:v>0.68550142862150298</c:v>
                </c:pt>
                <c:pt idx="6">
                  <c:v>0.65923979195636373</c:v>
                </c:pt>
                <c:pt idx="7">
                  <c:v>0.69398345780117643</c:v>
                </c:pt>
                <c:pt idx="8">
                  <c:v>0.57694242252780892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'CCD-18co'!$R$16:$Z$16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'CCD-18co'!$R$22:$Z$22</c:f>
              <c:numCache>
                <c:formatCode>General</c:formatCode>
                <c:ptCount val="9"/>
                <c:pt idx="0">
                  <c:v>0.85296072462894756</c:v>
                </c:pt>
                <c:pt idx="1">
                  <c:v>0.86271682905943958</c:v>
                </c:pt>
                <c:pt idx="2">
                  <c:v>0.83568730169381888</c:v>
                </c:pt>
                <c:pt idx="3">
                  <c:v>0.81991412702103528</c:v>
                </c:pt>
                <c:pt idx="4">
                  <c:v>0.74991065807840407</c:v>
                </c:pt>
                <c:pt idx="5">
                  <c:v>0.61337776014358225</c:v>
                </c:pt>
                <c:pt idx="6">
                  <c:v>0.58987918931235817</c:v>
                </c:pt>
                <c:pt idx="7">
                  <c:v>0.62096736950466391</c:v>
                </c:pt>
                <c:pt idx="8">
                  <c:v>0.51624057381405575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'CCD-18co'!$R$25:$Z$25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'CCD-18co'!$R$31:$Z$31</c:f>
              <c:numCache>
                <c:formatCode>General</c:formatCode>
                <c:ptCount val="9"/>
                <c:pt idx="0">
                  <c:v>0.88891582114747336</c:v>
                </c:pt>
                <c:pt idx="1">
                  <c:v>0.94893784513417467</c:v>
                </c:pt>
                <c:pt idx="2">
                  <c:v>0.90090179027731543</c:v>
                </c:pt>
                <c:pt idx="3">
                  <c:v>0.83780978523572702</c:v>
                </c:pt>
                <c:pt idx="4">
                  <c:v>0.72038887718334121</c:v>
                </c:pt>
                <c:pt idx="5">
                  <c:v>0.64527697940458173</c:v>
                </c:pt>
                <c:pt idx="6">
                  <c:v>0.58005406189086461</c:v>
                </c:pt>
                <c:pt idx="7">
                  <c:v>0.55231250492039841</c:v>
                </c:pt>
                <c:pt idx="8">
                  <c:v>0.56290941714064135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8592"/>
        <c:axId val="447753688"/>
      </c:scatterChart>
      <c:valAx>
        <c:axId val="44774859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3688"/>
        <c:crosses val="autoZero"/>
        <c:crossBetween val="midCat"/>
      </c:valAx>
      <c:valAx>
        <c:axId val="4477536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8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'CCD-18co'!$R$18:$R$22</c:f>
              <c:numCache>
                <c:formatCode>General</c:formatCode>
                <c:ptCount val="5"/>
                <c:pt idx="0">
                  <c:v>0.92347239299485606</c:v>
                </c:pt>
                <c:pt idx="1">
                  <c:v>0.97254791045344946</c:v>
                </c:pt>
                <c:pt idx="2">
                  <c:v>0.91927746371419128</c:v>
                </c:pt>
                <c:pt idx="3">
                  <c:v>0.85486099991018827</c:v>
                </c:pt>
                <c:pt idx="4">
                  <c:v>0.85296072462894756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'CCD-18co'!$R$27:$R$31</c:f>
              <c:numCache>
                <c:formatCode>General</c:formatCode>
                <c:ptCount val="5"/>
                <c:pt idx="0">
                  <c:v>0.99329414315799003</c:v>
                </c:pt>
                <c:pt idx="1">
                  <c:v>0.9984070287891692</c:v>
                </c:pt>
                <c:pt idx="2">
                  <c:v>0.95957667056069373</c:v>
                </c:pt>
                <c:pt idx="3">
                  <c:v>0.95682870547110277</c:v>
                </c:pt>
                <c:pt idx="4">
                  <c:v>0.88891582114747336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49376"/>
        <c:axId val="447756824"/>
      </c:scatterChart>
      <c:valAx>
        <c:axId val="44774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6824"/>
        <c:crosses val="autoZero"/>
        <c:crossBetween val="midCat"/>
      </c:valAx>
      <c:valAx>
        <c:axId val="447756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4937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'CCD-18co'!$S$18:$S$22</c:f>
              <c:numCache>
                <c:formatCode>General</c:formatCode>
                <c:ptCount val="5"/>
                <c:pt idx="0">
                  <c:v>0.93403500490017377</c:v>
                </c:pt>
                <c:pt idx="1">
                  <c:v>0.98367184465589264</c:v>
                </c:pt>
                <c:pt idx="2">
                  <c:v>0.92979209431514298</c:v>
                </c:pt>
                <c:pt idx="3">
                  <c:v>0.86463883955492304</c:v>
                </c:pt>
                <c:pt idx="4">
                  <c:v>0.86271682905943958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'CCD-18co'!$S$27:$S$31</c:f>
              <c:numCache>
                <c:formatCode>General</c:formatCode>
                <c:ptCount val="5"/>
                <c:pt idx="0">
                  <c:v>0.97776246329298655</c:v>
                </c:pt>
                <c:pt idx="1">
                  <c:v>0.97319426255568642</c:v>
                </c:pt>
                <c:pt idx="2">
                  <c:v>0.99279375793982749</c:v>
                </c:pt>
                <c:pt idx="3">
                  <c:v>0.94505277575746238</c:v>
                </c:pt>
                <c:pt idx="4">
                  <c:v>0.94893784513417467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8784"/>
        <c:axId val="447759176"/>
      </c:scatterChart>
      <c:valAx>
        <c:axId val="44775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59176"/>
        <c:crosses val="autoZero"/>
        <c:crossBetween val="midCat"/>
      </c:valAx>
      <c:valAx>
        <c:axId val="447759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87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'CCD-18co'!$T$18:$T$22</c:f>
              <c:numCache>
                <c:formatCode>General</c:formatCode>
                <c:ptCount val="5"/>
                <c:pt idx="0">
                  <c:v>0.90477102873209381</c:v>
                </c:pt>
                <c:pt idx="1">
                  <c:v>0.95285271125275228</c:v>
                </c:pt>
                <c:pt idx="2">
                  <c:v>0.90066105153134979</c:v>
                </c:pt>
                <c:pt idx="3">
                  <c:v>0.83754909424346569</c:v>
                </c:pt>
                <c:pt idx="4">
                  <c:v>0.83568730169381888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'CCD-18co'!$T$27:$T$31</c:f>
              <c:numCache>
                <c:formatCode>General</c:formatCode>
                <c:ptCount val="5"/>
                <c:pt idx="0">
                  <c:v>0.95989676261275969</c:v>
                </c:pt>
                <c:pt idx="1">
                  <c:v>0.98449551774780142</c:v>
                </c:pt>
                <c:pt idx="2">
                  <c:v>0.97730866499899971</c:v>
                </c:pt>
                <c:pt idx="3">
                  <c:v>0.93179684375962868</c:v>
                </c:pt>
                <c:pt idx="4">
                  <c:v>0.90090179027731543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4080"/>
        <c:axId val="447748200"/>
      </c:scatterChart>
      <c:valAx>
        <c:axId val="44775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47748200"/>
        <c:crosses val="autoZero"/>
        <c:crossBetween val="midCat"/>
      </c:valAx>
      <c:valAx>
        <c:axId val="447748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408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'CCD-18co'!$U$18:$U$22</c:f>
              <c:numCache>
                <c:formatCode>General</c:formatCode>
                <c:ptCount val="5"/>
                <c:pt idx="0">
                  <c:v>0.88769393369171212</c:v>
                </c:pt>
                <c:pt idx="1">
                  <c:v>0.93486809880074728</c:v>
                </c:pt>
                <c:pt idx="2">
                  <c:v>0.88366153022956284</c:v>
                </c:pt>
                <c:pt idx="3">
                  <c:v>0.82174077917901822</c:v>
                </c:pt>
                <c:pt idx="4">
                  <c:v>0.81991412702103528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'CCD-18co'!$U$27:$U$31</c:f>
              <c:numCache>
                <c:formatCode>General</c:formatCode>
                <c:ptCount val="5"/>
                <c:pt idx="0">
                  <c:v>0.98682188126393611</c:v>
                </c:pt>
                <c:pt idx="1">
                  <c:v>0.95738339796306127</c:v>
                </c:pt>
                <c:pt idx="2">
                  <c:v>0.92905085660045916</c:v>
                </c:pt>
                <c:pt idx="3">
                  <c:v>0.90954671632797801</c:v>
                </c:pt>
                <c:pt idx="4">
                  <c:v>0.83780978523572702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54864"/>
        <c:axId val="456598752"/>
      </c:scatterChart>
      <c:valAx>
        <c:axId val="447754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8752"/>
        <c:crosses val="autoZero"/>
        <c:crossBetween val="midCat"/>
      </c:valAx>
      <c:valAx>
        <c:axId val="456598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548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'CCD-18co'!$V$18:$V$22</c:f>
              <c:numCache>
                <c:formatCode>General</c:formatCode>
                <c:ptCount val="5"/>
                <c:pt idx="0">
                  <c:v>0.81190349092482517</c:v>
                </c:pt>
                <c:pt idx="1">
                  <c:v>0.85504997180050868</c:v>
                </c:pt>
                <c:pt idx="2">
                  <c:v>0.80821537013963407</c:v>
                </c:pt>
                <c:pt idx="3">
                  <c:v>0.75158135245569246</c:v>
                </c:pt>
                <c:pt idx="4">
                  <c:v>0.74991065807840407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'CCD-18co'!$V$27:$V$31</c:f>
              <c:numCache>
                <c:formatCode>General</c:formatCode>
                <c:ptCount val="5"/>
                <c:pt idx="0">
                  <c:v>0.82055733431626365</c:v>
                </c:pt>
                <c:pt idx="1">
                  <c:v>0.85621488920936661</c:v>
                </c:pt>
                <c:pt idx="2">
                  <c:v>0.75404956902037712</c:v>
                </c:pt>
                <c:pt idx="3">
                  <c:v>0.72584674044907593</c:v>
                </c:pt>
                <c:pt idx="4">
                  <c:v>0.72038887718334121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97184"/>
        <c:axId val="456597968"/>
      </c:scatterChart>
      <c:valAx>
        <c:axId val="45659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7968"/>
        <c:crosses val="autoZero"/>
        <c:crossBetween val="midCat"/>
      </c:valAx>
      <c:valAx>
        <c:axId val="45659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7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'CCD-18co'!$W$18:$W$22</c:f>
              <c:numCache>
                <c:formatCode>General</c:formatCode>
                <c:ptCount val="5"/>
                <c:pt idx="0">
                  <c:v>0.66408383365603219</c:v>
                </c:pt>
                <c:pt idx="1">
                  <c:v>0.69937482667301332</c:v>
                </c:pt>
                <c:pt idx="2">
                  <c:v>0.66106719261754332</c:v>
                </c:pt>
                <c:pt idx="3">
                  <c:v>0.61474427862679926</c:v>
                </c:pt>
                <c:pt idx="4">
                  <c:v>0.61337776014358225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'CCD-18co'!$W$27:$W$31</c:f>
              <c:numCache>
                <c:formatCode>General</c:formatCode>
                <c:ptCount val="5"/>
                <c:pt idx="0">
                  <c:v>0.82279757043609303</c:v>
                </c:pt>
                <c:pt idx="1">
                  <c:v>0.74834773894174234</c:v>
                </c:pt>
                <c:pt idx="2">
                  <c:v>0.69161513621670856</c:v>
                </c:pt>
                <c:pt idx="3">
                  <c:v>0.66703007072706344</c:v>
                </c:pt>
                <c:pt idx="4">
                  <c:v>0.64527697940458173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92872"/>
        <c:axId val="456593264"/>
      </c:scatterChart>
      <c:valAx>
        <c:axId val="456592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3264"/>
        <c:crosses val="autoZero"/>
        <c:crossBetween val="midCat"/>
      </c:valAx>
      <c:valAx>
        <c:axId val="456593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28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'CCD-18co'!$X$18:$X$22</c:f>
              <c:numCache>
                <c:formatCode>General</c:formatCode>
                <c:ptCount val="5"/>
                <c:pt idx="0">
                  <c:v>0.63864270745774254</c:v>
                </c:pt>
                <c:pt idx="1">
                  <c:v>0.67258169857149253</c:v>
                </c:pt>
                <c:pt idx="2">
                  <c:v>0.6357416342759995</c:v>
                </c:pt>
                <c:pt idx="3">
                  <c:v>0.59119335631911718</c:v>
                </c:pt>
                <c:pt idx="4">
                  <c:v>0.58987918931235817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'CCD-18co'!$X$27:$X$31</c:f>
              <c:numCache>
                <c:formatCode>General</c:formatCode>
                <c:ptCount val="5"/>
                <c:pt idx="0">
                  <c:v>0.67652944044888275</c:v>
                </c:pt>
                <c:pt idx="1">
                  <c:v>0.64683316184313966</c:v>
                </c:pt>
                <c:pt idx="2">
                  <c:v>0.65255414825846081</c:v>
                </c:pt>
                <c:pt idx="3">
                  <c:v>0.59942600237648325</c:v>
                </c:pt>
                <c:pt idx="4">
                  <c:v>0.58005406189086461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89344"/>
        <c:axId val="456587776"/>
      </c:scatterChart>
      <c:valAx>
        <c:axId val="456589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87776"/>
        <c:crosses val="autoZero"/>
        <c:crossBetween val="midCat"/>
      </c:valAx>
      <c:valAx>
        <c:axId val="456587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893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'CCD-18co'!$Y$18:$Y$22</c:f>
              <c:numCache>
                <c:formatCode>General</c:formatCode>
                <c:ptCount val="5"/>
                <c:pt idx="0">
                  <c:v>0.67230085293511233</c:v>
                </c:pt>
                <c:pt idx="1">
                  <c:v>0.7080285178831085</c:v>
                </c:pt>
                <c:pt idx="2">
                  <c:v>0.6692468855888366</c:v>
                </c:pt>
                <c:pt idx="3">
                  <c:v>0.62235079655898706</c:v>
                </c:pt>
                <c:pt idx="4">
                  <c:v>0.62096736950466391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'CCD-18co'!$Y$27:$Y$31</c:f>
              <c:numCache>
                <c:formatCode>General</c:formatCode>
                <c:ptCount val="5"/>
                <c:pt idx="0">
                  <c:v>0.65617713609989836</c:v>
                </c:pt>
                <c:pt idx="1">
                  <c:v>0.62840439270088688</c:v>
                </c:pt>
                <c:pt idx="2">
                  <c:v>0.58335154533507783</c:v>
                </c:pt>
                <c:pt idx="3">
                  <c:v>0.54165412314338024</c:v>
                </c:pt>
                <c:pt idx="4">
                  <c:v>0.55231250492039841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88952"/>
        <c:axId val="456586992"/>
      </c:scatterChart>
      <c:valAx>
        <c:axId val="456588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86992"/>
        <c:crosses val="autoZero"/>
        <c:crossBetween val="midCat"/>
      </c:valAx>
      <c:valAx>
        <c:axId val="456586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8895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'CCD-18co'!$Q$18:$Q$22</c:f>
              <c:numCache>
                <c:formatCode>General</c:formatCode>
                <c:ptCount val="5"/>
                <c:pt idx="0">
                  <c:v>0.96875630878182106</c:v>
                </c:pt>
                <c:pt idx="1">
                  <c:v>1.0202383211358272</c:v>
                </c:pt>
                <c:pt idx="2">
                  <c:v>0.96435567457080984</c:v>
                </c:pt>
                <c:pt idx="3">
                  <c:v>0.89678044852949246</c:v>
                </c:pt>
                <c:pt idx="4">
                  <c:v>0.89478699027227915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'CCD-18co'!$P$18:$P$22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'CCD-18co'!$Z$18:$Z$22</c:f>
              <c:numCache>
                <c:formatCode>General</c:formatCode>
                <c:ptCount val="5"/>
                <c:pt idx="0">
                  <c:v>0.55891661162768191</c:v>
                </c:pt>
                <c:pt idx="1">
                  <c:v>0.58861876855180884</c:v>
                </c:pt>
                <c:pt idx="2">
                  <c:v>0.55637769906532242</c:v>
                </c:pt>
                <c:pt idx="3">
                  <c:v>0.51739068445018044</c:v>
                </c:pt>
                <c:pt idx="4">
                  <c:v>0.51624057381405575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'CCD-18co'!$P$27:$P$31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'CCD-18co'!$Z$27:$Z$31</c:f>
              <c:numCache>
                <c:formatCode>General</c:formatCode>
                <c:ptCount val="5"/>
                <c:pt idx="0">
                  <c:v>0.54847510933982291</c:v>
                </c:pt>
                <c:pt idx="1">
                  <c:v>0.52883821267272346</c:v>
                </c:pt>
                <c:pt idx="2">
                  <c:v>0.53845051456614579</c:v>
                </c:pt>
                <c:pt idx="3">
                  <c:v>0.51798709560057199</c:v>
                </c:pt>
                <c:pt idx="4">
                  <c:v>0.56290941714064135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94048"/>
        <c:axId val="456594440"/>
      </c:scatterChart>
      <c:valAx>
        <c:axId val="45659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4440"/>
        <c:crosses val="autoZero"/>
        <c:crossBetween val="midCat"/>
      </c:valAx>
      <c:valAx>
        <c:axId val="456594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40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'CCD-18co'!$R$18:$Z$18</c:f>
              <c:numCache>
                <c:formatCode>General</c:formatCode>
                <c:ptCount val="9"/>
                <c:pt idx="0">
                  <c:v>0.92347239299485606</c:v>
                </c:pt>
                <c:pt idx="1">
                  <c:v>0.93403500490017377</c:v>
                </c:pt>
                <c:pt idx="2">
                  <c:v>0.90477102873209381</c:v>
                </c:pt>
                <c:pt idx="3">
                  <c:v>0.88769393369171212</c:v>
                </c:pt>
                <c:pt idx="4">
                  <c:v>0.81190349092482517</c:v>
                </c:pt>
                <c:pt idx="5">
                  <c:v>0.66408383365603219</c:v>
                </c:pt>
                <c:pt idx="6">
                  <c:v>0.63864270745774254</c:v>
                </c:pt>
                <c:pt idx="7">
                  <c:v>0.67230085293511233</c:v>
                </c:pt>
                <c:pt idx="8">
                  <c:v>0.55891661162768191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'CCD-18co'!$R$19:$Z$19</c:f>
              <c:numCache>
                <c:formatCode>General</c:formatCode>
                <c:ptCount val="9"/>
                <c:pt idx="0">
                  <c:v>0.97254791045344946</c:v>
                </c:pt>
                <c:pt idx="1">
                  <c:v>0.98367184465589264</c:v>
                </c:pt>
                <c:pt idx="2">
                  <c:v>0.95285271125275228</c:v>
                </c:pt>
                <c:pt idx="3">
                  <c:v>0.93486809880074728</c:v>
                </c:pt>
                <c:pt idx="4">
                  <c:v>0.85504997180050868</c:v>
                </c:pt>
                <c:pt idx="5">
                  <c:v>0.69937482667301332</c:v>
                </c:pt>
                <c:pt idx="6">
                  <c:v>0.67258169857149253</c:v>
                </c:pt>
                <c:pt idx="7">
                  <c:v>0.7080285178831085</c:v>
                </c:pt>
                <c:pt idx="8">
                  <c:v>0.58861876855180884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'CCD-18co'!$R$20:$Z$20</c:f>
              <c:numCache>
                <c:formatCode>General</c:formatCode>
                <c:ptCount val="9"/>
                <c:pt idx="0">
                  <c:v>0.91927746371419128</c:v>
                </c:pt>
                <c:pt idx="1">
                  <c:v>0.92979209431514298</c:v>
                </c:pt>
                <c:pt idx="2">
                  <c:v>0.90066105153134979</c:v>
                </c:pt>
                <c:pt idx="3">
                  <c:v>0.88366153022956284</c:v>
                </c:pt>
                <c:pt idx="4">
                  <c:v>0.80821537013963407</c:v>
                </c:pt>
                <c:pt idx="5">
                  <c:v>0.66106719261754332</c:v>
                </c:pt>
                <c:pt idx="6">
                  <c:v>0.6357416342759995</c:v>
                </c:pt>
                <c:pt idx="7">
                  <c:v>0.6692468855888366</c:v>
                </c:pt>
                <c:pt idx="8">
                  <c:v>0.55637769906532242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'CCD-18co'!$R$21:$Z$21</c:f>
              <c:numCache>
                <c:formatCode>General</c:formatCode>
                <c:ptCount val="9"/>
                <c:pt idx="0">
                  <c:v>0.85486099991018827</c:v>
                </c:pt>
                <c:pt idx="1">
                  <c:v>0.86463883955492304</c:v>
                </c:pt>
                <c:pt idx="2">
                  <c:v>0.83754909424346569</c:v>
                </c:pt>
                <c:pt idx="3">
                  <c:v>0.82174077917901822</c:v>
                </c:pt>
                <c:pt idx="4">
                  <c:v>0.75158135245569246</c:v>
                </c:pt>
                <c:pt idx="5">
                  <c:v>0.61474427862679926</c:v>
                </c:pt>
                <c:pt idx="6">
                  <c:v>0.59119335631911718</c:v>
                </c:pt>
                <c:pt idx="7">
                  <c:v>0.62235079655898706</c:v>
                </c:pt>
                <c:pt idx="8">
                  <c:v>0.51739068445018044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'CCD-18co'!$R$22:$Z$22</c:f>
              <c:numCache>
                <c:formatCode>General</c:formatCode>
                <c:ptCount val="9"/>
                <c:pt idx="0">
                  <c:v>0.85296072462894756</c:v>
                </c:pt>
                <c:pt idx="1">
                  <c:v>0.86271682905943958</c:v>
                </c:pt>
                <c:pt idx="2">
                  <c:v>0.83568730169381888</c:v>
                </c:pt>
                <c:pt idx="3">
                  <c:v>0.81991412702103528</c:v>
                </c:pt>
                <c:pt idx="4">
                  <c:v>0.74991065807840407</c:v>
                </c:pt>
                <c:pt idx="5">
                  <c:v>0.61337776014358225</c:v>
                </c:pt>
                <c:pt idx="6">
                  <c:v>0.58987918931235817</c:v>
                </c:pt>
                <c:pt idx="7">
                  <c:v>0.62096736950466391</c:v>
                </c:pt>
                <c:pt idx="8">
                  <c:v>0.51624057381405575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56594832"/>
        <c:axId val="456591304"/>
        <c:axId val="455230688"/>
      </c:surfaceChart>
      <c:catAx>
        <c:axId val="456594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56591304"/>
        <c:crossesAt val="0"/>
        <c:auto val="1"/>
        <c:lblAlgn val="ctr"/>
        <c:lblOffset val="100"/>
        <c:noMultiLvlLbl val="0"/>
      </c:catAx>
      <c:valAx>
        <c:axId val="456591304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56594832"/>
        <c:crosses val="autoZero"/>
        <c:crossBetween val="midCat"/>
        <c:majorUnit val="0.25"/>
        <c:minorUnit val="0.1"/>
      </c:valAx>
      <c:serAx>
        <c:axId val="4552306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56591304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'CCD-18co'!$R$27:$Z$27</c:f>
              <c:numCache>
                <c:formatCode>General</c:formatCode>
                <c:ptCount val="9"/>
                <c:pt idx="0">
                  <c:v>0.99329414315799003</c:v>
                </c:pt>
                <c:pt idx="1">
                  <c:v>0.97776246329298655</c:v>
                </c:pt>
                <c:pt idx="2">
                  <c:v>0.95989676261275969</c:v>
                </c:pt>
                <c:pt idx="3">
                  <c:v>0.98682188126393611</c:v>
                </c:pt>
                <c:pt idx="4">
                  <c:v>0.82055733431626365</c:v>
                </c:pt>
                <c:pt idx="5">
                  <c:v>0.82279757043609303</c:v>
                </c:pt>
                <c:pt idx="6">
                  <c:v>0.67652944044888275</c:v>
                </c:pt>
                <c:pt idx="7">
                  <c:v>0.65617713609989836</c:v>
                </c:pt>
                <c:pt idx="8">
                  <c:v>0.54847510933982291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'CCD-18co'!$R$28:$Z$28</c:f>
              <c:numCache>
                <c:formatCode>General</c:formatCode>
                <c:ptCount val="9"/>
                <c:pt idx="0">
                  <c:v>0.9984070287891692</c:v>
                </c:pt>
                <c:pt idx="1">
                  <c:v>0.97319426255568642</c:v>
                </c:pt>
                <c:pt idx="2">
                  <c:v>0.98449551774780142</c:v>
                </c:pt>
                <c:pt idx="3">
                  <c:v>0.95738339796306127</c:v>
                </c:pt>
                <c:pt idx="4">
                  <c:v>0.85621488920936661</c:v>
                </c:pt>
                <c:pt idx="5">
                  <c:v>0.74834773894174234</c:v>
                </c:pt>
                <c:pt idx="6">
                  <c:v>0.64683316184313966</c:v>
                </c:pt>
                <c:pt idx="7">
                  <c:v>0.62840439270088688</c:v>
                </c:pt>
                <c:pt idx="8">
                  <c:v>0.52883821267272346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'CCD-18co'!$R$29:$Z$29</c:f>
              <c:numCache>
                <c:formatCode>General</c:formatCode>
                <c:ptCount val="9"/>
                <c:pt idx="0">
                  <c:v>0.95957667056069373</c:v>
                </c:pt>
                <c:pt idx="1">
                  <c:v>0.99279375793982749</c:v>
                </c:pt>
                <c:pt idx="2">
                  <c:v>0.97730866499899971</c:v>
                </c:pt>
                <c:pt idx="3">
                  <c:v>0.92905085660045916</c:v>
                </c:pt>
                <c:pt idx="4">
                  <c:v>0.75404956902037712</c:v>
                </c:pt>
                <c:pt idx="5">
                  <c:v>0.69161513621670856</c:v>
                </c:pt>
                <c:pt idx="6">
                  <c:v>0.65255414825846081</c:v>
                </c:pt>
                <c:pt idx="7">
                  <c:v>0.58335154533507783</c:v>
                </c:pt>
                <c:pt idx="8">
                  <c:v>0.53845051456614579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'CCD-18co'!$R$30:$Z$30</c:f>
              <c:numCache>
                <c:formatCode>General</c:formatCode>
                <c:ptCount val="9"/>
                <c:pt idx="0">
                  <c:v>0.95682870547110277</c:v>
                </c:pt>
                <c:pt idx="1">
                  <c:v>0.94505277575746238</c:v>
                </c:pt>
                <c:pt idx="2">
                  <c:v>0.93179684375962868</c:v>
                </c:pt>
                <c:pt idx="3">
                  <c:v>0.90954671632797801</c:v>
                </c:pt>
                <c:pt idx="4">
                  <c:v>0.72584674044907593</c:v>
                </c:pt>
                <c:pt idx="5">
                  <c:v>0.66703007072706344</c:v>
                </c:pt>
                <c:pt idx="6">
                  <c:v>0.59942600237648325</c:v>
                </c:pt>
                <c:pt idx="7">
                  <c:v>0.54165412314338024</c:v>
                </c:pt>
                <c:pt idx="8">
                  <c:v>0.51798709560057199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'CCD-18co'!$R$31:$Z$31</c:f>
              <c:numCache>
                <c:formatCode>General</c:formatCode>
                <c:ptCount val="9"/>
                <c:pt idx="0">
                  <c:v>0.88891582114747336</c:v>
                </c:pt>
                <c:pt idx="1">
                  <c:v>0.94893784513417467</c:v>
                </c:pt>
                <c:pt idx="2">
                  <c:v>0.90090179027731543</c:v>
                </c:pt>
                <c:pt idx="3">
                  <c:v>0.83780978523572702</c:v>
                </c:pt>
                <c:pt idx="4">
                  <c:v>0.72038887718334121</c:v>
                </c:pt>
                <c:pt idx="5">
                  <c:v>0.64527697940458173</c:v>
                </c:pt>
                <c:pt idx="6">
                  <c:v>0.58005406189086461</c:v>
                </c:pt>
                <c:pt idx="7">
                  <c:v>0.55231250492039841</c:v>
                </c:pt>
                <c:pt idx="8">
                  <c:v>0.56290941714064135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56595616"/>
        <c:axId val="456588560"/>
        <c:axId val="455231536"/>
      </c:surfaceChart>
      <c:catAx>
        <c:axId val="4565956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88560"/>
        <c:crossesAt val="0"/>
        <c:auto val="1"/>
        <c:lblAlgn val="ctr"/>
        <c:lblOffset val="100"/>
        <c:noMultiLvlLbl val="0"/>
      </c:catAx>
      <c:valAx>
        <c:axId val="456588560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56595616"/>
        <c:crosses val="autoZero"/>
        <c:crossBetween val="midCat"/>
        <c:majorUnit val="0.25"/>
        <c:minorUnit val="0.1"/>
      </c:valAx>
      <c:serAx>
        <c:axId val="455231536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5658856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'CCD-18co'!$R$36:$Z$36</c:f>
              <c:numCache>
                <c:formatCode>General</c:formatCode>
                <c:ptCount val="9"/>
                <c:pt idx="0">
                  <c:v>-6.9821750163133967E-2</c:v>
                </c:pt>
                <c:pt idx="1">
                  <c:v>-4.3727458392812779E-2</c:v>
                </c:pt>
                <c:pt idx="2">
                  <c:v>-5.5125733880665884E-2</c:v>
                </c:pt>
                <c:pt idx="3">
                  <c:v>-9.9127947572223984E-2</c:v>
                </c:pt>
                <c:pt idx="4">
                  <c:v>-8.6538433914384871E-3</c:v>
                </c:pt>
                <c:pt idx="5">
                  <c:v>-0.15871373678006084</c:v>
                </c:pt>
                <c:pt idx="6">
                  <c:v>-3.7886732991140204E-2</c:v>
                </c:pt>
                <c:pt idx="7">
                  <c:v>1.6123716835213964E-2</c:v>
                </c:pt>
                <c:pt idx="8">
                  <c:v>1.0441502287859006E-2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'CCD-18co'!$R$37:$Z$37</c:f>
              <c:numCache>
                <c:formatCode>General</c:formatCode>
                <c:ptCount val="9"/>
                <c:pt idx="0">
                  <c:v>-2.5859118335719744E-2</c:v>
                </c:pt>
                <c:pt idx="1">
                  <c:v>1.0477582100206217E-2</c:v>
                </c:pt>
                <c:pt idx="2">
                  <c:v>-3.1642806495049136E-2</c:v>
                </c:pt>
                <c:pt idx="3">
                  <c:v>-2.2515299162313984E-2</c:v>
                </c:pt>
                <c:pt idx="4">
                  <c:v>-1.164917408857935E-3</c:v>
                </c:pt>
                <c:pt idx="5">
                  <c:v>-4.8972912268729019E-2</c:v>
                </c:pt>
                <c:pt idx="6">
                  <c:v>2.5748536728352867E-2</c:v>
                </c:pt>
                <c:pt idx="7">
                  <c:v>7.9624125182221617E-2</c:v>
                </c:pt>
                <c:pt idx="8">
                  <c:v>5.9780555879085373E-2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'CCD-18co'!$R$38:$Z$38</c:f>
              <c:numCache>
                <c:formatCode>General</c:formatCode>
                <c:ptCount val="9"/>
                <c:pt idx="0">
                  <c:v>-4.0299206846502456E-2</c:v>
                </c:pt>
                <c:pt idx="1">
                  <c:v>-6.3001663624684512E-2</c:v>
                </c:pt>
                <c:pt idx="2">
                  <c:v>-7.6647613467649922E-2</c:v>
                </c:pt>
                <c:pt idx="3">
                  <c:v>-4.5389326370896321E-2</c:v>
                </c:pt>
                <c:pt idx="4">
                  <c:v>5.4165801119256951E-2</c:v>
                </c:pt>
                <c:pt idx="5">
                  <c:v>-3.0547943599165239E-2</c:v>
                </c:pt>
                <c:pt idx="6">
                  <c:v>-1.6812513982461308E-2</c:v>
                </c:pt>
                <c:pt idx="7">
                  <c:v>8.5895340253758778E-2</c:v>
                </c:pt>
                <c:pt idx="8">
                  <c:v>1.7927184499176629E-2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'CCD-18co'!$R$39:$Z$39</c:f>
              <c:numCache>
                <c:formatCode>General</c:formatCode>
                <c:ptCount val="9"/>
                <c:pt idx="0">
                  <c:v>-0.1019677055609145</c:v>
                </c:pt>
                <c:pt idx="1">
                  <c:v>-8.0413936202539338E-2</c:v>
                </c:pt>
                <c:pt idx="2">
                  <c:v>-9.4247749516162993E-2</c:v>
                </c:pt>
                <c:pt idx="3">
                  <c:v>-8.780593714895979E-2</c:v>
                </c:pt>
                <c:pt idx="4">
                  <c:v>2.5734612006616531E-2</c:v>
                </c:pt>
                <c:pt idx="5">
                  <c:v>-5.2285792100264183E-2</c:v>
                </c:pt>
                <c:pt idx="6">
                  <c:v>-8.2326460573660665E-3</c:v>
                </c:pt>
                <c:pt idx="7">
                  <c:v>8.0696673415606823E-2</c:v>
                </c:pt>
                <c:pt idx="8">
                  <c:v>-5.9641115039155146E-4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'CCD-18co'!$R$40:$Z$40</c:f>
              <c:numCache>
                <c:formatCode>General</c:formatCode>
                <c:ptCount val="9"/>
                <c:pt idx="0">
                  <c:v>-3.5955096518525798E-2</c:v>
                </c:pt>
                <c:pt idx="1">
                  <c:v>-8.6221016074735091E-2</c:v>
                </c:pt>
                <c:pt idx="2">
                  <c:v>-6.5214488583496544E-2</c:v>
                </c:pt>
                <c:pt idx="3">
                  <c:v>-1.7895658214691745E-2</c:v>
                </c:pt>
                <c:pt idx="4">
                  <c:v>2.9521780895062855E-2</c:v>
                </c:pt>
                <c:pt idx="5">
                  <c:v>-3.1899219260999478E-2</c:v>
                </c:pt>
                <c:pt idx="6">
                  <c:v>9.8251274214935513E-3</c:v>
                </c:pt>
                <c:pt idx="7">
                  <c:v>6.8654864584265507E-2</c:v>
                </c:pt>
                <c:pt idx="8">
                  <c:v>-4.6668843326585607E-2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56592480"/>
        <c:axId val="456590520"/>
        <c:axId val="455234504"/>
      </c:surfaceChart>
      <c:catAx>
        <c:axId val="4565924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56590520"/>
        <c:crossesAt val="0"/>
        <c:auto val="1"/>
        <c:lblAlgn val="ctr"/>
        <c:lblOffset val="100"/>
        <c:noMultiLvlLbl val="0"/>
      </c:catAx>
      <c:valAx>
        <c:axId val="45659052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6592480"/>
        <c:crosses val="autoZero"/>
        <c:crossBetween val="midCat"/>
        <c:majorUnit val="0.25"/>
        <c:minorUnit val="0.1"/>
      </c:valAx>
      <c:serAx>
        <c:axId val="455234504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5659052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HUVEC!$R$17:$Z$17</c:f>
              <c:numCache>
                <c:formatCode>General</c:formatCode>
                <c:ptCount val="9"/>
                <c:pt idx="0">
                  <c:v>1.061523884447007</c:v>
                </c:pt>
                <c:pt idx="1">
                  <c:v>0.9784869466695526</c:v>
                </c:pt>
                <c:pt idx="2">
                  <c:v>0.96124526718060543</c:v>
                </c:pt>
                <c:pt idx="3">
                  <c:v>0.84450123128580967</c:v>
                </c:pt>
                <c:pt idx="4">
                  <c:v>0.44283897625839463</c:v>
                </c:pt>
                <c:pt idx="5">
                  <c:v>0.18977545493885153</c:v>
                </c:pt>
                <c:pt idx="6">
                  <c:v>0.13746425120951888</c:v>
                </c:pt>
                <c:pt idx="7">
                  <c:v>0.11428778261973077</c:v>
                </c:pt>
                <c:pt idx="8">
                  <c:v>0.11174828703442553</c:v>
                </c:pt>
              </c:numCache>
            </c:numRef>
          </c:yVal>
          <c:smooth val="0"/>
        </c:ser>
        <c:ser>
          <c:idx val="1"/>
          <c:order val="1"/>
          <c:tx>
            <c:v>1nM BI2536 Expected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HUVEC!$R$18:$Z$18</c:f>
              <c:numCache>
                <c:formatCode>General</c:formatCode>
                <c:ptCount val="9"/>
                <c:pt idx="0">
                  <c:v>1.0857539679900989</c:v>
                </c:pt>
                <c:pt idx="1">
                  <c:v>1.0008216494595696</c:v>
                </c:pt>
                <c:pt idx="2">
                  <c:v>0.98318641562807652</c:v>
                </c:pt>
                <c:pt idx="3">
                  <c:v>0.86377760903491607</c:v>
                </c:pt>
                <c:pt idx="4">
                  <c:v>0.45294710999715454</c:v>
                </c:pt>
                <c:pt idx="5">
                  <c:v>0.1941072228764068</c:v>
                </c:pt>
                <c:pt idx="6">
                  <c:v>0.14060197645507977</c:v>
                </c:pt>
                <c:pt idx="7">
                  <c:v>0.11689648748393966</c:v>
                </c:pt>
                <c:pt idx="8">
                  <c:v>0.11429902599594415</c:v>
                </c:pt>
              </c:numCache>
            </c:numRef>
          </c:yVal>
          <c:smooth val="0"/>
        </c:ser>
        <c:ser>
          <c:idx val="2"/>
          <c:order val="2"/>
          <c:tx>
            <c:v>1nM BI2536 Observed</c:v>
          </c:tx>
          <c:xVal>
            <c:numRef>
              <c:f>HUVEC!$R$25:$Z$25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HUVEC!$R$27:$Z$27</c:f>
              <c:numCache>
                <c:formatCode>General</c:formatCode>
                <c:ptCount val="9"/>
                <c:pt idx="0">
                  <c:v>0.99751495945239566</c:v>
                </c:pt>
                <c:pt idx="1">
                  <c:v>1.0286873428547214</c:v>
                </c:pt>
                <c:pt idx="2">
                  <c:v>0.96231457766192285</c:v>
                </c:pt>
                <c:pt idx="3">
                  <c:v>0.86840202231991503</c:v>
                </c:pt>
                <c:pt idx="4">
                  <c:v>0.37868849824803369</c:v>
                </c:pt>
                <c:pt idx="5">
                  <c:v>0.19730996293689154</c:v>
                </c:pt>
                <c:pt idx="6">
                  <c:v>0.12117577739637671</c:v>
                </c:pt>
                <c:pt idx="7">
                  <c:v>9.5594324781864623E-2</c:v>
                </c:pt>
                <c:pt idx="8">
                  <c:v>9.9650029419301442E-2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96400"/>
        <c:axId val="456596792"/>
      </c:scatterChart>
      <c:valAx>
        <c:axId val="4565964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6792"/>
        <c:crosses val="autoZero"/>
        <c:crossBetween val="midCat"/>
      </c:valAx>
      <c:valAx>
        <c:axId val="4565967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64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HUVEC!$R$17:$Z$17</c:f>
              <c:numCache>
                <c:formatCode>General</c:formatCode>
                <c:ptCount val="9"/>
                <c:pt idx="0">
                  <c:v>1.061523884447007</c:v>
                </c:pt>
                <c:pt idx="1">
                  <c:v>0.9784869466695526</c:v>
                </c:pt>
                <c:pt idx="2">
                  <c:v>0.96124526718060543</c:v>
                </c:pt>
                <c:pt idx="3">
                  <c:v>0.84450123128580967</c:v>
                </c:pt>
                <c:pt idx="4">
                  <c:v>0.44283897625839463</c:v>
                </c:pt>
                <c:pt idx="5">
                  <c:v>0.18977545493885153</c:v>
                </c:pt>
                <c:pt idx="6">
                  <c:v>0.13746425120951888</c:v>
                </c:pt>
                <c:pt idx="7">
                  <c:v>0.11428778261973077</c:v>
                </c:pt>
                <c:pt idx="8">
                  <c:v>0.11174828703442553</c:v>
                </c:pt>
              </c:numCache>
            </c:numRef>
          </c:yVal>
          <c:smooth val="0"/>
        </c:ser>
        <c:ser>
          <c:idx val="1"/>
          <c:order val="1"/>
          <c:tx>
            <c:v>2.5nM BI2536 Expected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HUVEC!$R$19:$Z$19</c:f>
              <c:numCache>
                <c:formatCode>General</c:formatCode>
                <c:ptCount val="9"/>
                <c:pt idx="0">
                  <c:v>1.0513745083927588</c:v>
                </c:pt>
                <c:pt idx="1">
                  <c:v>0.96913149821339672</c:v>
                </c:pt>
                <c:pt idx="2">
                  <c:v>0.95205466879659961</c:v>
                </c:pt>
                <c:pt idx="3">
                  <c:v>0.83642683870720047</c:v>
                </c:pt>
                <c:pt idx="4">
                  <c:v>0.43860493181777788</c:v>
                </c:pt>
                <c:pt idx="5">
                  <c:v>0.18796098567795136</c:v>
                </c:pt>
                <c:pt idx="6">
                  <c:v>0.13614993657187147</c:v>
                </c:pt>
                <c:pt idx="7">
                  <c:v>0.11319506139017682</c:v>
                </c:pt>
                <c:pt idx="8">
                  <c:v>0.11067984627190676</c:v>
                </c:pt>
              </c:numCache>
            </c:numRef>
          </c:yVal>
          <c:smooth val="0"/>
        </c:ser>
        <c:ser>
          <c:idx val="2"/>
          <c:order val="2"/>
          <c:tx>
            <c:v>2.5nM BI2536 Observed</c:v>
          </c:tx>
          <c:xVal>
            <c:numRef>
              <c:f>HUVEC!$R$25:$Z$25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HUVEC!$R$28:$Z$28</c:f>
              <c:numCache>
                <c:formatCode>General</c:formatCode>
                <c:ptCount val="9"/>
                <c:pt idx="0">
                  <c:v>1.0535423490836713</c:v>
                </c:pt>
                <c:pt idx="1">
                  <c:v>0.98583040129517407</c:v>
                </c:pt>
                <c:pt idx="2">
                  <c:v>0.99763893318922492</c:v>
                </c:pt>
                <c:pt idx="3">
                  <c:v>0.93910656248391022</c:v>
                </c:pt>
                <c:pt idx="4">
                  <c:v>0.34336853510596632</c:v>
                </c:pt>
                <c:pt idx="5">
                  <c:v>0.22739500698382575</c:v>
                </c:pt>
                <c:pt idx="6">
                  <c:v>0.14259347290291288</c:v>
                </c:pt>
                <c:pt idx="7">
                  <c:v>0.10958908086413521</c:v>
                </c:pt>
                <c:pt idx="8">
                  <c:v>0.10231644425698551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90912"/>
        <c:axId val="456591696"/>
      </c:scatterChart>
      <c:valAx>
        <c:axId val="456590912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1696"/>
        <c:crosses val="autoZero"/>
        <c:crossBetween val="midCat"/>
      </c:valAx>
      <c:valAx>
        <c:axId val="456591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09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HUVEC!$R$17:$Z$17</c:f>
              <c:numCache>
                <c:formatCode>General</c:formatCode>
                <c:ptCount val="9"/>
                <c:pt idx="0">
                  <c:v>1.061523884447007</c:v>
                </c:pt>
                <c:pt idx="1">
                  <c:v>0.9784869466695526</c:v>
                </c:pt>
                <c:pt idx="2">
                  <c:v>0.96124526718060543</c:v>
                </c:pt>
                <c:pt idx="3">
                  <c:v>0.84450123128580967</c:v>
                </c:pt>
                <c:pt idx="4">
                  <c:v>0.44283897625839463</c:v>
                </c:pt>
                <c:pt idx="5">
                  <c:v>0.18977545493885153</c:v>
                </c:pt>
                <c:pt idx="6">
                  <c:v>0.13746425120951888</c:v>
                </c:pt>
                <c:pt idx="7">
                  <c:v>0.11428778261973077</c:v>
                </c:pt>
                <c:pt idx="8">
                  <c:v>0.11174828703442553</c:v>
                </c:pt>
              </c:numCache>
            </c:numRef>
          </c:yVal>
          <c:smooth val="0"/>
        </c:ser>
        <c:ser>
          <c:idx val="1"/>
          <c:order val="1"/>
          <c:tx>
            <c:v>5nM BI2536 Expected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HUVEC!$R$20:$Z$20</c:f>
              <c:numCache>
                <c:formatCode>General</c:formatCode>
                <c:ptCount val="9"/>
                <c:pt idx="0">
                  <c:v>0.98623559502040736</c:v>
                </c:pt>
                <c:pt idx="1">
                  <c:v>0.90908802920724407</c:v>
                </c:pt>
                <c:pt idx="2">
                  <c:v>0.89306921109201043</c:v>
                </c:pt>
                <c:pt idx="3">
                  <c:v>0.78460521382098569</c:v>
                </c:pt>
                <c:pt idx="4">
                  <c:v>0.4114307437142069</c:v>
                </c:pt>
                <c:pt idx="5">
                  <c:v>0.17631568301394188</c:v>
                </c:pt>
                <c:pt idx="6">
                  <c:v>0.1277146370157087</c:v>
                </c:pt>
                <c:pt idx="7">
                  <c:v>0.10618195308365674</c:v>
                </c:pt>
                <c:pt idx="8">
                  <c:v>0.10382257052399825</c:v>
                </c:pt>
              </c:numCache>
            </c:numRef>
          </c:yVal>
          <c:smooth val="0"/>
        </c:ser>
        <c:ser>
          <c:idx val="2"/>
          <c:order val="2"/>
          <c:tx>
            <c:v>5nM BI2536 Observed</c:v>
          </c:tx>
          <c:xVal>
            <c:numRef>
              <c:f>HUVEC!$R$25:$Z$25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HUVEC!$R$29:$Z$29</c:f>
              <c:numCache>
                <c:formatCode>General</c:formatCode>
                <c:ptCount val="9"/>
                <c:pt idx="0">
                  <c:v>0.9348527061198274</c:v>
                </c:pt>
                <c:pt idx="1">
                  <c:v>0.93424268603136718</c:v>
                </c:pt>
                <c:pt idx="2">
                  <c:v>0.91982979697043199</c:v>
                </c:pt>
                <c:pt idx="3">
                  <c:v>0.87868603704188031</c:v>
                </c:pt>
                <c:pt idx="4">
                  <c:v>0.3460760603437863</c:v>
                </c:pt>
                <c:pt idx="5">
                  <c:v>0.22011503399141277</c:v>
                </c:pt>
                <c:pt idx="6">
                  <c:v>0.13533184575134341</c:v>
                </c:pt>
                <c:pt idx="7">
                  <c:v>0.12027734517038129</c:v>
                </c:pt>
                <c:pt idx="8">
                  <c:v>0.10830509687056446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6984"/>
        <c:axId val="456600320"/>
      </c:scatterChart>
      <c:valAx>
        <c:axId val="456606984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0320"/>
        <c:crosses val="autoZero"/>
        <c:crossBetween val="midCat"/>
      </c:valAx>
      <c:valAx>
        <c:axId val="456600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69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HUVEC!$R$17:$Z$17</c:f>
              <c:numCache>
                <c:formatCode>General</c:formatCode>
                <c:ptCount val="9"/>
                <c:pt idx="0">
                  <c:v>1.061523884447007</c:v>
                </c:pt>
                <c:pt idx="1">
                  <c:v>0.9784869466695526</c:v>
                </c:pt>
                <c:pt idx="2">
                  <c:v>0.96124526718060543</c:v>
                </c:pt>
                <c:pt idx="3">
                  <c:v>0.84450123128580967</c:v>
                </c:pt>
                <c:pt idx="4">
                  <c:v>0.44283897625839463</c:v>
                </c:pt>
                <c:pt idx="5">
                  <c:v>0.18977545493885153</c:v>
                </c:pt>
                <c:pt idx="6">
                  <c:v>0.13746425120951888</c:v>
                </c:pt>
                <c:pt idx="7">
                  <c:v>0.11428778261973077</c:v>
                </c:pt>
                <c:pt idx="8">
                  <c:v>0.11174828703442553</c:v>
                </c:pt>
              </c:numCache>
            </c:numRef>
          </c:yVal>
          <c:smooth val="0"/>
        </c:ser>
        <c:ser>
          <c:idx val="1"/>
          <c:order val="1"/>
          <c:tx>
            <c:v>7.5nM BI2536 Expected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HUVEC!$R$21:$Z$21</c:f>
              <c:numCache>
                <c:formatCode>General</c:formatCode>
                <c:ptCount val="9"/>
                <c:pt idx="0">
                  <c:v>0.98104082219561772</c:v>
                </c:pt>
                <c:pt idx="1">
                  <c:v>0.90429961372790857</c:v>
                </c:pt>
                <c:pt idx="2">
                  <c:v>0.88836517111225166</c:v>
                </c:pt>
                <c:pt idx="3">
                  <c:v>0.78047248340289399</c:v>
                </c:pt>
                <c:pt idx="4">
                  <c:v>0.4092636253729901</c:v>
                </c:pt>
                <c:pt idx="5">
                  <c:v>0.17538698005155681</c:v>
                </c:pt>
                <c:pt idx="6">
                  <c:v>0.12704192906534989</c:v>
                </c:pt>
                <c:pt idx="7">
                  <c:v>0.10562266367335041</c:v>
                </c:pt>
                <c:pt idx="8">
                  <c:v>0.10327570862742806</c:v>
                </c:pt>
              </c:numCache>
            </c:numRef>
          </c:yVal>
          <c:smooth val="0"/>
        </c:ser>
        <c:ser>
          <c:idx val="2"/>
          <c:order val="2"/>
          <c:tx>
            <c:v>7.5nM BI2536 Observed</c:v>
          </c:tx>
          <c:xVal>
            <c:numRef>
              <c:f>HUVEC!$R$25:$Z$25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HUVEC!$R$30:$Z$30</c:f>
              <c:numCache>
                <c:formatCode>General</c:formatCode>
                <c:ptCount val="9"/>
                <c:pt idx="0">
                  <c:v>0.96532023208518913</c:v>
                </c:pt>
                <c:pt idx="1">
                  <c:v>1.0600449346674612</c:v>
                </c:pt>
                <c:pt idx="2">
                  <c:v>0.90728740767866045</c:v>
                </c:pt>
                <c:pt idx="3">
                  <c:v>0.89820399393997408</c:v>
                </c:pt>
                <c:pt idx="4">
                  <c:v>0.33476015884635313</c:v>
                </c:pt>
                <c:pt idx="5">
                  <c:v>0.22465201048126671</c:v>
                </c:pt>
                <c:pt idx="6">
                  <c:v>0.16730589660657591</c:v>
                </c:pt>
                <c:pt idx="7">
                  <c:v>0.13003663803036389</c:v>
                </c:pt>
                <c:pt idx="8">
                  <c:v>0.10260934616361728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6200"/>
        <c:axId val="456609336"/>
      </c:scatterChart>
      <c:valAx>
        <c:axId val="456606200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9336"/>
        <c:crosses val="autoZero"/>
        <c:crossBetween val="midCat"/>
      </c:valAx>
      <c:valAx>
        <c:axId val="456609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6200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BI2536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HUVEC!$R$17:$Z$17</c:f>
              <c:numCache>
                <c:formatCode>General</c:formatCode>
                <c:ptCount val="9"/>
                <c:pt idx="0">
                  <c:v>1.061523884447007</c:v>
                </c:pt>
                <c:pt idx="1">
                  <c:v>0.9784869466695526</c:v>
                </c:pt>
                <c:pt idx="2">
                  <c:v>0.96124526718060543</c:v>
                </c:pt>
                <c:pt idx="3">
                  <c:v>0.84450123128580967</c:v>
                </c:pt>
                <c:pt idx="4">
                  <c:v>0.44283897625839463</c:v>
                </c:pt>
                <c:pt idx="5">
                  <c:v>0.18977545493885153</c:v>
                </c:pt>
                <c:pt idx="6">
                  <c:v>0.13746425120951888</c:v>
                </c:pt>
                <c:pt idx="7">
                  <c:v>0.11428778261973077</c:v>
                </c:pt>
                <c:pt idx="8">
                  <c:v>0.11174828703442553</c:v>
                </c:pt>
              </c:numCache>
            </c:numRef>
          </c:yVal>
          <c:smooth val="0"/>
        </c:ser>
        <c:ser>
          <c:idx val="1"/>
          <c:order val="1"/>
          <c:tx>
            <c:v>10nM BI2536 Expected</c:v>
          </c:tx>
          <c:xVal>
            <c:numRef>
              <c:f>HUVEC!$R$16:$Z$16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HUVEC!$R$22:$Z$22</c:f>
              <c:numCache>
                <c:formatCode>General</c:formatCode>
                <c:ptCount val="9"/>
                <c:pt idx="0">
                  <c:v>0.66846866024946006</c:v>
                </c:pt>
                <c:pt idx="1">
                  <c:v>0.61617818298315818</c:v>
                </c:pt>
                <c:pt idx="2">
                  <c:v>0.605320657724147</c:v>
                </c:pt>
                <c:pt idx="3">
                  <c:v>0.53180396119935491</c:v>
                </c:pt>
                <c:pt idx="4">
                  <c:v>0.27886699630871054</c:v>
                </c:pt>
                <c:pt idx="5">
                  <c:v>0.11950644349118164</c:v>
                </c:pt>
                <c:pt idx="6">
                  <c:v>8.6564744500395308E-2</c:v>
                </c:pt>
                <c:pt idx="7">
                  <c:v>7.1969931199891785E-2</c:v>
                </c:pt>
                <c:pt idx="8">
                  <c:v>7.0370746069448153E-2</c:v>
                </c:pt>
              </c:numCache>
            </c:numRef>
          </c:yVal>
          <c:smooth val="0"/>
        </c:ser>
        <c:ser>
          <c:idx val="2"/>
          <c:order val="2"/>
          <c:tx>
            <c:v>10nM BI2536 Observed</c:v>
          </c:tx>
          <c:xVal>
            <c:numRef>
              <c:f>HUVEC!$R$25:$Z$25</c:f>
              <c:numCache>
                <c:formatCode>0.000</c:formatCode>
                <c:ptCount val="9"/>
                <c:pt idx="0">
                  <c:v>-7</c:v>
                </c:pt>
                <c:pt idx="1">
                  <c:v>-6.6020599913279616</c:v>
                </c:pt>
                <c:pt idx="2">
                  <c:v>-6.3010299956639804</c:v>
                </c:pt>
                <c:pt idx="3">
                  <c:v>-5.9999999999999991</c:v>
                </c:pt>
                <c:pt idx="4">
                  <c:v>-5.6989700043360179</c:v>
                </c:pt>
                <c:pt idx="5">
                  <c:v>-5.3979400086720366</c:v>
                </c:pt>
                <c:pt idx="6">
                  <c:v>-5.2218487496163561</c:v>
                </c:pt>
                <c:pt idx="7">
                  <c:v>-5</c:v>
                </c:pt>
                <c:pt idx="8">
                  <c:v>-4.8538719643217609</c:v>
                </c:pt>
              </c:numCache>
            </c:numRef>
          </c:xVal>
          <c:yVal>
            <c:numRef>
              <c:f>HUVEC!$R$31:$Z$31</c:f>
              <c:numCache>
                <c:formatCode>General</c:formatCode>
                <c:ptCount val="9"/>
                <c:pt idx="0">
                  <c:v>0.63148692488008329</c:v>
                </c:pt>
                <c:pt idx="1">
                  <c:v>0.64892591835612479</c:v>
                </c:pt>
                <c:pt idx="2">
                  <c:v>0.58051144737700644</c:v>
                </c:pt>
                <c:pt idx="3">
                  <c:v>0.5021077040517109</c:v>
                </c:pt>
                <c:pt idx="4">
                  <c:v>0.2302758784492952</c:v>
                </c:pt>
                <c:pt idx="5">
                  <c:v>0.19877733579916912</c:v>
                </c:pt>
                <c:pt idx="6">
                  <c:v>0.16443377491617317</c:v>
                </c:pt>
                <c:pt idx="7">
                  <c:v>0.12533438674130123</c:v>
                </c:pt>
                <c:pt idx="8">
                  <c:v>0.10740424656622956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599928"/>
        <c:axId val="456610120"/>
      </c:scatterChart>
      <c:valAx>
        <c:axId val="456599928"/>
        <c:scaling>
          <c:orientation val="minMax"/>
          <c:max val="-4.5"/>
          <c:min val="-7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10120"/>
        <c:crosses val="autoZero"/>
        <c:crossBetween val="midCat"/>
      </c:valAx>
      <c:valAx>
        <c:axId val="456610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5999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0.1uM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HUVEC!$R$18:$R$22</c:f>
              <c:numCache>
                <c:formatCode>General</c:formatCode>
                <c:ptCount val="5"/>
                <c:pt idx="0">
                  <c:v>1.0857539679900989</c:v>
                </c:pt>
                <c:pt idx="1">
                  <c:v>1.0513745083927588</c:v>
                </c:pt>
                <c:pt idx="2">
                  <c:v>0.98623559502040736</c:v>
                </c:pt>
                <c:pt idx="3">
                  <c:v>0.98104082219561772</c:v>
                </c:pt>
                <c:pt idx="4">
                  <c:v>0.66846866024946006</c:v>
                </c:pt>
              </c:numCache>
            </c:numRef>
          </c:yVal>
          <c:smooth val="0"/>
        </c:ser>
        <c:ser>
          <c:idx val="2"/>
          <c:order val="2"/>
          <c:tx>
            <c:v>0.1uM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HUVEC!$R$27:$R$31</c:f>
              <c:numCache>
                <c:formatCode>General</c:formatCode>
                <c:ptCount val="5"/>
                <c:pt idx="0">
                  <c:v>0.99751495945239566</c:v>
                </c:pt>
                <c:pt idx="1">
                  <c:v>1.0535423490836713</c:v>
                </c:pt>
                <c:pt idx="2">
                  <c:v>0.9348527061198274</c:v>
                </c:pt>
                <c:pt idx="3">
                  <c:v>0.96532023208518913</c:v>
                </c:pt>
                <c:pt idx="4">
                  <c:v>0.63148692488008329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9728"/>
        <c:axId val="456602672"/>
      </c:scatterChart>
      <c:valAx>
        <c:axId val="45660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2672"/>
        <c:crosses val="autoZero"/>
        <c:crossBetween val="midCat"/>
      </c:valAx>
      <c:valAx>
        <c:axId val="4566026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97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0.25uM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HUVEC!$S$18:$S$22</c:f>
              <c:numCache>
                <c:formatCode>General</c:formatCode>
                <c:ptCount val="5"/>
                <c:pt idx="0">
                  <c:v>1.0008216494595696</c:v>
                </c:pt>
                <c:pt idx="1">
                  <c:v>0.96913149821339672</c:v>
                </c:pt>
                <c:pt idx="2">
                  <c:v>0.90908802920724407</c:v>
                </c:pt>
                <c:pt idx="3">
                  <c:v>0.90429961372790857</c:v>
                </c:pt>
                <c:pt idx="4">
                  <c:v>0.61617818298315818</c:v>
                </c:pt>
              </c:numCache>
            </c:numRef>
          </c:yVal>
          <c:smooth val="0"/>
        </c:ser>
        <c:ser>
          <c:idx val="2"/>
          <c:order val="2"/>
          <c:tx>
            <c:v>0.25uM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HUVEC!$S$27:$S$31</c:f>
              <c:numCache>
                <c:formatCode>General</c:formatCode>
                <c:ptCount val="5"/>
                <c:pt idx="0">
                  <c:v>1.0286873428547214</c:v>
                </c:pt>
                <c:pt idx="1">
                  <c:v>0.98583040129517407</c:v>
                </c:pt>
                <c:pt idx="2">
                  <c:v>0.93424268603136718</c:v>
                </c:pt>
                <c:pt idx="3">
                  <c:v>1.0600449346674612</c:v>
                </c:pt>
                <c:pt idx="4">
                  <c:v>0.64892591835612479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5024"/>
        <c:axId val="456607376"/>
      </c:scatterChart>
      <c:valAx>
        <c:axId val="456605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7376"/>
        <c:crosses val="autoZero"/>
        <c:crossBetween val="midCat"/>
      </c:valAx>
      <c:valAx>
        <c:axId val="456607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50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0.5uM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HUVEC!$T$18:$T$22</c:f>
              <c:numCache>
                <c:formatCode>General</c:formatCode>
                <c:ptCount val="5"/>
                <c:pt idx="0">
                  <c:v>0.98318641562807652</c:v>
                </c:pt>
                <c:pt idx="1">
                  <c:v>0.95205466879659961</c:v>
                </c:pt>
                <c:pt idx="2">
                  <c:v>0.89306921109201043</c:v>
                </c:pt>
                <c:pt idx="3">
                  <c:v>0.88836517111225166</c:v>
                </c:pt>
                <c:pt idx="4">
                  <c:v>0.605320657724147</c:v>
                </c:pt>
              </c:numCache>
            </c:numRef>
          </c:yVal>
          <c:smooth val="0"/>
        </c:ser>
        <c:ser>
          <c:idx val="2"/>
          <c:order val="2"/>
          <c:tx>
            <c:v>0.5uM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HUVEC!$T$27:$T$31</c:f>
              <c:numCache>
                <c:formatCode>General</c:formatCode>
                <c:ptCount val="5"/>
                <c:pt idx="0">
                  <c:v>0.96231457766192285</c:v>
                </c:pt>
                <c:pt idx="1">
                  <c:v>0.99763893318922492</c:v>
                </c:pt>
                <c:pt idx="2">
                  <c:v>0.91982979697043199</c:v>
                </c:pt>
                <c:pt idx="3">
                  <c:v>0.90728740767866045</c:v>
                </c:pt>
                <c:pt idx="4">
                  <c:v>0.58051144737700644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7768"/>
        <c:axId val="456601888"/>
      </c:scatterChart>
      <c:valAx>
        <c:axId val="456607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1888"/>
        <c:crosses val="autoZero"/>
        <c:crossBetween val="midCat"/>
      </c:valAx>
      <c:valAx>
        <c:axId val="456601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7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1uM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HUVEC!$U$18:$U$22</c:f>
              <c:numCache>
                <c:formatCode>General</c:formatCode>
                <c:ptCount val="5"/>
                <c:pt idx="0">
                  <c:v>0.86377760903491607</c:v>
                </c:pt>
                <c:pt idx="1">
                  <c:v>0.83642683870720047</c:v>
                </c:pt>
                <c:pt idx="2">
                  <c:v>0.78460521382098569</c:v>
                </c:pt>
                <c:pt idx="3">
                  <c:v>0.78047248340289399</c:v>
                </c:pt>
                <c:pt idx="4">
                  <c:v>0.53180396119935491</c:v>
                </c:pt>
              </c:numCache>
            </c:numRef>
          </c:yVal>
          <c:smooth val="0"/>
        </c:ser>
        <c:ser>
          <c:idx val="2"/>
          <c:order val="2"/>
          <c:tx>
            <c:v>1uM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HUVEC!$U$27:$U$31</c:f>
              <c:numCache>
                <c:formatCode>General</c:formatCode>
                <c:ptCount val="5"/>
                <c:pt idx="0">
                  <c:v>0.86840202231991503</c:v>
                </c:pt>
                <c:pt idx="1">
                  <c:v>0.93910656248391022</c:v>
                </c:pt>
                <c:pt idx="2">
                  <c:v>0.87868603704188031</c:v>
                </c:pt>
                <c:pt idx="3">
                  <c:v>0.89820399393997408</c:v>
                </c:pt>
                <c:pt idx="4">
                  <c:v>0.5021077040517109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4632"/>
        <c:axId val="456611296"/>
      </c:scatterChart>
      <c:valAx>
        <c:axId val="456604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11296"/>
        <c:crosses val="autoZero"/>
        <c:crossBetween val="midCat"/>
      </c:valAx>
      <c:valAx>
        <c:axId val="456611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463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2uM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HUVEC!$V$18:$V$22</c:f>
              <c:numCache>
                <c:formatCode>General</c:formatCode>
                <c:ptCount val="5"/>
                <c:pt idx="0">
                  <c:v>0.45294710999715454</c:v>
                </c:pt>
                <c:pt idx="1">
                  <c:v>0.43860493181777788</c:v>
                </c:pt>
                <c:pt idx="2">
                  <c:v>0.4114307437142069</c:v>
                </c:pt>
                <c:pt idx="3">
                  <c:v>0.4092636253729901</c:v>
                </c:pt>
                <c:pt idx="4">
                  <c:v>0.27886699630871054</c:v>
                </c:pt>
              </c:numCache>
            </c:numRef>
          </c:yVal>
          <c:smooth val="0"/>
        </c:ser>
        <c:ser>
          <c:idx val="2"/>
          <c:order val="2"/>
          <c:tx>
            <c:v>2uM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HUVEC!$V$27:$V$31</c:f>
              <c:numCache>
                <c:formatCode>General</c:formatCode>
                <c:ptCount val="5"/>
                <c:pt idx="0">
                  <c:v>0.37868849824803369</c:v>
                </c:pt>
                <c:pt idx="1">
                  <c:v>0.34336853510596632</c:v>
                </c:pt>
                <c:pt idx="2">
                  <c:v>0.3460760603437863</c:v>
                </c:pt>
                <c:pt idx="3">
                  <c:v>0.33476015884635313</c:v>
                </c:pt>
                <c:pt idx="4">
                  <c:v>0.2302758784492952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0712"/>
        <c:axId val="456605808"/>
      </c:scatterChart>
      <c:valAx>
        <c:axId val="456600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 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5808"/>
        <c:crosses val="autoZero"/>
        <c:crossBetween val="midCat"/>
      </c:valAx>
      <c:valAx>
        <c:axId val="456605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07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4uM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HUVEC!$W$18:$W$22</c:f>
              <c:numCache>
                <c:formatCode>General</c:formatCode>
                <c:ptCount val="5"/>
                <c:pt idx="0">
                  <c:v>0.1941072228764068</c:v>
                </c:pt>
                <c:pt idx="1">
                  <c:v>0.18796098567795136</c:v>
                </c:pt>
                <c:pt idx="2">
                  <c:v>0.17631568301394188</c:v>
                </c:pt>
                <c:pt idx="3">
                  <c:v>0.17538698005155681</c:v>
                </c:pt>
                <c:pt idx="4">
                  <c:v>0.11950644349118164</c:v>
                </c:pt>
              </c:numCache>
            </c:numRef>
          </c:yVal>
          <c:smooth val="0"/>
        </c:ser>
        <c:ser>
          <c:idx val="2"/>
          <c:order val="2"/>
          <c:tx>
            <c:v>4uM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HUVEC!$W$27:$W$31</c:f>
              <c:numCache>
                <c:formatCode>General</c:formatCode>
                <c:ptCount val="5"/>
                <c:pt idx="0">
                  <c:v>0.19730996293689154</c:v>
                </c:pt>
                <c:pt idx="1">
                  <c:v>0.22739500698382575</c:v>
                </c:pt>
                <c:pt idx="2">
                  <c:v>0.22011503399141277</c:v>
                </c:pt>
                <c:pt idx="3">
                  <c:v>0.22465201048126671</c:v>
                </c:pt>
                <c:pt idx="4">
                  <c:v>0.19877733579916912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3848"/>
        <c:axId val="456599144"/>
      </c:scatterChart>
      <c:valAx>
        <c:axId val="456603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9144"/>
        <c:crosses val="autoZero"/>
        <c:crossBetween val="midCat"/>
      </c:valAx>
      <c:valAx>
        <c:axId val="456599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384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6uM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HUVEC!$X$18:$X$22</c:f>
              <c:numCache>
                <c:formatCode>General</c:formatCode>
                <c:ptCount val="5"/>
                <c:pt idx="0">
                  <c:v>0.14060197645507977</c:v>
                </c:pt>
                <c:pt idx="1">
                  <c:v>0.13614993657187147</c:v>
                </c:pt>
                <c:pt idx="2">
                  <c:v>0.1277146370157087</c:v>
                </c:pt>
                <c:pt idx="3">
                  <c:v>0.12704192906534989</c:v>
                </c:pt>
                <c:pt idx="4">
                  <c:v>8.6564744500395308E-2</c:v>
                </c:pt>
              </c:numCache>
            </c:numRef>
          </c:yVal>
          <c:smooth val="0"/>
        </c:ser>
        <c:ser>
          <c:idx val="2"/>
          <c:order val="2"/>
          <c:tx>
            <c:v>6uM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HUVEC!$X$27:$X$31</c:f>
              <c:numCache>
                <c:formatCode>General</c:formatCode>
                <c:ptCount val="5"/>
                <c:pt idx="0">
                  <c:v>0.12117577739637671</c:v>
                </c:pt>
                <c:pt idx="1">
                  <c:v>0.14259347290291288</c:v>
                </c:pt>
                <c:pt idx="2">
                  <c:v>0.13533184575134341</c:v>
                </c:pt>
                <c:pt idx="3">
                  <c:v>0.16730589660657591</c:v>
                </c:pt>
                <c:pt idx="4">
                  <c:v>0.16443377491617317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1496"/>
        <c:axId val="456599536"/>
      </c:scatterChart>
      <c:valAx>
        <c:axId val="456601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599536"/>
        <c:crosses val="autoZero"/>
        <c:crossBetween val="midCat"/>
      </c:valAx>
      <c:valAx>
        <c:axId val="456599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149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10uM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HUVEC!$Y$18:$Y$22</c:f>
              <c:numCache>
                <c:formatCode>General</c:formatCode>
                <c:ptCount val="5"/>
                <c:pt idx="0">
                  <c:v>0.11689648748393966</c:v>
                </c:pt>
                <c:pt idx="1">
                  <c:v>0.11319506139017682</c:v>
                </c:pt>
                <c:pt idx="2">
                  <c:v>0.10618195308365674</c:v>
                </c:pt>
                <c:pt idx="3">
                  <c:v>0.10562266367335041</c:v>
                </c:pt>
                <c:pt idx="4">
                  <c:v>7.1969931199891785E-2</c:v>
                </c:pt>
              </c:numCache>
            </c:numRef>
          </c:yVal>
          <c:smooth val="0"/>
        </c:ser>
        <c:ser>
          <c:idx val="2"/>
          <c:order val="2"/>
          <c:tx>
            <c:v>10uM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HUVEC!$Y$27:$Y$31</c:f>
              <c:numCache>
                <c:formatCode>General</c:formatCode>
                <c:ptCount val="5"/>
                <c:pt idx="0">
                  <c:v>9.5594324781864623E-2</c:v>
                </c:pt>
                <c:pt idx="1">
                  <c:v>0.10958908086413521</c:v>
                </c:pt>
                <c:pt idx="2">
                  <c:v>0.12027734517038129</c:v>
                </c:pt>
                <c:pt idx="3">
                  <c:v>0.13003663803036389</c:v>
                </c:pt>
                <c:pt idx="4">
                  <c:v>0.12533438674130123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03064"/>
        <c:axId val="456603456"/>
      </c:scatterChart>
      <c:valAx>
        <c:axId val="45660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03456"/>
        <c:crosses val="autoZero"/>
        <c:crossBetween val="midCat"/>
      </c:valAx>
      <c:valAx>
        <c:axId val="45660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030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No TH588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HUVEC!$Q$18:$Q$22</c:f>
              <c:numCache>
                <c:formatCode>General</c:formatCode>
                <c:ptCount val="5"/>
                <c:pt idx="0">
                  <c:v>1.0228257544630892</c:v>
                </c:pt>
                <c:pt idx="1">
                  <c:v>0.99043886227813382</c:v>
                </c:pt>
                <c:pt idx="2">
                  <c:v>0.92907527514953614</c:v>
                </c:pt>
                <c:pt idx="3">
                  <c:v>0.92418158137504713</c:v>
                </c:pt>
                <c:pt idx="4">
                  <c:v>0.62972550127564386</c:v>
                </c:pt>
              </c:numCache>
            </c:numRef>
          </c:yVal>
          <c:smooth val="0"/>
        </c:ser>
        <c:ser>
          <c:idx val="1"/>
          <c:order val="1"/>
          <c:tx>
            <c:v>14uM TH588 Expected</c:v>
          </c:tx>
          <c:xVal>
            <c:numRef>
              <c:f>HUVEC!$P$18:$P$22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HUVEC!$Z$18:$Z$22</c:f>
              <c:numCache>
                <c:formatCode>General</c:formatCode>
                <c:ptCount val="5"/>
                <c:pt idx="0">
                  <c:v>0.11429902599594415</c:v>
                </c:pt>
                <c:pt idx="1">
                  <c:v>0.11067984627190676</c:v>
                </c:pt>
                <c:pt idx="2">
                  <c:v>0.10382257052399825</c:v>
                </c:pt>
                <c:pt idx="3">
                  <c:v>0.10327570862742806</c:v>
                </c:pt>
                <c:pt idx="4">
                  <c:v>7.0370746069448153E-2</c:v>
                </c:pt>
              </c:numCache>
            </c:numRef>
          </c:yVal>
          <c:smooth val="0"/>
        </c:ser>
        <c:ser>
          <c:idx val="2"/>
          <c:order val="2"/>
          <c:tx>
            <c:v>14uM TH588 Observed</c:v>
          </c:tx>
          <c:xVal>
            <c:numRef>
              <c:f>HUVEC!$P$27:$P$31</c:f>
              <c:numCache>
                <c:formatCode>0.000</c:formatCode>
                <c:ptCount val="5"/>
                <c:pt idx="0">
                  <c:v>-8.9999999999999982</c:v>
                </c:pt>
                <c:pt idx="1">
                  <c:v>-8.6020599913279607</c:v>
                </c:pt>
                <c:pt idx="2">
                  <c:v>-8.3010299956639813</c:v>
                </c:pt>
                <c:pt idx="3">
                  <c:v>-8.1249387366082999</c:v>
                </c:pt>
                <c:pt idx="4">
                  <c:v>-8</c:v>
                </c:pt>
              </c:numCache>
            </c:numRef>
          </c:xVal>
          <c:yVal>
            <c:numRef>
              <c:f>HUVEC!$Z$27:$Z$31</c:f>
              <c:numCache>
                <c:formatCode>General</c:formatCode>
                <c:ptCount val="5"/>
                <c:pt idx="0">
                  <c:v>9.9650029419301442E-2</c:v>
                </c:pt>
                <c:pt idx="1">
                  <c:v>0.10231644425698551</c:v>
                </c:pt>
                <c:pt idx="2">
                  <c:v>0.10830509687056446</c:v>
                </c:pt>
                <c:pt idx="3">
                  <c:v>0.10260934616361728</c:v>
                </c:pt>
                <c:pt idx="4">
                  <c:v>0.10740424656622956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18744"/>
        <c:axId val="456620312"/>
      </c:scatterChart>
      <c:valAx>
        <c:axId val="456618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456620312"/>
        <c:crosses val="autoZero"/>
        <c:crossBetween val="midCat"/>
      </c:valAx>
      <c:valAx>
        <c:axId val="456620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Survival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1874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1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HUVEC!$R$18:$Z$18</c:f>
              <c:numCache>
                <c:formatCode>General</c:formatCode>
                <c:ptCount val="9"/>
                <c:pt idx="0">
                  <c:v>1.0857539679900989</c:v>
                </c:pt>
                <c:pt idx="1">
                  <c:v>1.0008216494595696</c:v>
                </c:pt>
                <c:pt idx="2">
                  <c:v>0.98318641562807652</c:v>
                </c:pt>
                <c:pt idx="3">
                  <c:v>0.86377760903491607</c:v>
                </c:pt>
                <c:pt idx="4">
                  <c:v>0.45294710999715454</c:v>
                </c:pt>
                <c:pt idx="5">
                  <c:v>0.1941072228764068</c:v>
                </c:pt>
                <c:pt idx="6">
                  <c:v>0.14060197645507977</c:v>
                </c:pt>
                <c:pt idx="7">
                  <c:v>0.11689648748393966</c:v>
                </c:pt>
                <c:pt idx="8">
                  <c:v>0.11429902599594415</c:v>
                </c:pt>
              </c:numCache>
            </c:numRef>
          </c:val>
        </c:ser>
        <c:ser>
          <c:idx val="2"/>
          <c:order val="1"/>
          <c:tx>
            <c:v>-8.6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HUVEC!$R$19:$Z$19</c:f>
              <c:numCache>
                <c:formatCode>General</c:formatCode>
                <c:ptCount val="9"/>
                <c:pt idx="0">
                  <c:v>1.0513745083927588</c:v>
                </c:pt>
                <c:pt idx="1">
                  <c:v>0.96913149821339672</c:v>
                </c:pt>
                <c:pt idx="2">
                  <c:v>0.95205466879659961</c:v>
                </c:pt>
                <c:pt idx="3">
                  <c:v>0.83642683870720047</c:v>
                </c:pt>
                <c:pt idx="4">
                  <c:v>0.43860493181777788</c:v>
                </c:pt>
                <c:pt idx="5">
                  <c:v>0.18796098567795136</c:v>
                </c:pt>
                <c:pt idx="6">
                  <c:v>0.13614993657187147</c:v>
                </c:pt>
                <c:pt idx="7">
                  <c:v>0.11319506139017682</c:v>
                </c:pt>
                <c:pt idx="8">
                  <c:v>0.11067984627190676</c:v>
                </c:pt>
              </c:numCache>
            </c:numRef>
          </c:val>
        </c:ser>
        <c:ser>
          <c:idx val="3"/>
          <c:order val="2"/>
          <c:tx>
            <c:v>-8.3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HUVEC!$R$20:$Z$20</c:f>
              <c:numCache>
                <c:formatCode>General</c:formatCode>
                <c:ptCount val="9"/>
                <c:pt idx="0">
                  <c:v>0.98623559502040736</c:v>
                </c:pt>
                <c:pt idx="1">
                  <c:v>0.90908802920724407</c:v>
                </c:pt>
                <c:pt idx="2">
                  <c:v>0.89306921109201043</c:v>
                </c:pt>
                <c:pt idx="3">
                  <c:v>0.78460521382098569</c:v>
                </c:pt>
                <c:pt idx="4">
                  <c:v>0.4114307437142069</c:v>
                </c:pt>
                <c:pt idx="5">
                  <c:v>0.17631568301394188</c:v>
                </c:pt>
                <c:pt idx="6">
                  <c:v>0.1277146370157087</c:v>
                </c:pt>
                <c:pt idx="7">
                  <c:v>0.10618195308365674</c:v>
                </c:pt>
                <c:pt idx="8">
                  <c:v>0.10382257052399825</c:v>
                </c:pt>
              </c:numCache>
            </c:numRef>
          </c:val>
        </c:ser>
        <c:ser>
          <c:idx val="4"/>
          <c:order val="3"/>
          <c:tx>
            <c:v>-8.1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HUVEC!$R$21:$Z$21</c:f>
              <c:numCache>
                <c:formatCode>General</c:formatCode>
                <c:ptCount val="9"/>
                <c:pt idx="0">
                  <c:v>0.98104082219561772</c:v>
                </c:pt>
                <c:pt idx="1">
                  <c:v>0.90429961372790857</c:v>
                </c:pt>
                <c:pt idx="2">
                  <c:v>0.88836517111225166</c:v>
                </c:pt>
                <c:pt idx="3">
                  <c:v>0.78047248340289399</c:v>
                </c:pt>
                <c:pt idx="4">
                  <c:v>0.4092636253729901</c:v>
                </c:pt>
                <c:pt idx="5">
                  <c:v>0.17538698005155681</c:v>
                </c:pt>
                <c:pt idx="6">
                  <c:v>0.12704192906534989</c:v>
                </c:pt>
                <c:pt idx="7">
                  <c:v>0.10562266367335041</c:v>
                </c:pt>
                <c:pt idx="8">
                  <c:v>0.10327570862742806</c:v>
                </c:pt>
              </c:numCache>
            </c:numRef>
          </c:val>
        </c:ser>
        <c:ser>
          <c:idx val="5"/>
          <c:order val="4"/>
          <c:tx>
            <c:v>-8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HUVEC!$R$22:$Z$22</c:f>
              <c:numCache>
                <c:formatCode>General</c:formatCode>
                <c:ptCount val="9"/>
                <c:pt idx="0">
                  <c:v>0.66846866024946006</c:v>
                </c:pt>
                <c:pt idx="1">
                  <c:v>0.61617818298315818</c:v>
                </c:pt>
                <c:pt idx="2">
                  <c:v>0.605320657724147</c:v>
                </c:pt>
                <c:pt idx="3">
                  <c:v>0.53180396119935491</c:v>
                </c:pt>
                <c:pt idx="4">
                  <c:v>0.27886699630871054</c:v>
                </c:pt>
                <c:pt idx="5">
                  <c:v>0.11950644349118164</c:v>
                </c:pt>
                <c:pt idx="6">
                  <c:v>8.6564744500395308E-2</c:v>
                </c:pt>
                <c:pt idx="7">
                  <c:v>7.1969931199891785E-2</c:v>
                </c:pt>
                <c:pt idx="8">
                  <c:v>7.0370746069448153E-2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56612864"/>
        <c:axId val="456611688"/>
        <c:axId val="455251888"/>
      </c:surfaceChart>
      <c:catAx>
        <c:axId val="456612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</a:t>
                </a:r>
                <a:r>
                  <a:rPr lang="en-US" baseline="0"/>
                  <a:t> </a:t>
                </a:r>
                <a:r>
                  <a:rPr lang="en-US"/>
                  <a:t>[TH588]</a:t>
                </a:r>
              </a:p>
            </c:rich>
          </c:tx>
          <c:layout>
            <c:manualLayout>
              <c:xMode val="edge"/>
              <c:yMode val="edge"/>
              <c:x val="0.36280905511811001"/>
              <c:y val="0.8958750567462100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56611688"/>
        <c:crossesAt val="0"/>
        <c:auto val="1"/>
        <c:lblAlgn val="ctr"/>
        <c:lblOffset val="100"/>
        <c:noMultiLvlLbl val="0"/>
      </c:catAx>
      <c:valAx>
        <c:axId val="456611688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56612864"/>
        <c:crosses val="autoZero"/>
        <c:crossBetween val="midCat"/>
        <c:majorUnit val="0.25"/>
        <c:minorUnit val="0.1"/>
      </c:valAx>
      <c:serAx>
        <c:axId val="455251888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56611688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Observed Combination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-8</c:v>
          </c:tx>
          <c:spPr>
            <a:sp3d prstMaterial="flat"/>
          </c:spPr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HUVEC!$R$27:$Z$27</c:f>
              <c:numCache>
                <c:formatCode>General</c:formatCode>
                <c:ptCount val="9"/>
                <c:pt idx="0">
                  <c:v>0.99751495945239566</c:v>
                </c:pt>
                <c:pt idx="1">
                  <c:v>1.0286873428547214</c:v>
                </c:pt>
                <c:pt idx="2">
                  <c:v>0.96231457766192285</c:v>
                </c:pt>
                <c:pt idx="3">
                  <c:v>0.86840202231991503</c:v>
                </c:pt>
                <c:pt idx="4">
                  <c:v>0.37868849824803369</c:v>
                </c:pt>
                <c:pt idx="5">
                  <c:v>0.19730996293689154</c:v>
                </c:pt>
                <c:pt idx="6">
                  <c:v>0.12117577739637671</c:v>
                </c:pt>
                <c:pt idx="7">
                  <c:v>9.5594324781864623E-2</c:v>
                </c:pt>
                <c:pt idx="8">
                  <c:v>9.9650029419301442E-2</c:v>
                </c:pt>
              </c:numCache>
            </c:numRef>
          </c:val>
        </c:ser>
        <c:ser>
          <c:idx val="0"/>
          <c:order val="1"/>
          <c:tx>
            <c:v>-8.1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HUVEC!$R$28:$Z$28</c:f>
              <c:numCache>
                <c:formatCode>General</c:formatCode>
                <c:ptCount val="9"/>
                <c:pt idx="0">
                  <c:v>1.0535423490836713</c:v>
                </c:pt>
                <c:pt idx="1">
                  <c:v>0.98583040129517407</c:v>
                </c:pt>
                <c:pt idx="2">
                  <c:v>0.99763893318922492</c:v>
                </c:pt>
                <c:pt idx="3">
                  <c:v>0.93910656248391022</c:v>
                </c:pt>
                <c:pt idx="4">
                  <c:v>0.34336853510596632</c:v>
                </c:pt>
                <c:pt idx="5">
                  <c:v>0.22739500698382575</c:v>
                </c:pt>
                <c:pt idx="6">
                  <c:v>0.14259347290291288</c:v>
                </c:pt>
                <c:pt idx="7">
                  <c:v>0.10958908086413521</c:v>
                </c:pt>
                <c:pt idx="8">
                  <c:v>0.10231644425698551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HUVEC!$R$29:$Z$29</c:f>
              <c:numCache>
                <c:formatCode>General</c:formatCode>
                <c:ptCount val="9"/>
                <c:pt idx="0">
                  <c:v>0.9348527061198274</c:v>
                </c:pt>
                <c:pt idx="1">
                  <c:v>0.93424268603136718</c:v>
                </c:pt>
                <c:pt idx="2">
                  <c:v>0.91982979697043199</c:v>
                </c:pt>
                <c:pt idx="3">
                  <c:v>0.87868603704188031</c:v>
                </c:pt>
                <c:pt idx="4">
                  <c:v>0.3460760603437863</c:v>
                </c:pt>
                <c:pt idx="5">
                  <c:v>0.22011503399141277</c:v>
                </c:pt>
                <c:pt idx="6">
                  <c:v>0.13533184575134341</c:v>
                </c:pt>
                <c:pt idx="7">
                  <c:v>0.12027734517038129</c:v>
                </c:pt>
                <c:pt idx="8">
                  <c:v>0.10830509687056446</c:v>
                </c:pt>
              </c:numCache>
            </c:numRef>
          </c:val>
        </c:ser>
        <c:ser>
          <c:idx val="2"/>
          <c:order val="3"/>
          <c:tx>
            <c:v>-8.6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HUVEC!$R$30:$Z$30</c:f>
              <c:numCache>
                <c:formatCode>General</c:formatCode>
                <c:ptCount val="9"/>
                <c:pt idx="0">
                  <c:v>0.96532023208518913</c:v>
                </c:pt>
                <c:pt idx="1">
                  <c:v>1.0600449346674612</c:v>
                </c:pt>
                <c:pt idx="2">
                  <c:v>0.90728740767866045</c:v>
                </c:pt>
                <c:pt idx="3">
                  <c:v>0.89820399393997408</c:v>
                </c:pt>
                <c:pt idx="4">
                  <c:v>0.33476015884635313</c:v>
                </c:pt>
                <c:pt idx="5">
                  <c:v>0.22465201048126671</c:v>
                </c:pt>
                <c:pt idx="6">
                  <c:v>0.16730589660657591</c:v>
                </c:pt>
                <c:pt idx="7">
                  <c:v>0.13003663803036389</c:v>
                </c:pt>
                <c:pt idx="8">
                  <c:v>0.10260934616361728</c:v>
                </c:pt>
              </c:numCache>
            </c:numRef>
          </c:val>
        </c:ser>
        <c:ser>
          <c:idx val="3"/>
          <c:order val="4"/>
          <c:tx>
            <c:v>-9</c:v>
          </c:tx>
          <c:cat>
            <c:numLit>
              <c:formatCode>General</c:formatCode>
              <c:ptCount val="8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-5.7</c:v>
              </c:pt>
              <c:pt idx="4">
                <c:v>-5.4</c:v>
              </c:pt>
              <c:pt idx="5">
                <c:v>-5.2</c:v>
              </c:pt>
              <c:pt idx="6">
                <c:v>-5</c:v>
              </c:pt>
              <c:pt idx="7">
                <c:v>-4.9000000000000004</c:v>
              </c:pt>
            </c:numLit>
          </c:cat>
          <c:val>
            <c:numRef>
              <c:f>HUVEC!$R$31:$Z$31</c:f>
              <c:numCache>
                <c:formatCode>General</c:formatCode>
                <c:ptCount val="9"/>
                <c:pt idx="0">
                  <c:v>0.63148692488008329</c:v>
                </c:pt>
                <c:pt idx="1">
                  <c:v>0.64892591835612479</c:v>
                </c:pt>
                <c:pt idx="2">
                  <c:v>0.58051144737700644</c:v>
                </c:pt>
                <c:pt idx="3">
                  <c:v>0.5021077040517109</c:v>
                </c:pt>
                <c:pt idx="4">
                  <c:v>0.2302758784492952</c:v>
                </c:pt>
                <c:pt idx="5">
                  <c:v>0.19877733579916912</c:v>
                </c:pt>
                <c:pt idx="6">
                  <c:v>0.16443377491617317</c:v>
                </c:pt>
                <c:pt idx="7">
                  <c:v>0.12533438674130123</c:v>
                </c:pt>
                <c:pt idx="8">
                  <c:v>0.10740424656622956</c:v>
                </c:pt>
              </c:numCache>
            </c:numRef>
          </c:val>
        </c:ser>
        <c:bandFmts>
          <c:bandFmt>
            <c:idx val="0"/>
            <c:spPr>
              <a:solidFill>
                <a:srgbClr val="0000FF"/>
              </a:solidFill>
              <a:sp3d prstMaterial="flat"/>
            </c:spPr>
          </c:bandFmt>
          <c:bandFmt>
            <c:idx val="1"/>
            <c:spPr>
              <a:solidFill>
                <a:srgbClr val="8787FF"/>
              </a:solidFill>
              <a:sp3d prstMaterial="flat"/>
            </c:spPr>
          </c:bandFmt>
          <c:bandFmt>
            <c:idx val="2"/>
            <c:spPr>
              <a:solidFill>
                <a:srgbClr val="DCDCFF"/>
              </a:solidFill>
              <a:sp3d prstMaterial="flat"/>
            </c:spPr>
          </c:bandFmt>
          <c:bandFmt>
            <c:idx val="3"/>
            <c:spPr>
              <a:solidFill>
                <a:srgbClr val="FFDCDC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56619136"/>
        <c:axId val="456623056"/>
        <c:axId val="455250192"/>
      </c:surfaceChart>
      <c:catAx>
        <c:axId val="4566191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6623056"/>
        <c:crossesAt val="0"/>
        <c:auto val="1"/>
        <c:lblAlgn val="ctr"/>
        <c:lblOffset val="100"/>
        <c:noMultiLvlLbl val="0"/>
      </c:catAx>
      <c:valAx>
        <c:axId val="456623056"/>
        <c:scaling>
          <c:orientation val="minMax"/>
          <c:max val="1.5"/>
          <c:min val="0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456619136"/>
        <c:crosses val="autoZero"/>
        <c:crossBetween val="midCat"/>
        <c:majorUnit val="0.25"/>
        <c:minorUnit val="0.1"/>
      </c:valAx>
      <c:serAx>
        <c:axId val="455250192"/>
        <c:scaling>
          <c:orientation val="minMax"/>
        </c:scaling>
        <c:delete val="0"/>
        <c:axPos val="b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56623056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Expected - Observed Survival</a:t>
            </a:r>
          </a:p>
        </c:rich>
      </c:tx>
      <c:overlay val="0"/>
    </c:title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4"/>
          <c:order val="0"/>
          <c:tx>
            <c:v>-9</c:v>
          </c:tx>
          <c:spPr>
            <a:sp3d prstMaterial="flat"/>
          </c:spPr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HUVEC!$R$36:$Z$36</c:f>
              <c:numCache>
                <c:formatCode>General</c:formatCode>
                <c:ptCount val="9"/>
                <c:pt idx="0">
                  <c:v>8.8239008537703278E-2</c:v>
                </c:pt>
                <c:pt idx="1">
                  <c:v>-2.7865693395151769E-2</c:v>
                </c:pt>
                <c:pt idx="2">
                  <c:v>2.0871837966153661E-2</c:v>
                </c:pt>
                <c:pt idx="3">
                  <c:v>-4.6244132849989628E-3</c:v>
                </c:pt>
                <c:pt idx="4">
                  <c:v>7.4258611749120851E-2</c:v>
                </c:pt>
                <c:pt idx="5">
                  <c:v>-3.2027400604847378E-3</c:v>
                </c:pt>
                <c:pt idx="6">
                  <c:v>1.9426199058703061E-2</c:v>
                </c:pt>
                <c:pt idx="7">
                  <c:v>2.1302162702075036E-2</c:v>
                </c:pt>
                <c:pt idx="8">
                  <c:v>1.4648996576642703E-2</c:v>
                </c:pt>
              </c:numCache>
            </c:numRef>
          </c:val>
        </c:ser>
        <c:ser>
          <c:idx val="0"/>
          <c:order val="1"/>
          <c:tx>
            <c:v>-8.6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HUVEC!$R$37:$Z$37</c:f>
              <c:numCache>
                <c:formatCode>General</c:formatCode>
                <c:ptCount val="9"/>
                <c:pt idx="0">
                  <c:v>-2.1678406909124703E-3</c:v>
                </c:pt>
                <c:pt idx="1">
                  <c:v>-1.669890308177735E-2</c:v>
                </c:pt>
                <c:pt idx="2">
                  <c:v>-4.5584264392625307E-2</c:v>
                </c:pt>
                <c:pt idx="3">
                  <c:v>-0.10267972377670975</c:v>
                </c:pt>
                <c:pt idx="4">
                  <c:v>9.5236396711811555E-2</c:v>
                </c:pt>
                <c:pt idx="5">
                  <c:v>-3.9434021305874395E-2</c:v>
                </c:pt>
                <c:pt idx="6">
                  <c:v>-6.4435363310414162E-3</c:v>
                </c:pt>
                <c:pt idx="7">
                  <c:v>3.6059805260416078E-3</c:v>
                </c:pt>
                <c:pt idx="8">
                  <c:v>8.3634020149212507E-3</c:v>
                </c:pt>
              </c:numCache>
            </c:numRef>
          </c:val>
        </c:ser>
        <c:ser>
          <c:idx val="1"/>
          <c:order val="2"/>
          <c:tx>
            <c:v>-8.3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HUVEC!$R$38:$Z$38</c:f>
              <c:numCache>
                <c:formatCode>General</c:formatCode>
                <c:ptCount val="9"/>
                <c:pt idx="0">
                  <c:v>5.1382888900579959E-2</c:v>
                </c:pt>
                <c:pt idx="1">
                  <c:v>-2.5154656824123101E-2</c:v>
                </c:pt>
                <c:pt idx="2">
                  <c:v>-2.6760585878421561E-2</c:v>
                </c:pt>
                <c:pt idx="3">
                  <c:v>-9.4080823220894616E-2</c:v>
                </c:pt>
                <c:pt idx="4">
                  <c:v>6.5354683370420608E-2</c:v>
                </c:pt>
                <c:pt idx="5">
                  <c:v>-4.3799350977470897E-2</c:v>
                </c:pt>
                <c:pt idx="6">
                  <c:v>-7.6172087356347062E-3</c:v>
                </c:pt>
                <c:pt idx="7">
                  <c:v>-1.4095392086724542E-2</c:v>
                </c:pt>
                <c:pt idx="8">
                  <c:v>-4.4825263465662069E-3</c:v>
                </c:pt>
              </c:numCache>
            </c:numRef>
          </c:val>
        </c:ser>
        <c:ser>
          <c:idx val="2"/>
          <c:order val="3"/>
          <c:tx>
            <c:v>-8.1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HUVEC!$R$39:$Z$39</c:f>
              <c:numCache>
                <c:formatCode>General</c:formatCode>
                <c:ptCount val="9"/>
                <c:pt idx="0">
                  <c:v>1.5720590110428589E-2</c:v>
                </c:pt>
                <c:pt idx="1">
                  <c:v>-0.15574532093955262</c:v>
                </c:pt>
                <c:pt idx="2">
                  <c:v>-1.892223656640879E-2</c:v>
                </c:pt>
                <c:pt idx="3">
                  <c:v>-0.11773151053708009</c:v>
                </c:pt>
                <c:pt idx="4">
                  <c:v>7.4503466526636974E-2</c:v>
                </c:pt>
                <c:pt idx="5">
                  <c:v>-4.9265030429709894E-2</c:v>
                </c:pt>
                <c:pt idx="6">
                  <c:v>-4.026396754122602E-2</c:v>
                </c:pt>
                <c:pt idx="7">
                  <c:v>-2.4413974357013479E-2</c:v>
                </c:pt>
                <c:pt idx="8">
                  <c:v>6.6636246381078512E-4</c:v>
                </c:pt>
              </c:numCache>
            </c:numRef>
          </c:val>
        </c:ser>
        <c:ser>
          <c:idx val="3"/>
          <c:order val="4"/>
          <c:tx>
            <c:v>-8</c:v>
          </c:tx>
          <c:cat>
            <c:numLit>
              <c:formatCode>General</c:formatCode>
              <c:ptCount val="9"/>
              <c:pt idx="0">
                <c:v>-7</c:v>
              </c:pt>
              <c:pt idx="1">
                <c:v>-6.6</c:v>
              </c:pt>
              <c:pt idx="2">
                <c:v>-6.3</c:v>
              </c:pt>
              <c:pt idx="3">
                <c:v>-6</c:v>
              </c:pt>
              <c:pt idx="4">
                <c:v>-5.7</c:v>
              </c:pt>
              <c:pt idx="5">
                <c:v>-5.4</c:v>
              </c:pt>
              <c:pt idx="6">
                <c:v>-5.2</c:v>
              </c:pt>
              <c:pt idx="7">
                <c:v>-5</c:v>
              </c:pt>
              <c:pt idx="8">
                <c:v>-4.9000000000000004</c:v>
              </c:pt>
            </c:numLit>
          </c:cat>
          <c:val>
            <c:numRef>
              <c:f>HUVEC!$R$40:$Z$40</c:f>
              <c:numCache>
                <c:formatCode>General</c:formatCode>
                <c:ptCount val="9"/>
                <c:pt idx="0">
                  <c:v>3.6981735369376767E-2</c:v>
                </c:pt>
                <c:pt idx="1">
                  <c:v>-3.2747735372966602E-2</c:v>
                </c:pt>
                <c:pt idx="2">
                  <c:v>2.4809210347140565E-2</c:v>
                </c:pt>
                <c:pt idx="3">
                  <c:v>2.9696257147644012E-2</c:v>
                </c:pt>
                <c:pt idx="4">
                  <c:v>4.8591117859415334E-2</c:v>
                </c:pt>
                <c:pt idx="5">
                  <c:v>-7.9270892307987478E-2</c:v>
                </c:pt>
                <c:pt idx="6">
                  <c:v>-7.7869030415777862E-2</c:v>
                </c:pt>
                <c:pt idx="7">
                  <c:v>-5.336445554140945E-2</c:v>
                </c:pt>
                <c:pt idx="8">
                  <c:v>-3.7033500496781405E-2</c:v>
                </c:pt>
              </c:numCache>
            </c:numRef>
          </c:val>
        </c:ser>
        <c:bandFmts>
          <c:bandFmt>
            <c:idx val="0"/>
            <c:spPr>
              <a:solidFill>
                <a:srgbClr val="DCDCFF"/>
              </a:solidFill>
              <a:sp3d prstMaterial="flat"/>
            </c:spPr>
          </c:bandFmt>
          <c:bandFmt>
            <c:idx val="1"/>
            <c:spPr>
              <a:solidFill>
                <a:srgbClr val="FFDCDC"/>
              </a:solidFill>
              <a:sp3d prstMaterial="flat"/>
            </c:spPr>
          </c:bandFmt>
          <c:bandFmt>
            <c:idx val="2"/>
            <c:spPr>
              <a:solidFill>
                <a:srgbClr val="FF8787"/>
              </a:solidFill>
              <a:sp3d prstMaterial="flat"/>
            </c:spPr>
          </c:bandFmt>
          <c:bandFmt>
            <c:idx val="3"/>
            <c:spPr>
              <a:solidFill>
                <a:srgbClr val="FF0000"/>
              </a:solidFill>
              <a:sp3d prstMaterial="flat"/>
            </c:spPr>
          </c:bandFmt>
          <c:bandFmt>
            <c:idx val="4"/>
            <c:spPr>
              <a:solidFill>
                <a:srgbClr val="FF8787"/>
              </a:solidFill>
              <a:sp3d prstMaterial="flat"/>
            </c:spPr>
          </c:bandFmt>
          <c:bandFmt>
            <c:idx val="5"/>
            <c:spPr>
              <a:solidFill>
                <a:srgbClr val="FF0000"/>
              </a:solidFill>
              <a:sp3d prstMaterial="flat"/>
            </c:spPr>
          </c:bandFmt>
        </c:bandFmts>
        <c:axId val="456619528"/>
        <c:axId val="456612080"/>
        <c:axId val="455249768"/>
      </c:surfaceChart>
      <c:catAx>
        <c:axId val="4566195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Log [TH588]</a:t>
                </a:r>
              </a:p>
            </c:rich>
          </c:tx>
          <c:layout>
            <c:manualLayout>
              <c:xMode val="edge"/>
              <c:yMode val="edge"/>
              <c:x val="0.45250065616797902"/>
              <c:y val="0.8914449787864100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56612080"/>
        <c:crossesAt val="0"/>
        <c:auto val="1"/>
        <c:lblAlgn val="ctr"/>
        <c:lblOffset val="100"/>
        <c:noMultiLvlLbl val="0"/>
      </c:catAx>
      <c:valAx>
        <c:axId val="456612080"/>
        <c:scaling>
          <c:orientation val="minMax"/>
          <c:max val="0.75"/>
          <c:min val="-0.2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6619528"/>
        <c:crosses val="autoZero"/>
        <c:crossBetween val="midCat"/>
        <c:majorUnit val="0.25"/>
        <c:minorUnit val="0.1"/>
      </c:valAx>
      <c:serAx>
        <c:axId val="455249768"/>
        <c:scaling>
          <c:orientation val="minMax"/>
        </c:scaling>
        <c:delete val="0"/>
        <c:axPos val="b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Log [BI2536]</a:t>
                </a:r>
              </a:p>
            </c:rich>
          </c:tx>
          <c:overlay val="0"/>
        </c:title>
        <c:majorTickMark val="out"/>
        <c:minorTickMark val="none"/>
        <c:tickLblPos val="nextTo"/>
        <c:crossAx val="456612080"/>
        <c:crosses val="autoZero"/>
      </c:serAx>
    </c:plotArea>
    <c:legend>
      <c:legendPos val="l"/>
      <c:legendEntry>
        <c:idx val="0"/>
        <c:txPr>
          <a:bodyPr/>
          <a:lstStyle/>
          <a:p>
            <a:pPr rtl="0">
              <a:defRPr/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/>
            </a:pPr>
            <a:endParaRPr lang="en-US"/>
          </a:p>
        </c:txPr>
      </c:legendEntry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chart" Target="../charts/chart19.xml"/><Relationship Id="rId16" Type="http://schemas.openxmlformats.org/officeDocument/2006/relationships/chart" Target="../charts/chart33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10" Type="http://schemas.openxmlformats.org/officeDocument/2006/relationships/chart" Target="../charts/chart44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9.xml"/><Relationship Id="rId13" Type="http://schemas.openxmlformats.org/officeDocument/2006/relationships/chart" Target="../charts/chart64.xml"/><Relationship Id="rId3" Type="http://schemas.openxmlformats.org/officeDocument/2006/relationships/chart" Target="../charts/chart54.xml"/><Relationship Id="rId7" Type="http://schemas.openxmlformats.org/officeDocument/2006/relationships/chart" Target="../charts/chart58.xml"/><Relationship Id="rId12" Type="http://schemas.openxmlformats.org/officeDocument/2006/relationships/chart" Target="../charts/chart63.xml"/><Relationship Id="rId17" Type="http://schemas.openxmlformats.org/officeDocument/2006/relationships/chart" Target="../charts/chart68.xml"/><Relationship Id="rId2" Type="http://schemas.openxmlformats.org/officeDocument/2006/relationships/chart" Target="../charts/chart53.xml"/><Relationship Id="rId16" Type="http://schemas.openxmlformats.org/officeDocument/2006/relationships/chart" Target="../charts/chart67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11" Type="http://schemas.openxmlformats.org/officeDocument/2006/relationships/chart" Target="../charts/chart62.xml"/><Relationship Id="rId5" Type="http://schemas.openxmlformats.org/officeDocument/2006/relationships/chart" Target="../charts/chart56.xml"/><Relationship Id="rId15" Type="http://schemas.openxmlformats.org/officeDocument/2006/relationships/chart" Target="../charts/chart66.xml"/><Relationship Id="rId10" Type="http://schemas.openxmlformats.org/officeDocument/2006/relationships/chart" Target="../charts/chart61.xml"/><Relationship Id="rId4" Type="http://schemas.openxmlformats.org/officeDocument/2006/relationships/chart" Target="../charts/chart55.xml"/><Relationship Id="rId9" Type="http://schemas.openxmlformats.org/officeDocument/2006/relationships/chart" Target="../charts/chart60.xml"/><Relationship Id="rId14" Type="http://schemas.openxmlformats.org/officeDocument/2006/relationships/chart" Target="../charts/chart6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3.xml"/><Relationship Id="rId13" Type="http://schemas.openxmlformats.org/officeDocument/2006/relationships/chart" Target="../charts/chart98.xml"/><Relationship Id="rId3" Type="http://schemas.openxmlformats.org/officeDocument/2006/relationships/chart" Target="../charts/chart88.xml"/><Relationship Id="rId7" Type="http://schemas.openxmlformats.org/officeDocument/2006/relationships/chart" Target="../charts/chart92.xml"/><Relationship Id="rId12" Type="http://schemas.openxmlformats.org/officeDocument/2006/relationships/chart" Target="../charts/chart97.xml"/><Relationship Id="rId17" Type="http://schemas.openxmlformats.org/officeDocument/2006/relationships/chart" Target="../charts/chart102.xml"/><Relationship Id="rId2" Type="http://schemas.openxmlformats.org/officeDocument/2006/relationships/chart" Target="../charts/chart87.xml"/><Relationship Id="rId16" Type="http://schemas.openxmlformats.org/officeDocument/2006/relationships/chart" Target="../charts/chart101.xml"/><Relationship Id="rId1" Type="http://schemas.openxmlformats.org/officeDocument/2006/relationships/chart" Target="../charts/chart86.xml"/><Relationship Id="rId6" Type="http://schemas.openxmlformats.org/officeDocument/2006/relationships/chart" Target="../charts/chart91.xml"/><Relationship Id="rId11" Type="http://schemas.openxmlformats.org/officeDocument/2006/relationships/chart" Target="../charts/chart96.xml"/><Relationship Id="rId5" Type="http://schemas.openxmlformats.org/officeDocument/2006/relationships/chart" Target="../charts/chart90.xml"/><Relationship Id="rId15" Type="http://schemas.openxmlformats.org/officeDocument/2006/relationships/chart" Target="../charts/chart100.xml"/><Relationship Id="rId10" Type="http://schemas.openxmlformats.org/officeDocument/2006/relationships/chart" Target="../charts/chart95.xml"/><Relationship Id="rId4" Type="http://schemas.openxmlformats.org/officeDocument/2006/relationships/chart" Target="../charts/chart89.xml"/><Relationship Id="rId9" Type="http://schemas.openxmlformats.org/officeDocument/2006/relationships/chart" Target="../charts/chart94.xml"/><Relationship Id="rId14" Type="http://schemas.openxmlformats.org/officeDocument/2006/relationships/chart" Target="../charts/chart9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13" Type="http://schemas.openxmlformats.org/officeDocument/2006/relationships/chart" Target="../charts/chart115.xml"/><Relationship Id="rId3" Type="http://schemas.openxmlformats.org/officeDocument/2006/relationships/chart" Target="../charts/chart105.xml"/><Relationship Id="rId7" Type="http://schemas.openxmlformats.org/officeDocument/2006/relationships/chart" Target="../charts/chart109.xml"/><Relationship Id="rId12" Type="http://schemas.openxmlformats.org/officeDocument/2006/relationships/chart" Target="../charts/chart114.xml"/><Relationship Id="rId17" Type="http://schemas.openxmlformats.org/officeDocument/2006/relationships/chart" Target="../charts/chart119.xml"/><Relationship Id="rId2" Type="http://schemas.openxmlformats.org/officeDocument/2006/relationships/chart" Target="../charts/chart104.xml"/><Relationship Id="rId16" Type="http://schemas.openxmlformats.org/officeDocument/2006/relationships/chart" Target="../charts/chart118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11" Type="http://schemas.openxmlformats.org/officeDocument/2006/relationships/chart" Target="../charts/chart113.xml"/><Relationship Id="rId5" Type="http://schemas.openxmlformats.org/officeDocument/2006/relationships/chart" Target="../charts/chart107.xml"/><Relationship Id="rId15" Type="http://schemas.openxmlformats.org/officeDocument/2006/relationships/chart" Target="../charts/chart117.xml"/><Relationship Id="rId10" Type="http://schemas.openxmlformats.org/officeDocument/2006/relationships/chart" Target="../charts/chart112.xml"/><Relationship Id="rId4" Type="http://schemas.openxmlformats.org/officeDocument/2006/relationships/chart" Target="../charts/chart106.xml"/><Relationship Id="rId9" Type="http://schemas.openxmlformats.org/officeDocument/2006/relationships/chart" Target="../charts/chart111.xml"/><Relationship Id="rId14" Type="http://schemas.openxmlformats.org/officeDocument/2006/relationships/chart" Target="../charts/chart11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13" Type="http://schemas.openxmlformats.org/officeDocument/2006/relationships/chart" Target="../charts/chart132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12" Type="http://schemas.openxmlformats.org/officeDocument/2006/relationships/chart" Target="../charts/chart131.xml"/><Relationship Id="rId17" Type="http://schemas.openxmlformats.org/officeDocument/2006/relationships/chart" Target="../charts/chart136.xml"/><Relationship Id="rId2" Type="http://schemas.openxmlformats.org/officeDocument/2006/relationships/chart" Target="../charts/chart121.xml"/><Relationship Id="rId16" Type="http://schemas.openxmlformats.org/officeDocument/2006/relationships/chart" Target="../charts/chart135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11" Type="http://schemas.openxmlformats.org/officeDocument/2006/relationships/chart" Target="../charts/chart130.xml"/><Relationship Id="rId5" Type="http://schemas.openxmlformats.org/officeDocument/2006/relationships/chart" Target="../charts/chart124.xml"/><Relationship Id="rId15" Type="http://schemas.openxmlformats.org/officeDocument/2006/relationships/chart" Target="../charts/chart134.xml"/><Relationship Id="rId10" Type="http://schemas.openxmlformats.org/officeDocument/2006/relationships/chart" Target="../charts/chart129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Relationship Id="rId14" Type="http://schemas.openxmlformats.org/officeDocument/2006/relationships/chart" Target="../charts/chart133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13" Type="http://schemas.openxmlformats.org/officeDocument/2006/relationships/chart" Target="../charts/chart149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17" Type="http://schemas.openxmlformats.org/officeDocument/2006/relationships/chart" Target="../charts/chart153.xml"/><Relationship Id="rId2" Type="http://schemas.openxmlformats.org/officeDocument/2006/relationships/chart" Target="../charts/chart138.xml"/><Relationship Id="rId16" Type="http://schemas.openxmlformats.org/officeDocument/2006/relationships/chart" Target="../charts/chart152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5" Type="http://schemas.openxmlformats.org/officeDocument/2006/relationships/chart" Target="../charts/chart141.xml"/><Relationship Id="rId15" Type="http://schemas.openxmlformats.org/officeDocument/2006/relationships/chart" Target="../charts/chart151.xml"/><Relationship Id="rId10" Type="http://schemas.openxmlformats.org/officeDocument/2006/relationships/chart" Target="../charts/chart146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Relationship Id="rId14" Type="http://schemas.openxmlformats.org/officeDocument/2006/relationships/chart" Target="../charts/chart150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1.xml"/><Relationship Id="rId13" Type="http://schemas.openxmlformats.org/officeDocument/2006/relationships/chart" Target="../charts/chart166.xml"/><Relationship Id="rId3" Type="http://schemas.openxmlformats.org/officeDocument/2006/relationships/chart" Target="../charts/chart156.xml"/><Relationship Id="rId7" Type="http://schemas.openxmlformats.org/officeDocument/2006/relationships/chart" Target="../charts/chart160.xml"/><Relationship Id="rId12" Type="http://schemas.openxmlformats.org/officeDocument/2006/relationships/chart" Target="../charts/chart165.xml"/><Relationship Id="rId17" Type="http://schemas.openxmlformats.org/officeDocument/2006/relationships/chart" Target="../charts/chart170.xml"/><Relationship Id="rId2" Type="http://schemas.openxmlformats.org/officeDocument/2006/relationships/chart" Target="../charts/chart155.xml"/><Relationship Id="rId16" Type="http://schemas.openxmlformats.org/officeDocument/2006/relationships/chart" Target="../charts/chart169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11" Type="http://schemas.openxmlformats.org/officeDocument/2006/relationships/chart" Target="../charts/chart164.xml"/><Relationship Id="rId5" Type="http://schemas.openxmlformats.org/officeDocument/2006/relationships/chart" Target="../charts/chart158.xml"/><Relationship Id="rId15" Type="http://schemas.openxmlformats.org/officeDocument/2006/relationships/chart" Target="../charts/chart168.xml"/><Relationship Id="rId10" Type="http://schemas.openxmlformats.org/officeDocument/2006/relationships/chart" Target="../charts/chart163.xml"/><Relationship Id="rId4" Type="http://schemas.openxmlformats.org/officeDocument/2006/relationships/chart" Target="../charts/chart157.xml"/><Relationship Id="rId9" Type="http://schemas.openxmlformats.org/officeDocument/2006/relationships/chart" Target="../charts/chart162.xml"/><Relationship Id="rId14" Type="http://schemas.openxmlformats.org/officeDocument/2006/relationships/chart" Target="../charts/chart16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8.xml"/><Relationship Id="rId13" Type="http://schemas.openxmlformats.org/officeDocument/2006/relationships/chart" Target="../charts/chart183.xml"/><Relationship Id="rId3" Type="http://schemas.openxmlformats.org/officeDocument/2006/relationships/chart" Target="../charts/chart173.xml"/><Relationship Id="rId7" Type="http://schemas.openxmlformats.org/officeDocument/2006/relationships/chart" Target="../charts/chart177.xml"/><Relationship Id="rId12" Type="http://schemas.openxmlformats.org/officeDocument/2006/relationships/chart" Target="../charts/chart182.xml"/><Relationship Id="rId17" Type="http://schemas.openxmlformats.org/officeDocument/2006/relationships/chart" Target="../charts/chart187.xml"/><Relationship Id="rId2" Type="http://schemas.openxmlformats.org/officeDocument/2006/relationships/chart" Target="../charts/chart172.xml"/><Relationship Id="rId16" Type="http://schemas.openxmlformats.org/officeDocument/2006/relationships/chart" Target="../charts/chart186.xml"/><Relationship Id="rId1" Type="http://schemas.openxmlformats.org/officeDocument/2006/relationships/chart" Target="../charts/chart171.xml"/><Relationship Id="rId6" Type="http://schemas.openxmlformats.org/officeDocument/2006/relationships/chart" Target="../charts/chart176.xml"/><Relationship Id="rId11" Type="http://schemas.openxmlformats.org/officeDocument/2006/relationships/chart" Target="../charts/chart181.xml"/><Relationship Id="rId5" Type="http://schemas.openxmlformats.org/officeDocument/2006/relationships/chart" Target="../charts/chart175.xml"/><Relationship Id="rId15" Type="http://schemas.openxmlformats.org/officeDocument/2006/relationships/chart" Target="../charts/chart185.xml"/><Relationship Id="rId10" Type="http://schemas.openxmlformats.org/officeDocument/2006/relationships/chart" Target="../charts/chart180.xml"/><Relationship Id="rId4" Type="http://schemas.openxmlformats.org/officeDocument/2006/relationships/chart" Target="../charts/chart174.xml"/><Relationship Id="rId9" Type="http://schemas.openxmlformats.org/officeDocument/2006/relationships/chart" Target="../charts/chart179.xml"/><Relationship Id="rId14" Type="http://schemas.openxmlformats.org/officeDocument/2006/relationships/chart" Target="../charts/chart18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5.xml"/><Relationship Id="rId13" Type="http://schemas.openxmlformats.org/officeDocument/2006/relationships/chart" Target="../charts/chart200.xml"/><Relationship Id="rId3" Type="http://schemas.openxmlformats.org/officeDocument/2006/relationships/chart" Target="../charts/chart190.xml"/><Relationship Id="rId7" Type="http://schemas.openxmlformats.org/officeDocument/2006/relationships/chart" Target="../charts/chart194.xml"/><Relationship Id="rId12" Type="http://schemas.openxmlformats.org/officeDocument/2006/relationships/chart" Target="../charts/chart199.xml"/><Relationship Id="rId17" Type="http://schemas.openxmlformats.org/officeDocument/2006/relationships/chart" Target="../charts/chart204.xml"/><Relationship Id="rId2" Type="http://schemas.openxmlformats.org/officeDocument/2006/relationships/chart" Target="../charts/chart189.xml"/><Relationship Id="rId16" Type="http://schemas.openxmlformats.org/officeDocument/2006/relationships/chart" Target="../charts/chart203.xml"/><Relationship Id="rId1" Type="http://schemas.openxmlformats.org/officeDocument/2006/relationships/chart" Target="../charts/chart188.xml"/><Relationship Id="rId6" Type="http://schemas.openxmlformats.org/officeDocument/2006/relationships/chart" Target="../charts/chart193.xml"/><Relationship Id="rId11" Type="http://schemas.openxmlformats.org/officeDocument/2006/relationships/chart" Target="../charts/chart198.xml"/><Relationship Id="rId5" Type="http://schemas.openxmlformats.org/officeDocument/2006/relationships/chart" Target="../charts/chart192.xml"/><Relationship Id="rId15" Type="http://schemas.openxmlformats.org/officeDocument/2006/relationships/chart" Target="../charts/chart202.xml"/><Relationship Id="rId10" Type="http://schemas.openxmlformats.org/officeDocument/2006/relationships/chart" Target="../charts/chart197.xml"/><Relationship Id="rId4" Type="http://schemas.openxmlformats.org/officeDocument/2006/relationships/chart" Target="../charts/chart191.xml"/><Relationship Id="rId9" Type="http://schemas.openxmlformats.org/officeDocument/2006/relationships/chart" Target="../charts/chart196.xml"/><Relationship Id="rId14" Type="http://schemas.openxmlformats.org/officeDocument/2006/relationships/chart" Target="../charts/chart201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2.xml"/><Relationship Id="rId13" Type="http://schemas.openxmlformats.org/officeDocument/2006/relationships/chart" Target="../charts/chart217.xml"/><Relationship Id="rId3" Type="http://schemas.openxmlformats.org/officeDocument/2006/relationships/chart" Target="../charts/chart207.xml"/><Relationship Id="rId7" Type="http://schemas.openxmlformats.org/officeDocument/2006/relationships/chart" Target="../charts/chart211.xml"/><Relationship Id="rId12" Type="http://schemas.openxmlformats.org/officeDocument/2006/relationships/chart" Target="../charts/chart216.xml"/><Relationship Id="rId17" Type="http://schemas.openxmlformats.org/officeDocument/2006/relationships/chart" Target="../charts/chart221.xml"/><Relationship Id="rId2" Type="http://schemas.openxmlformats.org/officeDocument/2006/relationships/chart" Target="../charts/chart206.xml"/><Relationship Id="rId16" Type="http://schemas.openxmlformats.org/officeDocument/2006/relationships/chart" Target="../charts/chart220.xml"/><Relationship Id="rId1" Type="http://schemas.openxmlformats.org/officeDocument/2006/relationships/chart" Target="../charts/chart205.xml"/><Relationship Id="rId6" Type="http://schemas.openxmlformats.org/officeDocument/2006/relationships/chart" Target="../charts/chart210.xml"/><Relationship Id="rId11" Type="http://schemas.openxmlformats.org/officeDocument/2006/relationships/chart" Target="../charts/chart215.xml"/><Relationship Id="rId5" Type="http://schemas.openxmlformats.org/officeDocument/2006/relationships/chart" Target="../charts/chart209.xml"/><Relationship Id="rId15" Type="http://schemas.openxmlformats.org/officeDocument/2006/relationships/chart" Target="../charts/chart219.xml"/><Relationship Id="rId10" Type="http://schemas.openxmlformats.org/officeDocument/2006/relationships/chart" Target="../charts/chart214.xml"/><Relationship Id="rId4" Type="http://schemas.openxmlformats.org/officeDocument/2006/relationships/chart" Target="../charts/chart208.xml"/><Relationship Id="rId9" Type="http://schemas.openxmlformats.org/officeDocument/2006/relationships/chart" Target="../charts/chart213.xml"/><Relationship Id="rId14" Type="http://schemas.openxmlformats.org/officeDocument/2006/relationships/chart" Target="../charts/chart21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9.xml"/><Relationship Id="rId13" Type="http://schemas.openxmlformats.org/officeDocument/2006/relationships/chart" Target="../charts/chart234.xml"/><Relationship Id="rId3" Type="http://schemas.openxmlformats.org/officeDocument/2006/relationships/chart" Target="../charts/chart224.xml"/><Relationship Id="rId7" Type="http://schemas.openxmlformats.org/officeDocument/2006/relationships/chart" Target="../charts/chart228.xml"/><Relationship Id="rId12" Type="http://schemas.openxmlformats.org/officeDocument/2006/relationships/chart" Target="../charts/chart233.xml"/><Relationship Id="rId17" Type="http://schemas.openxmlformats.org/officeDocument/2006/relationships/chart" Target="../charts/chart238.xml"/><Relationship Id="rId2" Type="http://schemas.openxmlformats.org/officeDocument/2006/relationships/chart" Target="../charts/chart223.xml"/><Relationship Id="rId16" Type="http://schemas.openxmlformats.org/officeDocument/2006/relationships/chart" Target="../charts/chart237.xml"/><Relationship Id="rId1" Type="http://schemas.openxmlformats.org/officeDocument/2006/relationships/chart" Target="../charts/chart222.xml"/><Relationship Id="rId6" Type="http://schemas.openxmlformats.org/officeDocument/2006/relationships/chart" Target="../charts/chart227.xml"/><Relationship Id="rId11" Type="http://schemas.openxmlformats.org/officeDocument/2006/relationships/chart" Target="../charts/chart232.xml"/><Relationship Id="rId5" Type="http://schemas.openxmlformats.org/officeDocument/2006/relationships/chart" Target="../charts/chart226.xml"/><Relationship Id="rId15" Type="http://schemas.openxmlformats.org/officeDocument/2006/relationships/chart" Target="../charts/chart236.xml"/><Relationship Id="rId10" Type="http://schemas.openxmlformats.org/officeDocument/2006/relationships/chart" Target="../charts/chart231.xml"/><Relationship Id="rId4" Type="http://schemas.openxmlformats.org/officeDocument/2006/relationships/chart" Target="../charts/chart225.xml"/><Relationship Id="rId9" Type="http://schemas.openxmlformats.org/officeDocument/2006/relationships/chart" Target="../charts/chart230.xml"/><Relationship Id="rId14" Type="http://schemas.openxmlformats.org/officeDocument/2006/relationships/chart" Target="../charts/chart235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6.xml"/><Relationship Id="rId13" Type="http://schemas.openxmlformats.org/officeDocument/2006/relationships/chart" Target="../charts/chart251.xml"/><Relationship Id="rId3" Type="http://schemas.openxmlformats.org/officeDocument/2006/relationships/chart" Target="../charts/chart241.xml"/><Relationship Id="rId7" Type="http://schemas.openxmlformats.org/officeDocument/2006/relationships/chart" Target="../charts/chart245.xml"/><Relationship Id="rId12" Type="http://schemas.openxmlformats.org/officeDocument/2006/relationships/chart" Target="../charts/chart250.xml"/><Relationship Id="rId17" Type="http://schemas.openxmlformats.org/officeDocument/2006/relationships/chart" Target="../charts/chart255.xml"/><Relationship Id="rId2" Type="http://schemas.openxmlformats.org/officeDocument/2006/relationships/chart" Target="../charts/chart240.xml"/><Relationship Id="rId16" Type="http://schemas.openxmlformats.org/officeDocument/2006/relationships/chart" Target="../charts/chart254.xml"/><Relationship Id="rId1" Type="http://schemas.openxmlformats.org/officeDocument/2006/relationships/chart" Target="../charts/chart239.xml"/><Relationship Id="rId6" Type="http://schemas.openxmlformats.org/officeDocument/2006/relationships/chart" Target="../charts/chart244.xml"/><Relationship Id="rId11" Type="http://schemas.openxmlformats.org/officeDocument/2006/relationships/chart" Target="../charts/chart249.xml"/><Relationship Id="rId5" Type="http://schemas.openxmlformats.org/officeDocument/2006/relationships/chart" Target="../charts/chart243.xml"/><Relationship Id="rId15" Type="http://schemas.openxmlformats.org/officeDocument/2006/relationships/chart" Target="../charts/chart253.xml"/><Relationship Id="rId10" Type="http://schemas.openxmlformats.org/officeDocument/2006/relationships/chart" Target="../charts/chart248.xml"/><Relationship Id="rId4" Type="http://schemas.openxmlformats.org/officeDocument/2006/relationships/chart" Target="../charts/chart242.xml"/><Relationship Id="rId9" Type="http://schemas.openxmlformats.org/officeDocument/2006/relationships/chart" Target="../charts/chart247.xml"/><Relationship Id="rId14" Type="http://schemas.openxmlformats.org/officeDocument/2006/relationships/chart" Target="../charts/chart252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3.xml"/><Relationship Id="rId13" Type="http://schemas.openxmlformats.org/officeDocument/2006/relationships/chart" Target="../charts/chart268.xml"/><Relationship Id="rId3" Type="http://schemas.openxmlformats.org/officeDocument/2006/relationships/chart" Target="../charts/chart258.xml"/><Relationship Id="rId7" Type="http://schemas.openxmlformats.org/officeDocument/2006/relationships/chart" Target="../charts/chart262.xml"/><Relationship Id="rId12" Type="http://schemas.openxmlformats.org/officeDocument/2006/relationships/chart" Target="../charts/chart267.xml"/><Relationship Id="rId17" Type="http://schemas.openxmlformats.org/officeDocument/2006/relationships/chart" Target="../charts/chart272.xml"/><Relationship Id="rId2" Type="http://schemas.openxmlformats.org/officeDocument/2006/relationships/chart" Target="../charts/chart257.xml"/><Relationship Id="rId16" Type="http://schemas.openxmlformats.org/officeDocument/2006/relationships/chart" Target="../charts/chart271.xml"/><Relationship Id="rId1" Type="http://schemas.openxmlformats.org/officeDocument/2006/relationships/chart" Target="../charts/chart256.xml"/><Relationship Id="rId6" Type="http://schemas.openxmlformats.org/officeDocument/2006/relationships/chart" Target="../charts/chart261.xml"/><Relationship Id="rId11" Type="http://schemas.openxmlformats.org/officeDocument/2006/relationships/chart" Target="../charts/chart266.xml"/><Relationship Id="rId5" Type="http://schemas.openxmlformats.org/officeDocument/2006/relationships/chart" Target="../charts/chart260.xml"/><Relationship Id="rId15" Type="http://schemas.openxmlformats.org/officeDocument/2006/relationships/chart" Target="../charts/chart270.xml"/><Relationship Id="rId10" Type="http://schemas.openxmlformats.org/officeDocument/2006/relationships/chart" Target="../charts/chart265.xml"/><Relationship Id="rId4" Type="http://schemas.openxmlformats.org/officeDocument/2006/relationships/chart" Target="../charts/chart259.xml"/><Relationship Id="rId9" Type="http://schemas.openxmlformats.org/officeDocument/2006/relationships/chart" Target="../charts/chart264.xml"/><Relationship Id="rId14" Type="http://schemas.openxmlformats.org/officeDocument/2006/relationships/chart" Target="../charts/chart269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0.xml"/><Relationship Id="rId13" Type="http://schemas.openxmlformats.org/officeDocument/2006/relationships/chart" Target="../charts/chart285.xml"/><Relationship Id="rId3" Type="http://schemas.openxmlformats.org/officeDocument/2006/relationships/chart" Target="../charts/chart275.xml"/><Relationship Id="rId7" Type="http://schemas.openxmlformats.org/officeDocument/2006/relationships/chart" Target="../charts/chart279.xml"/><Relationship Id="rId12" Type="http://schemas.openxmlformats.org/officeDocument/2006/relationships/chart" Target="../charts/chart284.xml"/><Relationship Id="rId17" Type="http://schemas.openxmlformats.org/officeDocument/2006/relationships/chart" Target="../charts/chart289.xml"/><Relationship Id="rId2" Type="http://schemas.openxmlformats.org/officeDocument/2006/relationships/chart" Target="../charts/chart274.xml"/><Relationship Id="rId16" Type="http://schemas.openxmlformats.org/officeDocument/2006/relationships/chart" Target="../charts/chart288.xml"/><Relationship Id="rId1" Type="http://schemas.openxmlformats.org/officeDocument/2006/relationships/chart" Target="../charts/chart273.xml"/><Relationship Id="rId6" Type="http://schemas.openxmlformats.org/officeDocument/2006/relationships/chart" Target="../charts/chart278.xml"/><Relationship Id="rId11" Type="http://schemas.openxmlformats.org/officeDocument/2006/relationships/chart" Target="../charts/chart283.xml"/><Relationship Id="rId5" Type="http://schemas.openxmlformats.org/officeDocument/2006/relationships/chart" Target="../charts/chart277.xml"/><Relationship Id="rId15" Type="http://schemas.openxmlformats.org/officeDocument/2006/relationships/chart" Target="../charts/chart287.xml"/><Relationship Id="rId10" Type="http://schemas.openxmlformats.org/officeDocument/2006/relationships/chart" Target="../charts/chart282.xml"/><Relationship Id="rId4" Type="http://schemas.openxmlformats.org/officeDocument/2006/relationships/chart" Target="../charts/chart276.xml"/><Relationship Id="rId9" Type="http://schemas.openxmlformats.org/officeDocument/2006/relationships/chart" Target="../charts/chart281.xml"/><Relationship Id="rId14" Type="http://schemas.openxmlformats.org/officeDocument/2006/relationships/chart" Target="../charts/chart286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7.xml"/><Relationship Id="rId13" Type="http://schemas.openxmlformats.org/officeDocument/2006/relationships/chart" Target="../charts/chart302.xml"/><Relationship Id="rId3" Type="http://schemas.openxmlformats.org/officeDocument/2006/relationships/chart" Target="../charts/chart292.xml"/><Relationship Id="rId7" Type="http://schemas.openxmlformats.org/officeDocument/2006/relationships/chart" Target="../charts/chart296.xml"/><Relationship Id="rId12" Type="http://schemas.openxmlformats.org/officeDocument/2006/relationships/chart" Target="../charts/chart301.xml"/><Relationship Id="rId17" Type="http://schemas.openxmlformats.org/officeDocument/2006/relationships/chart" Target="../charts/chart306.xml"/><Relationship Id="rId2" Type="http://schemas.openxmlformats.org/officeDocument/2006/relationships/chart" Target="../charts/chart291.xml"/><Relationship Id="rId16" Type="http://schemas.openxmlformats.org/officeDocument/2006/relationships/chart" Target="../charts/chart305.xml"/><Relationship Id="rId1" Type="http://schemas.openxmlformats.org/officeDocument/2006/relationships/chart" Target="../charts/chart290.xml"/><Relationship Id="rId6" Type="http://schemas.openxmlformats.org/officeDocument/2006/relationships/chart" Target="../charts/chart295.xml"/><Relationship Id="rId11" Type="http://schemas.openxmlformats.org/officeDocument/2006/relationships/chart" Target="../charts/chart300.xml"/><Relationship Id="rId5" Type="http://schemas.openxmlformats.org/officeDocument/2006/relationships/chart" Target="../charts/chart294.xml"/><Relationship Id="rId15" Type="http://schemas.openxmlformats.org/officeDocument/2006/relationships/chart" Target="../charts/chart304.xml"/><Relationship Id="rId10" Type="http://schemas.openxmlformats.org/officeDocument/2006/relationships/chart" Target="../charts/chart299.xml"/><Relationship Id="rId4" Type="http://schemas.openxmlformats.org/officeDocument/2006/relationships/chart" Target="../charts/chart293.xml"/><Relationship Id="rId9" Type="http://schemas.openxmlformats.org/officeDocument/2006/relationships/chart" Target="../charts/chart298.xml"/><Relationship Id="rId14" Type="http://schemas.openxmlformats.org/officeDocument/2006/relationships/chart" Target="../charts/chart30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4.xml"/><Relationship Id="rId13" Type="http://schemas.openxmlformats.org/officeDocument/2006/relationships/chart" Target="../charts/chart319.xml"/><Relationship Id="rId3" Type="http://schemas.openxmlformats.org/officeDocument/2006/relationships/chart" Target="../charts/chart309.xml"/><Relationship Id="rId7" Type="http://schemas.openxmlformats.org/officeDocument/2006/relationships/chart" Target="../charts/chart313.xml"/><Relationship Id="rId12" Type="http://schemas.openxmlformats.org/officeDocument/2006/relationships/chart" Target="../charts/chart318.xml"/><Relationship Id="rId17" Type="http://schemas.openxmlformats.org/officeDocument/2006/relationships/chart" Target="../charts/chart323.xml"/><Relationship Id="rId2" Type="http://schemas.openxmlformats.org/officeDocument/2006/relationships/chart" Target="../charts/chart308.xml"/><Relationship Id="rId16" Type="http://schemas.openxmlformats.org/officeDocument/2006/relationships/chart" Target="../charts/chart322.xml"/><Relationship Id="rId1" Type="http://schemas.openxmlformats.org/officeDocument/2006/relationships/chart" Target="../charts/chart307.xml"/><Relationship Id="rId6" Type="http://schemas.openxmlformats.org/officeDocument/2006/relationships/chart" Target="../charts/chart312.xml"/><Relationship Id="rId11" Type="http://schemas.openxmlformats.org/officeDocument/2006/relationships/chart" Target="../charts/chart317.xml"/><Relationship Id="rId5" Type="http://schemas.openxmlformats.org/officeDocument/2006/relationships/chart" Target="../charts/chart311.xml"/><Relationship Id="rId15" Type="http://schemas.openxmlformats.org/officeDocument/2006/relationships/chart" Target="../charts/chart321.xml"/><Relationship Id="rId10" Type="http://schemas.openxmlformats.org/officeDocument/2006/relationships/chart" Target="../charts/chart316.xml"/><Relationship Id="rId4" Type="http://schemas.openxmlformats.org/officeDocument/2006/relationships/chart" Target="../charts/chart310.xml"/><Relationship Id="rId9" Type="http://schemas.openxmlformats.org/officeDocument/2006/relationships/chart" Target="../charts/chart315.xml"/><Relationship Id="rId14" Type="http://schemas.openxmlformats.org/officeDocument/2006/relationships/chart" Target="../charts/chart320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1.xml"/><Relationship Id="rId13" Type="http://schemas.openxmlformats.org/officeDocument/2006/relationships/chart" Target="../charts/chart336.xml"/><Relationship Id="rId3" Type="http://schemas.openxmlformats.org/officeDocument/2006/relationships/chart" Target="../charts/chart326.xml"/><Relationship Id="rId7" Type="http://schemas.openxmlformats.org/officeDocument/2006/relationships/chart" Target="../charts/chart330.xml"/><Relationship Id="rId12" Type="http://schemas.openxmlformats.org/officeDocument/2006/relationships/chart" Target="../charts/chart335.xml"/><Relationship Id="rId17" Type="http://schemas.openxmlformats.org/officeDocument/2006/relationships/chart" Target="../charts/chart340.xml"/><Relationship Id="rId2" Type="http://schemas.openxmlformats.org/officeDocument/2006/relationships/chart" Target="../charts/chart325.xml"/><Relationship Id="rId16" Type="http://schemas.openxmlformats.org/officeDocument/2006/relationships/chart" Target="../charts/chart339.xml"/><Relationship Id="rId1" Type="http://schemas.openxmlformats.org/officeDocument/2006/relationships/chart" Target="../charts/chart324.xml"/><Relationship Id="rId6" Type="http://schemas.openxmlformats.org/officeDocument/2006/relationships/chart" Target="../charts/chart329.xml"/><Relationship Id="rId11" Type="http://schemas.openxmlformats.org/officeDocument/2006/relationships/chart" Target="../charts/chart334.xml"/><Relationship Id="rId5" Type="http://schemas.openxmlformats.org/officeDocument/2006/relationships/chart" Target="../charts/chart328.xml"/><Relationship Id="rId15" Type="http://schemas.openxmlformats.org/officeDocument/2006/relationships/chart" Target="../charts/chart338.xml"/><Relationship Id="rId10" Type="http://schemas.openxmlformats.org/officeDocument/2006/relationships/chart" Target="../charts/chart333.xml"/><Relationship Id="rId4" Type="http://schemas.openxmlformats.org/officeDocument/2006/relationships/chart" Target="../charts/chart327.xml"/><Relationship Id="rId9" Type="http://schemas.openxmlformats.org/officeDocument/2006/relationships/chart" Target="../charts/chart332.xml"/><Relationship Id="rId14" Type="http://schemas.openxmlformats.org/officeDocument/2006/relationships/chart" Target="../charts/chart33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8.xml"/><Relationship Id="rId13" Type="http://schemas.openxmlformats.org/officeDocument/2006/relationships/chart" Target="../charts/chart353.xml"/><Relationship Id="rId3" Type="http://schemas.openxmlformats.org/officeDocument/2006/relationships/chart" Target="../charts/chart343.xml"/><Relationship Id="rId7" Type="http://schemas.openxmlformats.org/officeDocument/2006/relationships/chart" Target="../charts/chart347.xml"/><Relationship Id="rId12" Type="http://schemas.openxmlformats.org/officeDocument/2006/relationships/chart" Target="../charts/chart352.xml"/><Relationship Id="rId17" Type="http://schemas.openxmlformats.org/officeDocument/2006/relationships/chart" Target="../charts/chart357.xml"/><Relationship Id="rId2" Type="http://schemas.openxmlformats.org/officeDocument/2006/relationships/chart" Target="../charts/chart342.xml"/><Relationship Id="rId16" Type="http://schemas.openxmlformats.org/officeDocument/2006/relationships/chart" Target="../charts/chart356.xml"/><Relationship Id="rId1" Type="http://schemas.openxmlformats.org/officeDocument/2006/relationships/chart" Target="../charts/chart341.xml"/><Relationship Id="rId6" Type="http://schemas.openxmlformats.org/officeDocument/2006/relationships/chart" Target="../charts/chart346.xml"/><Relationship Id="rId11" Type="http://schemas.openxmlformats.org/officeDocument/2006/relationships/chart" Target="../charts/chart351.xml"/><Relationship Id="rId5" Type="http://schemas.openxmlformats.org/officeDocument/2006/relationships/chart" Target="../charts/chart345.xml"/><Relationship Id="rId15" Type="http://schemas.openxmlformats.org/officeDocument/2006/relationships/chart" Target="../charts/chart355.xml"/><Relationship Id="rId10" Type="http://schemas.openxmlformats.org/officeDocument/2006/relationships/chart" Target="../charts/chart350.xml"/><Relationship Id="rId4" Type="http://schemas.openxmlformats.org/officeDocument/2006/relationships/chart" Target="../charts/chart344.xml"/><Relationship Id="rId9" Type="http://schemas.openxmlformats.org/officeDocument/2006/relationships/chart" Target="../charts/chart349.xml"/><Relationship Id="rId14" Type="http://schemas.openxmlformats.org/officeDocument/2006/relationships/chart" Target="../charts/chart354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5.xml"/><Relationship Id="rId13" Type="http://schemas.openxmlformats.org/officeDocument/2006/relationships/chart" Target="../charts/chart370.xml"/><Relationship Id="rId3" Type="http://schemas.openxmlformats.org/officeDocument/2006/relationships/chart" Target="../charts/chart360.xml"/><Relationship Id="rId7" Type="http://schemas.openxmlformats.org/officeDocument/2006/relationships/chart" Target="../charts/chart364.xml"/><Relationship Id="rId12" Type="http://schemas.openxmlformats.org/officeDocument/2006/relationships/chart" Target="../charts/chart369.xml"/><Relationship Id="rId17" Type="http://schemas.openxmlformats.org/officeDocument/2006/relationships/chart" Target="../charts/chart374.xml"/><Relationship Id="rId2" Type="http://schemas.openxmlformats.org/officeDocument/2006/relationships/chart" Target="../charts/chart359.xml"/><Relationship Id="rId16" Type="http://schemas.openxmlformats.org/officeDocument/2006/relationships/chart" Target="../charts/chart373.xml"/><Relationship Id="rId1" Type="http://schemas.openxmlformats.org/officeDocument/2006/relationships/chart" Target="../charts/chart358.xml"/><Relationship Id="rId6" Type="http://schemas.openxmlformats.org/officeDocument/2006/relationships/chart" Target="../charts/chart363.xml"/><Relationship Id="rId11" Type="http://schemas.openxmlformats.org/officeDocument/2006/relationships/chart" Target="../charts/chart368.xml"/><Relationship Id="rId5" Type="http://schemas.openxmlformats.org/officeDocument/2006/relationships/chart" Target="../charts/chart362.xml"/><Relationship Id="rId15" Type="http://schemas.openxmlformats.org/officeDocument/2006/relationships/chart" Target="../charts/chart372.xml"/><Relationship Id="rId10" Type="http://schemas.openxmlformats.org/officeDocument/2006/relationships/chart" Target="../charts/chart367.xml"/><Relationship Id="rId4" Type="http://schemas.openxmlformats.org/officeDocument/2006/relationships/chart" Target="../charts/chart361.xml"/><Relationship Id="rId9" Type="http://schemas.openxmlformats.org/officeDocument/2006/relationships/chart" Target="../charts/chart366.xml"/><Relationship Id="rId14" Type="http://schemas.openxmlformats.org/officeDocument/2006/relationships/chart" Target="../charts/chart371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2.xml"/><Relationship Id="rId13" Type="http://schemas.openxmlformats.org/officeDocument/2006/relationships/chart" Target="../charts/chart387.xml"/><Relationship Id="rId3" Type="http://schemas.openxmlformats.org/officeDocument/2006/relationships/chart" Target="../charts/chart377.xml"/><Relationship Id="rId7" Type="http://schemas.openxmlformats.org/officeDocument/2006/relationships/chart" Target="../charts/chart381.xml"/><Relationship Id="rId12" Type="http://schemas.openxmlformats.org/officeDocument/2006/relationships/chart" Target="../charts/chart386.xml"/><Relationship Id="rId17" Type="http://schemas.openxmlformats.org/officeDocument/2006/relationships/chart" Target="../charts/chart391.xml"/><Relationship Id="rId2" Type="http://schemas.openxmlformats.org/officeDocument/2006/relationships/chart" Target="../charts/chart376.xml"/><Relationship Id="rId16" Type="http://schemas.openxmlformats.org/officeDocument/2006/relationships/chart" Target="../charts/chart390.xml"/><Relationship Id="rId1" Type="http://schemas.openxmlformats.org/officeDocument/2006/relationships/chart" Target="../charts/chart375.xml"/><Relationship Id="rId6" Type="http://schemas.openxmlformats.org/officeDocument/2006/relationships/chart" Target="../charts/chart380.xml"/><Relationship Id="rId11" Type="http://schemas.openxmlformats.org/officeDocument/2006/relationships/chart" Target="../charts/chart385.xml"/><Relationship Id="rId5" Type="http://schemas.openxmlformats.org/officeDocument/2006/relationships/chart" Target="../charts/chart379.xml"/><Relationship Id="rId15" Type="http://schemas.openxmlformats.org/officeDocument/2006/relationships/chart" Target="../charts/chart389.xml"/><Relationship Id="rId10" Type="http://schemas.openxmlformats.org/officeDocument/2006/relationships/chart" Target="../charts/chart384.xml"/><Relationship Id="rId4" Type="http://schemas.openxmlformats.org/officeDocument/2006/relationships/chart" Target="../charts/chart378.xml"/><Relationship Id="rId9" Type="http://schemas.openxmlformats.org/officeDocument/2006/relationships/chart" Target="../charts/chart383.xml"/><Relationship Id="rId14" Type="http://schemas.openxmlformats.org/officeDocument/2006/relationships/chart" Target="../charts/chart388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9.xml"/><Relationship Id="rId13" Type="http://schemas.openxmlformats.org/officeDocument/2006/relationships/chart" Target="../charts/chart404.xml"/><Relationship Id="rId3" Type="http://schemas.openxmlformats.org/officeDocument/2006/relationships/chart" Target="../charts/chart394.xml"/><Relationship Id="rId7" Type="http://schemas.openxmlformats.org/officeDocument/2006/relationships/chart" Target="../charts/chart398.xml"/><Relationship Id="rId12" Type="http://schemas.openxmlformats.org/officeDocument/2006/relationships/chart" Target="../charts/chart403.xml"/><Relationship Id="rId17" Type="http://schemas.openxmlformats.org/officeDocument/2006/relationships/chart" Target="../charts/chart408.xml"/><Relationship Id="rId2" Type="http://schemas.openxmlformats.org/officeDocument/2006/relationships/chart" Target="../charts/chart393.xml"/><Relationship Id="rId16" Type="http://schemas.openxmlformats.org/officeDocument/2006/relationships/chart" Target="../charts/chart407.xml"/><Relationship Id="rId1" Type="http://schemas.openxmlformats.org/officeDocument/2006/relationships/chart" Target="../charts/chart392.xml"/><Relationship Id="rId6" Type="http://schemas.openxmlformats.org/officeDocument/2006/relationships/chart" Target="../charts/chart397.xml"/><Relationship Id="rId11" Type="http://schemas.openxmlformats.org/officeDocument/2006/relationships/chart" Target="../charts/chart402.xml"/><Relationship Id="rId5" Type="http://schemas.openxmlformats.org/officeDocument/2006/relationships/chart" Target="../charts/chart396.xml"/><Relationship Id="rId15" Type="http://schemas.openxmlformats.org/officeDocument/2006/relationships/chart" Target="../charts/chart406.xml"/><Relationship Id="rId10" Type="http://schemas.openxmlformats.org/officeDocument/2006/relationships/chart" Target="../charts/chart401.xml"/><Relationship Id="rId4" Type="http://schemas.openxmlformats.org/officeDocument/2006/relationships/chart" Target="../charts/chart395.xml"/><Relationship Id="rId9" Type="http://schemas.openxmlformats.org/officeDocument/2006/relationships/chart" Target="../charts/chart400.xml"/><Relationship Id="rId14" Type="http://schemas.openxmlformats.org/officeDocument/2006/relationships/chart" Target="../charts/chart405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6.xml"/><Relationship Id="rId13" Type="http://schemas.openxmlformats.org/officeDocument/2006/relationships/chart" Target="../charts/chart421.xml"/><Relationship Id="rId3" Type="http://schemas.openxmlformats.org/officeDocument/2006/relationships/chart" Target="../charts/chart411.xml"/><Relationship Id="rId7" Type="http://schemas.openxmlformats.org/officeDocument/2006/relationships/chart" Target="../charts/chart415.xml"/><Relationship Id="rId12" Type="http://schemas.openxmlformats.org/officeDocument/2006/relationships/chart" Target="../charts/chart420.xml"/><Relationship Id="rId17" Type="http://schemas.openxmlformats.org/officeDocument/2006/relationships/chart" Target="../charts/chart425.xml"/><Relationship Id="rId2" Type="http://schemas.openxmlformats.org/officeDocument/2006/relationships/chart" Target="../charts/chart410.xml"/><Relationship Id="rId16" Type="http://schemas.openxmlformats.org/officeDocument/2006/relationships/chart" Target="../charts/chart424.xml"/><Relationship Id="rId1" Type="http://schemas.openxmlformats.org/officeDocument/2006/relationships/chart" Target="../charts/chart409.xml"/><Relationship Id="rId6" Type="http://schemas.openxmlformats.org/officeDocument/2006/relationships/chart" Target="../charts/chart414.xml"/><Relationship Id="rId11" Type="http://schemas.openxmlformats.org/officeDocument/2006/relationships/chart" Target="../charts/chart419.xml"/><Relationship Id="rId5" Type="http://schemas.openxmlformats.org/officeDocument/2006/relationships/chart" Target="../charts/chart413.xml"/><Relationship Id="rId15" Type="http://schemas.openxmlformats.org/officeDocument/2006/relationships/chart" Target="../charts/chart423.xml"/><Relationship Id="rId10" Type="http://schemas.openxmlformats.org/officeDocument/2006/relationships/chart" Target="../charts/chart418.xml"/><Relationship Id="rId4" Type="http://schemas.openxmlformats.org/officeDocument/2006/relationships/chart" Target="../charts/chart412.xml"/><Relationship Id="rId9" Type="http://schemas.openxmlformats.org/officeDocument/2006/relationships/chart" Target="../charts/chart417.xml"/><Relationship Id="rId14" Type="http://schemas.openxmlformats.org/officeDocument/2006/relationships/chart" Target="../charts/chart422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3.xml"/><Relationship Id="rId13" Type="http://schemas.openxmlformats.org/officeDocument/2006/relationships/chart" Target="../charts/chart438.xml"/><Relationship Id="rId3" Type="http://schemas.openxmlformats.org/officeDocument/2006/relationships/chart" Target="../charts/chart428.xml"/><Relationship Id="rId7" Type="http://schemas.openxmlformats.org/officeDocument/2006/relationships/chart" Target="../charts/chart432.xml"/><Relationship Id="rId12" Type="http://schemas.openxmlformats.org/officeDocument/2006/relationships/chart" Target="../charts/chart437.xml"/><Relationship Id="rId17" Type="http://schemas.openxmlformats.org/officeDocument/2006/relationships/chart" Target="../charts/chart442.xml"/><Relationship Id="rId2" Type="http://schemas.openxmlformats.org/officeDocument/2006/relationships/chart" Target="../charts/chart427.xml"/><Relationship Id="rId16" Type="http://schemas.openxmlformats.org/officeDocument/2006/relationships/chart" Target="../charts/chart441.xml"/><Relationship Id="rId1" Type="http://schemas.openxmlformats.org/officeDocument/2006/relationships/chart" Target="../charts/chart426.xml"/><Relationship Id="rId6" Type="http://schemas.openxmlformats.org/officeDocument/2006/relationships/chart" Target="../charts/chart431.xml"/><Relationship Id="rId11" Type="http://schemas.openxmlformats.org/officeDocument/2006/relationships/chart" Target="../charts/chart436.xml"/><Relationship Id="rId5" Type="http://schemas.openxmlformats.org/officeDocument/2006/relationships/chart" Target="../charts/chart430.xml"/><Relationship Id="rId15" Type="http://schemas.openxmlformats.org/officeDocument/2006/relationships/chart" Target="../charts/chart440.xml"/><Relationship Id="rId10" Type="http://schemas.openxmlformats.org/officeDocument/2006/relationships/chart" Target="../charts/chart435.xml"/><Relationship Id="rId4" Type="http://schemas.openxmlformats.org/officeDocument/2006/relationships/chart" Target="../charts/chart429.xml"/><Relationship Id="rId9" Type="http://schemas.openxmlformats.org/officeDocument/2006/relationships/chart" Target="../charts/chart434.xml"/><Relationship Id="rId14" Type="http://schemas.openxmlformats.org/officeDocument/2006/relationships/chart" Target="../charts/chart439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0.xml"/><Relationship Id="rId13" Type="http://schemas.openxmlformats.org/officeDocument/2006/relationships/chart" Target="../charts/chart455.xml"/><Relationship Id="rId3" Type="http://schemas.openxmlformats.org/officeDocument/2006/relationships/chart" Target="../charts/chart445.xml"/><Relationship Id="rId7" Type="http://schemas.openxmlformats.org/officeDocument/2006/relationships/chart" Target="../charts/chart449.xml"/><Relationship Id="rId12" Type="http://schemas.openxmlformats.org/officeDocument/2006/relationships/chart" Target="../charts/chart454.xml"/><Relationship Id="rId17" Type="http://schemas.openxmlformats.org/officeDocument/2006/relationships/chart" Target="../charts/chart459.xml"/><Relationship Id="rId2" Type="http://schemas.openxmlformats.org/officeDocument/2006/relationships/chart" Target="../charts/chart444.xml"/><Relationship Id="rId16" Type="http://schemas.openxmlformats.org/officeDocument/2006/relationships/chart" Target="../charts/chart458.xml"/><Relationship Id="rId1" Type="http://schemas.openxmlformats.org/officeDocument/2006/relationships/chart" Target="../charts/chart443.xml"/><Relationship Id="rId6" Type="http://schemas.openxmlformats.org/officeDocument/2006/relationships/chart" Target="../charts/chart448.xml"/><Relationship Id="rId11" Type="http://schemas.openxmlformats.org/officeDocument/2006/relationships/chart" Target="../charts/chart453.xml"/><Relationship Id="rId5" Type="http://schemas.openxmlformats.org/officeDocument/2006/relationships/chart" Target="../charts/chart447.xml"/><Relationship Id="rId15" Type="http://schemas.openxmlformats.org/officeDocument/2006/relationships/chart" Target="../charts/chart457.xml"/><Relationship Id="rId10" Type="http://schemas.openxmlformats.org/officeDocument/2006/relationships/chart" Target="../charts/chart452.xml"/><Relationship Id="rId4" Type="http://schemas.openxmlformats.org/officeDocument/2006/relationships/chart" Target="../charts/chart446.xml"/><Relationship Id="rId9" Type="http://schemas.openxmlformats.org/officeDocument/2006/relationships/chart" Target="../charts/chart451.xml"/><Relationship Id="rId14" Type="http://schemas.openxmlformats.org/officeDocument/2006/relationships/chart" Target="../charts/chart456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7.xml"/><Relationship Id="rId13" Type="http://schemas.openxmlformats.org/officeDocument/2006/relationships/chart" Target="../charts/chart472.xml"/><Relationship Id="rId3" Type="http://schemas.openxmlformats.org/officeDocument/2006/relationships/chart" Target="../charts/chart462.xml"/><Relationship Id="rId7" Type="http://schemas.openxmlformats.org/officeDocument/2006/relationships/chart" Target="../charts/chart466.xml"/><Relationship Id="rId12" Type="http://schemas.openxmlformats.org/officeDocument/2006/relationships/chart" Target="../charts/chart471.xml"/><Relationship Id="rId17" Type="http://schemas.openxmlformats.org/officeDocument/2006/relationships/chart" Target="../charts/chart476.xml"/><Relationship Id="rId2" Type="http://schemas.openxmlformats.org/officeDocument/2006/relationships/chart" Target="../charts/chart461.xml"/><Relationship Id="rId16" Type="http://schemas.openxmlformats.org/officeDocument/2006/relationships/chart" Target="../charts/chart475.xml"/><Relationship Id="rId1" Type="http://schemas.openxmlformats.org/officeDocument/2006/relationships/chart" Target="../charts/chart460.xml"/><Relationship Id="rId6" Type="http://schemas.openxmlformats.org/officeDocument/2006/relationships/chart" Target="../charts/chart465.xml"/><Relationship Id="rId11" Type="http://schemas.openxmlformats.org/officeDocument/2006/relationships/chart" Target="../charts/chart470.xml"/><Relationship Id="rId5" Type="http://schemas.openxmlformats.org/officeDocument/2006/relationships/chart" Target="../charts/chart464.xml"/><Relationship Id="rId15" Type="http://schemas.openxmlformats.org/officeDocument/2006/relationships/chart" Target="../charts/chart474.xml"/><Relationship Id="rId10" Type="http://schemas.openxmlformats.org/officeDocument/2006/relationships/chart" Target="../charts/chart469.xml"/><Relationship Id="rId4" Type="http://schemas.openxmlformats.org/officeDocument/2006/relationships/chart" Target="../charts/chart463.xml"/><Relationship Id="rId9" Type="http://schemas.openxmlformats.org/officeDocument/2006/relationships/chart" Target="../charts/chart468.xml"/><Relationship Id="rId14" Type="http://schemas.openxmlformats.org/officeDocument/2006/relationships/chart" Target="../charts/chart473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4.xml"/><Relationship Id="rId13" Type="http://schemas.openxmlformats.org/officeDocument/2006/relationships/chart" Target="../charts/chart489.xml"/><Relationship Id="rId3" Type="http://schemas.openxmlformats.org/officeDocument/2006/relationships/chart" Target="../charts/chart479.xml"/><Relationship Id="rId7" Type="http://schemas.openxmlformats.org/officeDocument/2006/relationships/chart" Target="../charts/chart483.xml"/><Relationship Id="rId12" Type="http://schemas.openxmlformats.org/officeDocument/2006/relationships/chart" Target="../charts/chart488.xml"/><Relationship Id="rId17" Type="http://schemas.openxmlformats.org/officeDocument/2006/relationships/chart" Target="../charts/chart493.xml"/><Relationship Id="rId2" Type="http://schemas.openxmlformats.org/officeDocument/2006/relationships/chart" Target="../charts/chart478.xml"/><Relationship Id="rId16" Type="http://schemas.openxmlformats.org/officeDocument/2006/relationships/chart" Target="../charts/chart492.xml"/><Relationship Id="rId1" Type="http://schemas.openxmlformats.org/officeDocument/2006/relationships/chart" Target="../charts/chart477.xml"/><Relationship Id="rId6" Type="http://schemas.openxmlformats.org/officeDocument/2006/relationships/chart" Target="../charts/chart482.xml"/><Relationship Id="rId11" Type="http://schemas.openxmlformats.org/officeDocument/2006/relationships/chart" Target="../charts/chart487.xml"/><Relationship Id="rId5" Type="http://schemas.openxmlformats.org/officeDocument/2006/relationships/chart" Target="../charts/chart481.xml"/><Relationship Id="rId15" Type="http://schemas.openxmlformats.org/officeDocument/2006/relationships/chart" Target="../charts/chart491.xml"/><Relationship Id="rId10" Type="http://schemas.openxmlformats.org/officeDocument/2006/relationships/chart" Target="../charts/chart486.xml"/><Relationship Id="rId4" Type="http://schemas.openxmlformats.org/officeDocument/2006/relationships/chart" Target="../charts/chart480.xml"/><Relationship Id="rId9" Type="http://schemas.openxmlformats.org/officeDocument/2006/relationships/chart" Target="../charts/chart485.xml"/><Relationship Id="rId14" Type="http://schemas.openxmlformats.org/officeDocument/2006/relationships/chart" Target="../charts/chart490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1.xml"/><Relationship Id="rId13" Type="http://schemas.openxmlformats.org/officeDocument/2006/relationships/chart" Target="../charts/chart506.xml"/><Relationship Id="rId3" Type="http://schemas.openxmlformats.org/officeDocument/2006/relationships/chart" Target="../charts/chart496.xml"/><Relationship Id="rId7" Type="http://schemas.openxmlformats.org/officeDocument/2006/relationships/chart" Target="../charts/chart500.xml"/><Relationship Id="rId12" Type="http://schemas.openxmlformats.org/officeDocument/2006/relationships/chart" Target="../charts/chart505.xml"/><Relationship Id="rId17" Type="http://schemas.openxmlformats.org/officeDocument/2006/relationships/chart" Target="../charts/chart510.xml"/><Relationship Id="rId2" Type="http://schemas.openxmlformats.org/officeDocument/2006/relationships/chart" Target="../charts/chart495.xml"/><Relationship Id="rId16" Type="http://schemas.openxmlformats.org/officeDocument/2006/relationships/chart" Target="../charts/chart509.xml"/><Relationship Id="rId1" Type="http://schemas.openxmlformats.org/officeDocument/2006/relationships/chart" Target="../charts/chart494.xml"/><Relationship Id="rId6" Type="http://schemas.openxmlformats.org/officeDocument/2006/relationships/chart" Target="../charts/chart499.xml"/><Relationship Id="rId11" Type="http://schemas.openxmlformats.org/officeDocument/2006/relationships/chart" Target="../charts/chart504.xml"/><Relationship Id="rId5" Type="http://schemas.openxmlformats.org/officeDocument/2006/relationships/chart" Target="../charts/chart498.xml"/><Relationship Id="rId15" Type="http://schemas.openxmlformats.org/officeDocument/2006/relationships/chart" Target="../charts/chart508.xml"/><Relationship Id="rId10" Type="http://schemas.openxmlformats.org/officeDocument/2006/relationships/chart" Target="../charts/chart503.xml"/><Relationship Id="rId4" Type="http://schemas.openxmlformats.org/officeDocument/2006/relationships/chart" Target="../charts/chart497.xml"/><Relationship Id="rId9" Type="http://schemas.openxmlformats.org/officeDocument/2006/relationships/chart" Target="../charts/chart502.xml"/><Relationship Id="rId14" Type="http://schemas.openxmlformats.org/officeDocument/2006/relationships/chart" Target="../charts/chart507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8.xml"/><Relationship Id="rId13" Type="http://schemas.openxmlformats.org/officeDocument/2006/relationships/chart" Target="../charts/chart523.xml"/><Relationship Id="rId3" Type="http://schemas.openxmlformats.org/officeDocument/2006/relationships/chart" Target="../charts/chart513.xml"/><Relationship Id="rId7" Type="http://schemas.openxmlformats.org/officeDocument/2006/relationships/chart" Target="../charts/chart517.xml"/><Relationship Id="rId12" Type="http://schemas.openxmlformats.org/officeDocument/2006/relationships/chart" Target="../charts/chart522.xml"/><Relationship Id="rId17" Type="http://schemas.openxmlformats.org/officeDocument/2006/relationships/chart" Target="../charts/chart527.xml"/><Relationship Id="rId2" Type="http://schemas.openxmlformats.org/officeDocument/2006/relationships/chart" Target="../charts/chart512.xml"/><Relationship Id="rId16" Type="http://schemas.openxmlformats.org/officeDocument/2006/relationships/chart" Target="../charts/chart526.xml"/><Relationship Id="rId1" Type="http://schemas.openxmlformats.org/officeDocument/2006/relationships/chart" Target="../charts/chart511.xml"/><Relationship Id="rId6" Type="http://schemas.openxmlformats.org/officeDocument/2006/relationships/chart" Target="../charts/chart516.xml"/><Relationship Id="rId11" Type="http://schemas.openxmlformats.org/officeDocument/2006/relationships/chart" Target="../charts/chart521.xml"/><Relationship Id="rId5" Type="http://schemas.openxmlformats.org/officeDocument/2006/relationships/chart" Target="../charts/chart515.xml"/><Relationship Id="rId15" Type="http://schemas.openxmlformats.org/officeDocument/2006/relationships/chart" Target="../charts/chart525.xml"/><Relationship Id="rId10" Type="http://schemas.openxmlformats.org/officeDocument/2006/relationships/chart" Target="../charts/chart520.xml"/><Relationship Id="rId4" Type="http://schemas.openxmlformats.org/officeDocument/2006/relationships/chart" Target="../charts/chart514.xml"/><Relationship Id="rId9" Type="http://schemas.openxmlformats.org/officeDocument/2006/relationships/chart" Target="../charts/chart519.xml"/><Relationship Id="rId14" Type="http://schemas.openxmlformats.org/officeDocument/2006/relationships/chart" Target="../charts/chart524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35.xml"/><Relationship Id="rId13" Type="http://schemas.openxmlformats.org/officeDocument/2006/relationships/chart" Target="../charts/chart540.xml"/><Relationship Id="rId3" Type="http://schemas.openxmlformats.org/officeDocument/2006/relationships/chart" Target="../charts/chart530.xml"/><Relationship Id="rId7" Type="http://schemas.openxmlformats.org/officeDocument/2006/relationships/chart" Target="../charts/chart534.xml"/><Relationship Id="rId12" Type="http://schemas.openxmlformats.org/officeDocument/2006/relationships/chart" Target="../charts/chart539.xml"/><Relationship Id="rId17" Type="http://schemas.openxmlformats.org/officeDocument/2006/relationships/chart" Target="../charts/chart544.xml"/><Relationship Id="rId2" Type="http://schemas.openxmlformats.org/officeDocument/2006/relationships/chart" Target="../charts/chart529.xml"/><Relationship Id="rId16" Type="http://schemas.openxmlformats.org/officeDocument/2006/relationships/chart" Target="../charts/chart543.xml"/><Relationship Id="rId1" Type="http://schemas.openxmlformats.org/officeDocument/2006/relationships/chart" Target="../charts/chart528.xml"/><Relationship Id="rId6" Type="http://schemas.openxmlformats.org/officeDocument/2006/relationships/chart" Target="../charts/chart533.xml"/><Relationship Id="rId11" Type="http://schemas.openxmlformats.org/officeDocument/2006/relationships/chart" Target="../charts/chart538.xml"/><Relationship Id="rId5" Type="http://schemas.openxmlformats.org/officeDocument/2006/relationships/chart" Target="../charts/chart532.xml"/><Relationship Id="rId15" Type="http://schemas.openxmlformats.org/officeDocument/2006/relationships/chart" Target="../charts/chart542.xml"/><Relationship Id="rId10" Type="http://schemas.openxmlformats.org/officeDocument/2006/relationships/chart" Target="../charts/chart537.xml"/><Relationship Id="rId4" Type="http://schemas.openxmlformats.org/officeDocument/2006/relationships/chart" Target="../charts/chart531.xml"/><Relationship Id="rId9" Type="http://schemas.openxmlformats.org/officeDocument/2006/relationships/chart" Target="../charts/chart536.xml"/><Relationship Id="rId14" Type="http://schemas.openxmlformats.org/officeDocument/2006/relationships/chart" Target="../charts/chart541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2.xml"/><Relationship Id="rId13" Type="http://schemas.openxmlformats.org/officeDocument/2006/relationships/chart" Target="../charts/chart557.xml"/><Relationship Id="rId3" Type="http://schemas.openxmlformats.org/officeDocument/2006/relationships/chart" Target="../charts/chart547.xml"/><Relationship Id="rId7" Type="http://schemas.openxmlformats.org/officeDocument/2006/relationships/chart" Target="../charts/chart551.xml"/><Relationship Id="rId12" Type="http://schemas.openxmlformats.org/officeDocument/2006/relationships/chart" Target="../charts/chart556.xml"/><Relationship Id="rId17" Type="http://schemas.openxmlformats.org/officeDocument/2006/relationships/chart" Target="../charts/chart561.xml"/><Relationship Id="rId2" Type="http://schemas.openxmlformats.org/officeDocument/2006/relationships/chart" Target="../charts/chart546.xml"/><Relationship Id="rId16" Type="http://schemas.openxmlformats.org/officeDocument/2006/relationships/chart" Target="../charts/chart560.xml"/><Relationship Id="rId1" Type="http://schemas.openxmlformats.org/officeDocument/2006/relationships/chart" Target="../charts/chart545.xml"/><Relationship Id="rId6" Type="http://schemas.openxmlformats.org/officeDocument/2006/relationships/chart" Target="../charts/chart550.xml"/><Relationship Id="rId11" Type="http://schemas.openxmlformats.org/officeDocument/2006/relationships/chart" Target="../charts/chart555.xml"/><Relationship Id="rId5" Type="http://schemas.openxmlformats.org/officeDocument/2006/relationships/chart" Target="../charts/chart549.xml"/><Relationship Id="rId15" Type="http://schemas.openxmlformats.org/officeDocument/2006/relationships/chart" Target="../charts/chart559.xml"/><Relationship Id="rId10" Type="http://schemas.openxmlformats.org/officeDocument/2006/relationships/chart" Target="../charts/chart554.xml"/><Relationship Id="rId4" Type="http://schemas.openxmlformats.org/officeDocument/2006/relationships/chart" Target="../charts/chart548.xml"/><Relationship Id="rId9" Type="http://schemas.openxmlformats.org/officeDocument/2006/relationships/chart" Target="../charts/chart553.xml"/><Relationship Id="rId14" Type="http://schemas.openxmlformats.org/officeDocument/2006/relationships/chart" Target="../charts/chart558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9.xml"/><Relationship Id="rId13" Type="http://schemas.openxmlformats.org/officeDocument/2006/relationships/chart" Target="../charts/chart574.xml"/><Relationship Id="rId3" Type="http://schemas.openxmlformats.org/officeDocument/2006/relationships/chart" Target="../charts/chart564.xml"/><Relationship Id="rId7" Type="http://schemas.openxmlformats.org/officeDocument/2006/relationships/chart" Target="../charts/chart568.xml"/><Relationship Id="rId12" Type="http://schemas.openxmlformats.org/officeDocument/2006/relationships/chart" Target="../charts/chart573.xml"/><Relationship Id="rId17" Type="http://schemas.openxmlformats.org/officeDocument/2006/relationships/chart" Target="../charts/chart578.xml"/><Relationship Id="rId2" Type="http://schemas.openxmlformats.org/officeDocument/2006/relationships/chart" Target="../charts/chart563.xml"/><Relationship Id="rId16" Type="http://schemas.openxmlformats.org/officeDocument/2006/relationships/chart" Target="../charts/chart577.xml"/><Relationship Id="rId1" Type="http://schemas.openxmlformats.org/officeDocument/2006/relationships/chart" Target="../charts/chart562.xml"/><Relationship Id="rId6" Type="http://schemas.openxmlformats.org/officeDocument/2006/relationships/chart" Target="../charts/chart567.xml"/><Relationship Id="rId11" Type="http://schemas.openxmlformats.org/officeDocument/2006/relationships/chart" Target="../charts/chart572.xml"/><Relationship Id="rId5" Type="http://schemas.openxmlformats.org/officeDocument/2006/relationships/chart" Target="../charts/chart566.xml"/><Relationship Id="rId15" Type="http://schemas.openxmlformats.org/officeDocument/2006/relationships/chart" Target="../charts/chart576.xml"/><Relationship Id="rId10" Type="http://schemas.openxmlformats.org/officeDocument/2006/relationships/chart" Target="../charts/chart571.xml"/><Relationship Id="rId4" Type="http://schemas.openxmlformats.org/officeDocument/2006/relationships/chart" Target="../charts/chart565.xml"/><Relationship Id="rId9" Type="http://schemas.openxmlformats.org/officeDocument/2006/relationships/chart" Target="../charts/chart570.xml"/><Relationship Id="rId14" Type="http://schemas.openxmlformats.org/officeDocument/2006/relationships/chart" Target="../charts/chart575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6.xml"/><Relationship Id="rId13" Type="http://schemas.openxmlformats.org/officeDocument/2006/relationships/chart" Target="../charts/chart591.xml"/><Relationship Id="rId3" Type="http://schemas.openxmlformats.org/officeDocument/2006/relationships/chart" Target="../charts/chart581.xml"/><Relationship Id="rId7" Type="http://schemas.openxmlformats.org/officeDocument/2006/relationships/chart" Target="../charts/chart585.xml"/><Relationship Id="rId12" Type="http://schemas.openxmlformats.org/officeDocument/2006/relationships/chart" Target="../charts/chart590.xml"/><Relationship Id="rId17" Type="http://schemas.openxmlformats.org/officeDocument/2006/relationships/chart" Target="../charts/chart595.xml"/><Relationship Id="rId2" Type="http://schemas.openxmlformats.org/officeDocument/2006/relationships/chart" Target="../charts/chart580.xml"/><Relationship Id="rId16" Type="http://schemas.openxmlformats.org/officeDocument/2006/relationships/chart" Target="../charts/chart594.xml"/><Relationship Id="rId1" Type="http://schemas.openxmlformats.org/officeDocument/2006/relationships/chart" Target="../charts/chart579.xml"/><Relationship Id="rId6" Type="http://schemas.openxmlformats.org/officeDocument/2006/relationships/chart" Target="../charts/chart584.xml"/><Relationship Id="rId11" Type="http://schemas.openxmlformats.org/officeDocument/2006/relationships/chart" Target="../charts/chart589.xml"/><Relationship Id="rId5" Type="http://schemas.openxmlformats.org/officeDocument/2006/relationships/chart" Target="../charts/chart583.xml"/><Relationship Id="rId15" Type="http://schemas.openxmlformats.org/officeDocument/2006/relationships/chart" Target="../charts/chart593.xml"/><Relationship Id="rId10" Type="http://schemas.openxmlformats.org/officeDocument/2006/relationships/chart" Target="../charts/chart588.xml"/><Relationship Id="rId4" Type="http://schemas.openxmlformats.org/officeDocument/2006/relationships/chart" Target="../charts/chart582.xml"/><Relationship Id="rId9" Type="http://schemas.openxmlformats.org/officeDocument/2006/relationships/chart" Target="../charts/chart587.xml"/><Relationship Id="rId14" Type="http://schemas.openxmlformats.org/officeDocument/2006/relationships/chart" Target="../charts/chart5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25400</xdr:colOff>
      <xdr:row>1</xdr:row>
      <xdr:rowOff>114300</xdr:rowOff>
    </xdr:from>
    <xdr:to>
      <xdr:col>32</xdr:col>
      <xdr:colOff>25400</xdr:colOff>
      <xdr:row>18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76200</xdr:colOff>
      <xdr:row>1</xdr:row>
      <xdr:rowOff>127000</xdr:rowOff>
    </xdr:from>
    <xdr:to>
      <xdr:col>37</xdr:col>
      <xdr:colOff>76200</xdr:colOff>
      <xdr:row>18</xdr:row>
      <xdr:rowOff>63500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139700</xdr:colOff>
      <xdr:row>1</xdr:row>
      <xdr:rowOff>127000</xdr:rowOff>
    </xdr:from>
    <xdr:to>
      <xdr:col>42</xdr:col>
      <xdr:colOff>139700</xdr:colOff>
      <xdr:row>18</xdr:row>
      <xdr:rowOff>63500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203200</xdr:colOff>
      <xdr:row>1</xdr:row>
      <xdr:rowOff>127000</xdr:rowOff>
    </xdr:from>
    <xdr:to>
      <xdr:col>47</xdr:col>
      <xdr:colOff>203200</xdr:colOff>
      <xdr:row>18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47</xdr:col>
      <xdr:colOff>254000</xdr:colOff>
      <xdr:row>1</xdr:row>
      <xdr:rowOff>127000</xdr:rowOff>
    </xdr:from>
    <xdr:to>
      <xdr:col>52</xdr:col>
      <xdr:colOff>254000</xdr:colOff>
      <xdr:row>18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0</xdr:colOff>
      <xdr:row>21</xdr:row>
      <xdr:rowOff>0</xdr:rowOff>
    </xdr:from>
    <xdr:to>
      <xdr:col>32</xdr:col>
      <xdr:colOff>0</xdr:colOff>
      <xdr:row>37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21</xdr:row>
      <xdr:rowOff>0</xdr:rowOff>
    </xdr:from>
    <xdr:to>
      <xdr:col>37</xdr:col>
      <xdr:colOff>0</xdr:colOff>
      <xdr:row>37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0</xdr:colOff>
      <xdr:row>21</xdr:row>
      <xdr:rowOff>0</xdr:rowOff>
    </xdr:from>
    <xdr:to>
      <xdr:col>42</xdr:col>
      <xdr:colOff>0</xdr:colOff>
      <xdr:row>37</xdr:row>
      <xdr:rowOff>101600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21</xdr:row>
      <xdr:rowOff>0</xdr:rowOff>
    </xdr:from>
    <xdr:to>
      <xdr:col>47</xdr:col>
      <xdr:colOff>0</xdr:colOff>
      <xdr:row>37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50800</xdr:colOff>
      <xdr:row>21</xdr:row>
      <xdr:rowOff>25400</xdr:rowOff>
    </xdr:from>
    <xdr:to>
      <xdr:col>52</xdr:col>
      <xdr:colOff>50800</xdr:colOff>
      <xdr:row>37</xdr:row>
      <xdr:rowOff>127000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0</xdr:colOff>
      <xdr:row>38</xdr:row>
      <xdr:rowOff>0</xdr:rowOff>
    </xdr:from>
    <xdr:to>
      <xdr:col>32</xdr:col>
      <xdr:colOff>0</xdr:colOff>
      <xdr:row>54</xdr:row>
      <xdr:rowOff>101600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0</xdr:colOff>
      <xdr:row>38</xdr:row>
      <xdr:rowOff>0</xdr:rowOff>
    </xdr:from>
    <xdr:to>
      <xdr:col>37</xdr:col>
      <xdr:colOff>0</xdr:colOff>
      <xdr:row>54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0</xdr:colOff>
      <xdr:row>38</xdr:row>
      <xdr:rowOff>0</xdr:rowOff>
    </xdr:from>
    <xdr:to>
      <xdr:col>42</xdr:col>
      <xdr:colOff>0</xdr:colOff>
      <xdr:row>54</xdr:row>
      <xdr:rowOff>101600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42</xdr:col>
      <xdr:colOff>0</xdr:colOff>
      <xdr:row>38</xdr:row>
      <xdr:rowOff>0</xdr:rowOff>
    </xdr:from>
    <xdr:to>
      <xdr:col>47</xdr:col>
      <xdr:colOff>0</xdr:colOff>
      <xdr:row>54</xdr:row>
      <xdr:rowOff>101600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27</xdr:col>
      <xdr:colOff>21167</xdr:colOff>
      <xdr:row>57</xdr:row>
      <xdr:rowOff>63493</xdr:rowOff>
    </xdr:from>
    <xdr:to>
      <xdr:col>32</xdr:col>
      <xdr:colOff>21167</xdr:colOff>
      <xdr:row>73</xdr:row>
      <xdr:rowOff>169326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122767</xdr:colOff>
      <xdr:row>57</xdr:row>
      <xdr:rowOff>67726</xdr:rowOff>
    </xdr:from>
    <xdr:to>
      <xdr:col>37</xdr:col>
      <xdr:colOff>122767</xdr:colOff>
      <xdr:row>73</xdr:row>
      <xdr:rowOff>169327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186266</xdr:colOff>
      <xdr:row>57</xdr:row>
      <xdr:rowOff>50792</xdr:rowOff>
    </xdr:from>
    <xdr:to>
      <xdr:col>42</xdr:col>
      <xdr:colOff>186266</xdr:colOff>
      <xdr:row>73</xdr:row>
      <xdr:rowOff>152393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6"/>
  <sheetViews>
    <sheetView tabSelected="1" zoomScaleNormal="100" workbookViewId="0"/>
  </sheetViews>
  <sheetFormatPr defaultColWidth="10.796875" defaultRowHeight="12.6" x14ac:dyDescent="0.2"/>
  <cols>
    <col min="1" max="1" width="24.796875" style="15" customWidth="1"/>
    <col min="2" max="2" width="36.69921875" style="15" customWidth="1"/>
    <col min="3" max="3" width="15.19921875" style="15" customWidth="1"/>
    <col min="4" max="4" width="13.296875" style="15" customWidth="1"/>
    <col min="5" max="5" width="36.19921875" style="15" customWidth="1"/>
    <col min="6" max="6" width="34.69921875" style="15" customWidth="1"/>
    <col min="7" max="7" width="10.796875" style="15" customWidth="1"/>
    <col min="8" max="9" width="10.796875" style="15"/>
    <col min="10" max="10" width="17" style="15" customWidth="1"/>
    <col min="11" max="11" width="14.796875" style="15" customWidth="1"/>
    <col min="12" max="12" width="16.796875" style="15" customWidth="1"/>
    <col min="13" max="13" width="21.796875" style="15" customWidth="1"/>
    <col min="14" max="14" width="20.19921875" style="15" customWidth="1"/>
    <col min="15" max="16384" width="10.796875" style="15"/>
  </cols>
  <sheetData>
    <row r="1" spans="1:14" x14ac:dyDescent="0.2">
      <c r="A1" s="131"/>
      <c r="B1" s="124"/>
      <c r="C1" s="16" t="s">
        <v>25</v>
      </c>
      <c r="D1" s="124"/>
      <c r="E1" s="133" t="s">
        <v>96</v>
      </c>
      <c r="F1" s="134" t="s">
        <v>95</v>
      </c>
      <c r="J1" s="123" t="s">
        <v>94</v>
      </c>
      <c r="K1" s="124"/>
      <c r="L1" s="124"/>
      <c r="M1" s="157" t="s">
        <v>96</v>
      </c>
      <c r="N1" s="159" t="s">
        <v>95</v>
      </c>
    </row>
    <row r="2" spans="1:14" x14ac:dyDescent="0.2">
      <c r="A2" s="132" t="s">
        <v>24</v>
      </c>
      <c r="B2" s="176" t="s">
        <v>110</v>
      </c>
      <c r="C2" s="64" t="s">
        <v>68</v>
      </c>
      <c r="D2" s="46" t="s">
        <v>69</v>
      </c>
      <c r="E2" s="136" t="s">
        <v>98</v>
      </c>
      <c r="F2" s="135" t="s">
        <v>98</v>
      </c>
      <c r="J2" s="125"/>
      <c r="K2" s="64" t="s">
        <v>68</v>
      </c>
      <c r="L2" s="46" t="s">
        <v>69</v>
      </c>
      <c r="M2" s="136" t="s">
        <v>97</v>
      </c>
      <c r="N2" s="135" t="s">
        <v>97</v>
      </c>
    </row>
    <row r="3" spans="1:14" x14ac:dyDescent="0.2">
      <c r="A3" s="174" t="s">
        <v>26</v>
      </c>
      <c r="B3" s="181" t="s">
        <v>111</v>
      </c>
      <c r="C3" s="126">
        <f ca="1">INDIRECT("'"&amp;$A3&amp;"'!$B$4")</f>
        <v>0.86925766958304285</v>
      </c>
      <c r="D3" s="126">
        <f ca="1">INDIRECT("'"&amp;$A3&amp;"'!$B$5")</f>
        <v>0.86332084188294644</v>
      </c>
      <c r="E3" s="126">
        <f ca="1">INDIRECT("'"&amp;$A3&amp;"'!$B$6")</f>
        <v>9.2098652456460872E-2</v>
      </c>
      <c r="F3" s="127">
        <f ca="1">INDIRECT("'"&amp;$A3&amp;"'!$B$7")</f>
        <v>0.10681033919167915</v>
      </c>
      <c r="J3" s="66" t="s">
        <v>68</v>
      </c>
      <c r="K3" s="126">
        <f ca="1">CORREL($C$3:$C$33,C$3:C$33)</f>
        <v>1</v>
      </c>
      <c r="L3" s="126">
        <f t="shared" ref="L3:N3" ca="1" si="0">CORREL($C$3:$C$33,D$3:D$33)</f>
        <v>0.58064459028793214</v>
      </c>
      <c r="M3" s="126">
        <f t="shared" ca="1" si="0"/>
        <v>-0.42201519200794363</v>
      </c>
      <c r="N3" s="127">
        <f t="shared" ca="1" si="0"/>
        <v>-0.38717685426699461</v>
      </c>
    </row>
    <row r="4" spans="1:14" x14ac:dyDescent="0.2">
      <c r="A4" s="174" t="s">
        <v>27</v>
      </c>
      <c r="B4" s="181" t="s">
        <v>112</v>
      </c>
      <c r="C4" s="126">
        <f t="shared" ref="C4:C36" ca="1" si="1">INDIRECT("'"&amp;$A4&amp;"'!$B$4")</f>
        <v>0.91719531742089244</v>
      </c>
      <c r="D4" s="126">
        <f t="shared" ref="D4:D36" ca="1" si="2">INDIRECT("'"&amp;$A4&amp;"'!$B$5")</f>
        <v>0.83734766317916121</v>
      </c>
      <c r="E4" s="126">
        <f t="shared" ref="E4:E36" ca="1" si="3">INDIRECT("'"&amp;$A4&amp;"'!$B$6")</f>
        <v>1.7319204745581684E-2</v>
      </c>
      <c r="F4" s="127">
        <f t="shared" ref="F4:F36" ca="1" si="4">INDIRECT("'"&amp;$A4&amp;"'!$B$7")</f>
        <v>4.5158005083381525E-2</v>
      </c>
      <c r="J4" s="128" t="s">
        <v>69</v>
      </c>
      <c r="K4" s="126">
        <f ca="1">CORREL($D$3:$D$33,C$3:C$33)</f>
        <v>0.58064459028793214</v>
      </c>
      <c r="L4" s="126">
        <f t="shared" ref="L4:N4" ca="1" si="5">CORREL($D$3:$D$33,D$3:D$33)</f>
        <v>0.99999999999999989</v>
      </c>
      <c r="M4" s="126">
        <f t="shared" ca="1" si="5"/>
        <v>-0.17301802644270309</v>
      </c>
      <c r="N4" s="127">
        <f t="shared" ca="1" si="5"/>
        <v>-4.4132113518289828E-2</v>
      </c>
    </row>
    <row r="5" spans="1:14" x14ac:dyDescent="0.2">
      <c r="A5" s="174" t="s">
        <v>28</v>
      </c>
      <c r="B5" s="181" t="s">
        <v>113</v>
      </c>
      <c r="C5" s="126">
        <f t="shared" ca="1" si="1"/>
        <v>0.67033816752268471</v>
      </c>
      <c r="D5" s="126">
        <f t="shared" ca="1" si="2"/>
        <v>0.71561361335261398</v>
      </c>
      <c r="E5" s="126">
        <f t="shared" ca="1" si="3"/>
        <v>8.3366572237731029E-2</v>
      </c>
      <c r="F5" s="127">
        <f t="shared" ca="1" si="4"/>
        <v>8.6842523530497484E-2</v>
      </c>
      <c r="I5" s="158" t="s">
        <v>96</v>
      </c>
      <c r="J5" s="136" t="s">
        <v>97</v>
      </c>
      <c r="K5" s="126">
        <f ca="1">CORREL($E$3:$E$33,C$3:C$33)</f>
        <v>-0.42201519200794363</v>
      </c>
      <c r="L5" s="126">
        <f t="shared" ref="L5:N5" ca="1" si="6">CORREL($E$3:$E$33,D$3:D$33)</f>
        <v>-0.17301802644270309</v>
      </c>
      <c r="M5" s="126">
        <f t="shared" ca="1" si="6"/>
        <v>0.99999999999999989</v>
      </c>
      <c r="N5" s="127">
        <f t="shared" ca="1" si="6"/>
        <v>0.92180518993459726</v>
      </c>
    </row>
    <row r="6" spans="1:14" x14ac:dyDescent="0.2">
      <c r="A6" s="174" t="s">
        <v>29</v>
      </c>
      <c r="B6" s="181" t="s">
        <v>113</v>
      </c>
      <c r="C6" s="126">
        <f t="shared" ca="1" si="1"/>
        <v>0.98318581254343163</v>
      </c>
      <c r="D6" s="126">
        <f t="shared" ca="1" si="2"/>
        <v>0.82268666122392431</v>
      </c>
      <c r="E6" s="126">
        <f t="shared" ca="1" si="3"/>
        <v>4.8208232261301442E-2</v>
      </c>
      <c r="F6" s="127">
        <f t="shared" ca="1" si="4"/>
        <v>5.9511901667122502E-2</v>
      </c>
      <c r="I6" s="159" t="s">
        <v>95</v>
      </c>
      <c r="J6" s="156" t="s">
        <v>97</v>
      </c>
      <c r="K6" s="129">
        <f ca="1">CORREL($F$3:$F$33,C$3:C$33)</f>
        <v>-0.38717685426699461</v>
      </c>
      <c r="L6" s="129">
        <f t="shared" ref="L6:N6" ca="1" si="7">CORREL($F$3:$F$33,D$3:D$33)</f>
        <v>-4.4132113518289828E-2</v>
      </c>
      <c r="M6" s="129">
        <f t="shared" ca="1" si="7"/>
        <v>0.92180518993459726</v>
      </c>
      <c r="N6" s="130">
        <f t="shared" ca="1" si="7"/>
        <v>0.99999999999999989</v>
      </c>
    </row>
    <row r="7" spans="1:14" x14ac:dyDescent="0.2">
      <c r="A7" s="174" t="s">
        <v>30</v>
      </c>
      <c r="B7" s="181" t="s">
        <v>111</v>
      </c>
      <c r="C7" s="126">
        <f t="shared" ca="1" si="1"/>
        <v>0.74550522345484205</v>
      </c>
      <c r="D7" s="126">
        <f t="shared" ca="1" si="2"/>
        <v>0.69703903211248508</v>
      </c>
      <c r="E7" s="126">
        <f t="shared" ca="1" si="3"/>
        <v>0.1675956758903715</v>
      </c>
      <c r="F7" s="127">
        <f t="shared" ca="1" si="4"/>
        <v>0.17430870791064557</v>
      </c>
    </row>
    <row r="8" spans="1:14" x14ac:dyDescent="0.2">
      <c r="A8" s="174" t="s">
        <v>103</v>
      </c>
      <c r="B8" s="181" t="s">
        <v>118</v>
      </c>
      <c r="C8" s="126">
        <f t="shared" ca="1" si="1"/>
        <v>0.78053070033183425</v>
      </c>
      <c r="D8" s="126">
        <f t="shared" ca="1" si="2"/>
        <v>0.6467402515834122</v>
      </c>
      <c r="E8" s="126">
        <f t="shared" ca="1" si="3"/>
        <v>9.033723117795367E-2</v>
      </c>
      <c r="F8" s="127">
        <f t="shared" ca="1" si="4"/>
        <v>9.7479810220139296E-2</v>
      </c>
    </row>
    <row r="9" spans="1:14" x14ac:dyDescent="0.2">
      <c r="A9" s="174" t="s">
        <v>31</v>
      </c>
      <c r="B9" s="181" t="s">
        <v>114</v>
      </c>
      <c r="C9" s="126">
        <f t="shared" ca="1" si="1"/>
        <v>1.0002909222154528</v>
      </c>
      <c r="D9" s="126">
        <f t="shared" ca="1" si="2"/>
        <v>0.78659242145851238</v>
      </c>
      <c r="E9" s="126">
        <f t="shared" ca="1" si="3"/>
        <v>8.7922087608581223E-2</v>
      </c>
      <c r="F9" s="127">
        <f t="shared" ca="1" si="4"/>
        <v>0.11160403307610534</v>
      </c>
    </row>
    <row r="10" spans="1:14" x14ac:dyDescent="0.2">
      <c r="A10" s="174" t="s">
        <v>32</v>
      </c>
      <c r="B10" s="181" t="s">
        <v>115</v>
      </c>
      <c r="C10" s="126">
        <f t="shared" ca="1" si="1"/>
        <v>0.4607040261371767</v>
      </c>
      <c r="D10" s="126">
        <f t="shared" ca="1" si="2"/>
        <v>0.73234380361065698</v>
      </c>
      <c r="E10" s="126">
        <f t="shared" ca="1" si="3"/>
        <v>0.12774454934358104</v>
      </c>
      <c r="F10" s="127">
        <f t="shared" ca="1" si="4"/>
        <v>0.13523081973338624</v>
      </c>
    </row>
    <row r="11" spans="1:14" x14ac:dyDescent="0.2">
      <c r="A11" s="177" t="s">
        <v>119</v>
      </c>
      <c r="B11" s="181" t="s">
        <v>112</v>
      </c>
      <c r="C11" s="126">
        <f t="shared" ca="1" si="1"/>
        <v>0.98175092746342152</v>
      </c>
      <c r="D11" s="126">
        <f t="shared" ca="1" si="2"/>
        <v>0.85030826344266319</v>
      </c>
      <c r="E11" s="126">
        <f t="shared" ca="1" si="3"/>
        <v>1.2052180548501101E-2</v>
      </c>
      <c r="F11" s="127">
        <f t="shared" ca="1" si="4"/>
        <v>2.5062433227102998E-2</v>
      </c>
    </row>
    <row r="12" spans="1:14" x14ac:dyDescent="0.2">
      <c r="A12" s="174" t="s">
        <v>34</v>
      </c>
      <c r="B12" s="181" t="s">
        <v>113</v>
      </c>
      <c r="C12" s="126">
        <f t="shared" ca="1" si="1"/>
        <v>0.91636738362358272</v>
      </c>
      <c r="D12" s="126">
        <f t="shared" ca="1" si="2"/>
        <v>0.74962173012751965</v>
      </c>
      <c r="E12" s="126">
        <f t="shared" ca="1" si="3"/>
        <v>4.1031192916743842E-2</v>
      </c>
      <c r="F12" s="127">
        <f t="shared" ca="1" si="4"/>
        <v>6.1020379089956833E-2</v>
      </c>
    </row>
    <row r="13" spans="1:14" x14ac:dyDescent="0.2">
      <c r="A13" s="174" t="s">
        <v>35</v>
      </c>
      <c r="B13" s="181" t="s">
        <v>115</v>
      </c>
      <c r="C13" s="126">
        <f t="shared" ca="1" si="1"/>
        <v>0.86872136269679279</v>
      </c>
      <c r="D13" s="126">
        <f t="shared" ca="1" si="2"/>
        <v>0.69384579687848058</v>
      </c>
      <c r="E13" s="126">
        <f t="shared" ca="1" si="3"/>
        <v>5.6682466022669353E-2</v>
      </c>
      <c r="F13" s="127">
        <f t="shared" ca="1" si="4"/>
        <v>6.7243511463812911E-2</v>
      </c>
    </row>
    <row r="14" spans="1:14" x14ac:dyDescent="0.2">
      <c r="A14" s="174" t="s">
        <v>36</v>
      </c>
      <c r="B14" s="181" t="s">
        <v>115</v>
      </c>
      <c r="C14" s="126">
        <f t="shared" ca="1" si="1"/>
        <v>0.94550570098530651</v>
      </c>
      <c r="D14" s="126">
        <f t="shared" ca="1" si="2"/>
        <v>0.88169411217202831</v>
      </c>
      <c r="E14" s="126">
        <f t="shared" ca="1" si="3"/>
        <v>0.12182338517897373</v>
      </c>
      <c r="F14" s="127">
        <f t="shared" ca="1" si="4"/>
        <v>0.13302959020266181</v>
      </c>
    </row>
    <row r="15" spans="1:14" x14ac:dyDescent="0.2">
      <c r="A15" s="174" t="s">
        <v>37</v>
      </c>
      <c r="B15" s="181" t="s">
        <v>123</v>
      </c>
      <c r="C15" s="126">
        <f t="shared" ca="1" si="1"/>
        <v>0.83095875672237018</v>
      </c>
      <c r="D15" s="126">
        <f t="shared" ca="1" si="2"/>
        <v>0.67608390947327646</v>
      </c>
      <c r="E15" s="126">
        <f t="shared" ca="1" si="3"/>
        <v>6.5888405595609267E-2</v>
      </c>
      <c r="F15" s="127">
        <f t="shared" ca="1" si="4"/>
        <v>7.0074481283107115E-2</v>
      </c>
    </row>
    <row r="16" spans="1:14" x14ac:dyDescent="0.2">
      <c r="A16" s="174" t="s">
        <v>38</v>
      </c>
      <c r="B16" s="181" t="s">
        <v>115</v>
      </c>
      <c r="C16" s="126">
        <f t="shared" ca="1" si="1"/>
        <v>0.53202993049832958</v>
      </c>
      <c r="D16" s="126">
        <f t="shared" ca="1" si="2"/>
        <v>0.77434390862337321</v>
      </c>
      <c r="E16" s="126">
        <f t="shared" ca="1" si="3"/>
        <v>0.14290416644502468</v>
      </c>
      <c r="F16" s="127">
        <f t="shared" ca="1" si="4"/>
        <v>0.16388717478001869</v>
      </c>
    </row>
    <row r="17" spans="1:6" x14ac:dyDescent="0.2">
      <c r="A17" s="174" t="s">
        <v>39</v>
      </c>
      <c r="B17" s="181" t="s">
        <v>115</v>
      </c>
      <c r="C17" s="126">
        <f t="shared" ca="1" si="1"/>
        <v>0.56506944424396444</v>
      </c>
      <c r="D17" s="126">
        <f t="shared" ca="1" si="2"/>
        <v>0.77659234126937737</v>
      </c>
      <c r="E17" s="126">
        <f t="shared" ca="1" si="3"/>
        <v>0.1080070794365342</v>
      </c>
      <c r="F17" s="127">
        <f t="shared" ca="1" si="4"/>
        <v>0.12318145780927447</v>
      </c>
    </row>
    <row r="18" spans="1:6" x14ac:dyDescent="0.2">
      <c r="A18" s="174" t="s">
        <v>40</v>
      </c>
      <c r="B18" s="181" t="s">
        <v>124</v>
      </c>
      <c r="C18" s="126">
        <f t="shared" ca="1" si="1"/>
        <v>0.91300189172382229</v>
      </c>
      <c r="D18" s="126">
        <f t="shared" ca="1" si="2"/>
        <v>0.80163048596664688</v>
      </c>
      <c r="E18" s="126">
        <f t="shared" ca="1" si="3"/>
        <v>3.5613599745465185E-2</v>
      </c>
      <c r="F18" s="127">
        <f t="shared" ca="1" si="4"/>
        <v>4.9091749327910161E-2</v>
      </c>
    </row>
    <row r="19" spans="1:6" x14ac:dyDescent="0.2">
      <c r="A19" s="174" t="s">
        <v>41</v>
      </c>
      <c r="B19" s="181" t="s">
        <v>111</v>
      </c>
      <c r="C19" s="126">
        <f t="shared" ca="1" si="1"/>
        <v>0.94778946628820637</v>
      </c>
      <c r="D19" s="126">
        <f t="shared" ca="1" si="2"/>
        <v>0.81665506741149774</v>
      </c>
      <c r="E19" s="126">
        <f t="shared" ca="1" si="3"/>
        <v>0.12543079713798067</v>
      </c>
      <c r="F19" s="127">
        <f t="shared" ca="1" si="4"/>
        <v>0.13237271323947308</v>
      </c>
    </row>
    <row r="20" spans="1:6" x14ac:dyDescent="0.2">
      <c r="A20" s="174" t="s">
        <v>42</v>
      </c>
      <c r="B20" s="181" t="s">
        <v>115</v>
      </c>
      <c r="C20" s="126">
        <f t="shared" ca="1" si="1"/>
        <v>0.53874376578686456</v>
      </c>
      <c r="D20" s="126">
        <f t="shared" ca="1" si="2"/>
        <v>0.68972680971015998</v>
      </c>
      <c r="E20" s="126">
        <f t="shared" ca="1" si="3"/>
        <v>0.10166557912027185</v>
      </c>
      <c r="F20" s="127">
        <f t="shared" ca="1" si="4"/>
        <v>0.10756947583066756</v>
      </c>
    </row>
    <row r="21" spans="1:6" x14ac:dyDescent="0.2">
      <c r="A21" s="174" t="s">
        <v>43</v>
      </c>
      <c r="B21" s="181" t="s">
        <v>113</v>
      </c>
      <c r="C21" s="126">
        <f t="shared" ca="1" si="1"/>
        <v>0.77668156775303543</v>
      </c>
      <c r="D21" s="126">
        <f t="shared" ca="1" si="2"/>
        <v>0.77504604053626669</v>
      </c>
      <c r="E21" s="126">
        <f t="shared" ca="1" si="3"/>
        <v>3.9791922171084959E-2</v>
      </c>
      <c r="F21" s="127">
        <f t="shared" ca="1" si="4"/>
        <v>0.10738550009131465</v>
      </c>
    </row>
    <row r="22" spans="1:6" x14ac:dyDescent="0.2">
      <c r="A22" s="174" t="s">
        <v>44</v>
      </c>
      <c r="B22" s="181" t="s">
        <v>113</v>
      </c>
      <c r="C22" s="126">
        <f t="shared" ca="1" si="1"/>
        <v>0.79281310283558981</v>
      </c>
      <c r="D22" s="126">
        <f t="shared" ca="1" si="2"/>
        <v>0.79061559221507294</v>
      </c>
      <c r="E22" s="126">
        <f t="shared" ca="1" si="3"/>
        <v>5.3500105261457986E-2</v>
      </c>
      <c r="F22" s="127">
        <f t="shared" ca="1" si="4"/>
        <v>6.4995850621750395E-2</v>
      </c>
    </row>
    <row r="23" spans="1:6" x14ac:dyDescent="0.2">
      <c r="A23" s="174" t="s">
        <v>45</v>
      </c>
      <c r="B23" s="181" t="s">
        <v>113</v>
      </c>
      <c r="C23" s="126">
        <f t="shared" ca="1" si="1"/>
        <v>0.83894952418766322</v>
      </c>
      <c r="D23" s="126">
        <f t="shared" ca="1" si="2"/>
        <v>0.73478374895144116</v>
      </c>
      <c r="E23" s="126">
        <f t="shared" ca="1" si="3"/>
        <v>-8.1955118167453822E-3</v>
      </c>
      <c r="F23" s="127">
        <f t="shared" ca="1" si="4"/>
        <v>7.3665609517979957E-3</v>
      </c>
    </row>
    <row r="24" spans="1:6" x14ac:dyDescent="0.2">
      <c r="A24" s="174" t="s">
        <v>46</v>
      </c>
      <c r="B24" s="181" t="s">
        <v>113</v>
      </c>
      <c r="C24" s="126">
        <f t="shared" ca="1" si="1"/>
        <v>0.85315911313434734</v>
      </c>
      <c r="D24" s="126">
        <f t="shared" ca="1" si="2"/>
        <v>0.8068593520304298</v>
      </c>
      <c r="E24" s="126">
        <f t="shared" ca="1" si="3"/>
        <v>1.4549368352259506E-2</v>
      </c>
      <c r="F24" s="127">
        <f t="shared" ca="1" si="4"/>
        <v>5.1710785825448635E-2</v>
      </c>
    </row>
    <row r="25" spans="1:6" x14ac:dyDescent="0.2">
      <c r="A25" s="174" t="s">
        <v>47</v>
      </c>
      <c r="B25" s="181" t="s">
        <v>113</v>
      </c>
      <c r="C25" s="126">
        <f t="shared" ca="1" si="1"/>
        <v>0.76584683029004652</v>
      </c>
      <c r="D25" s="126">
        <f t="shared" ca="1" si="2"/>
        <v>0.85351383547274706</v>
      </c>
      <c r="E25" s="126">
        <f t="shared" ca="1" si="3"/>
        <v>0.1036056872503186</v>
      </c>
      <c r="F25" s="127">
        <f t="shared" ca="1" si="4"/>
        <v>0.16052094003393513</v>
      </c>
    </row>
    <row r="26" spans="1:6" x14ac:dyDescent="0.2">
      <c r="A26" s="174" t="s">
        <v>48</v>
      </c>
      <c r="B26" s="181" t="s">
        <v>113</v>
      </c>
      <c r="C26" s="126">
        <f t="shared" ca="1" si="1"/>
        <v>0.61461843643952663</v>
      </c>
      <c r="D26" s="126">
        <f t="shared" ca="1" si="2"/>
        <v>0.73596686063895733</v>
      </c>
      <c r="E26" s="126">
        <f t="shared" ca="1" si="3"/>
        <v>6.9396099433868041E-2</v>
      </c>
      <c r="F26" s="127">
        <f t="shared" ca="1" si="4"/>
        <v>0.10438237735341116</v>
      </c>
    </row>
    <row r="27" spans="1:6" x14ac:dyDescent="0.2">
      <c r="A27" s="174" t="s">
        <v>49</v>
      </c>
      <c r="B27" s="181" t="s">
        <v>113</v>
      </c>
      <c r="C27" s="126">
        <f t="shared" ca="1" si="1"/>
        <v>0.59108130189524555</v>
      </c>
      <c r="D27" s="126">
        <f t="shared" ca="1" si="2"/>
        <v>0.6999548060802705</v>
      </c>
      <c r="E27" s="126">
        <f t="shared" ca="1" si="3"/>
        <v>6.2780940640133842E-2</v>
      </c>
      <c r="F27" s="127">
        <f t="shared" ca="1" si="4"/>
        <v>7.9159919007471213E-2</v>
      </c>
    </row>
    <row r="28" spans="1:6" x14ac:dyDescent="0.2">
      <c r="A28" s="174" t="s">
        <v>50</v>
      </c>
      <c r="B28" s="181" t="s">
        <v>111</v>
      </c>
      <c r="C28" s="126">
        <f t="shared" ca="1" si="1"/>
        <v>0.81534879676548555</v>
      </c>
      <c r="D28" s="126">
        <f t="shared" ca="1" si="2"/>
        <v>0.76872242108301903</v>
      </c>
      <c r="E28" s="126">
        <f t="shared" ca="1" si="3"/>
        <v>5.0118402114257998E-2</v>
      </c>
      <c r="F28" s="127">
        <f t="shared" ca="1" si="4"/>
        <v>0.10943960557533761</v>
      </c>
    </row>
    <row r="29" spans="1:6" x14ac:dyDescent="0.2">
      <c r="A29" s="174" t="s">
        <v>51</v>
      </c>
      <c r="B29" s="181" t="s">
        <v>115</v>
      </c>
      <c r="C29" s="126">
        <f t="shared" ca="1" si="1"/>
        <v>0.37266868061231617</v>
      </c>
      <c r="D29" s="126">
        <f t="shared" ca="1" si="2"/>
        <v>0.60427420819392574</v>
      </c>
      <c r="E29" s="126">
        <f t="shared" ca="1" si="3"/>
        <v>5.8426762724728909E-2</v>
      </c>
      <c r="F29" s="127">
        <f t="shared" ca="1" si="4"/>
        <v>5.983566932282347E-2</v>
      </c>
    </row>
    <row r="30" spans="1:6" x14ac:dyDescent="0.2">
      <c r="A30" s="174" t="s">
        <v>52</v>
      </c>
      <c r="B30" s="181" t="s">
        <v>117</v>
      </c>
      <c r="C30" s="126">
        <f t="shared" ca="1" si="1"/>
        <v>0.79217192495730238</v>
      </c>
      <c r="D30" s="126">
        <f t="shared" ca="1" si="2"/>
        <v>0.67833241580317005</v>
      </c>
      <c r="E30" s="126">
        <f t="shared" ca="1" si="3"/>
        <v>9.7451666398815306E-2</v>
      </c>
      <c r="F30" s="127">
        <f t="shared" ca="1" si="4"/>
        <v>0.11715704168110352</v>
      </c>
    </row>
    <row r="31" spans="1:6" x14ac:dyDescent="0.2">
      <c r="A31" s="174" t="s">
        <v>53</v>
      </c>
      <c r="B31" s="181" t="s">
        <v>116</v>
      </c>
      <c r="C31" s="126">
        <f t="shared" ca="1" si="1"/>
        <v>1.007860215432963</v>
      </c>
      <c r="D31" s="126">
        <f t="shared" ca="1" si="2"/>
        <v>0.9001363302453177</v>
      </c>
      <c r="E31" s="126">
        <f t="shared" ca="1" si="3"/>
        <v>8.8026239819802843E-3</v>
      </c>
      <c r="F31" s="127">
        <f t="shared" ca="1" si="4"/>
        <v>1.5508372123684944E-2</v>
      </c>
    </row>
    <row r="32" spans="1:6" x14ac:dyDescent="0.2">
      <c r="A32" s="174" t="s">
        <v>54</v>
      </c>
      <c r="B32" s="181" t="s">
        <v>117</v>
      </c>
      <c r="C32" s="126">
        <f t="shared" ca="1" si="1"/>
        <v>0.94438344363761173</v>
      </c>
      <c r="D32" s="126">
        <f t="shared" ca="1" si="2"/>
        <v>0.94173257825348</v>
      </c>
      <c r="E32" s="126">
        <f t="shared" ca="1" si="3"/>
        <v>6.3059902896955178E-2</v>
      </c>
      <c r="F32" s="127">
        <f t="shared" ca="1" si="4"/>
        <v>0.10045455620121257</v>
      </c>
    </row>
    <row r="33" spans="1:33" x14ac:dyDescent="0.2">
      <c r="A33" s="175" t="s">
        <v>55</v>
      </c>
      <c r="B33" s="181" t="s">
        <v>113</v>
      </c>
      <c r="C33" s="129">
        <f t="shared" ca="1" si="1"/>
        <v>1.0243473351137593</v>
      </c>
      <c r="D33" s="129">
        <f t="shared" ca="1" si="2"/>
        <v>0.74127712722645189</v>
      </c>
      <c r="E33" s="129">
        <f t="shared" ca="1" si="3"/>
        <v>3.3336403527311154E-2</v>
      </c>
      <c r="F33" s="130">
        <f t="shared" ca="1" si="4"/>
        <v>3.9933509563051195E-2</v>
      </c>
    </row>
    <row r="34" spans="1:33" x14ac:dyDescent="0.2">
      <c r="A34" s="182" t="s">
        <v>125</v>
      </c>
      <c r="B34" s="180" t="s">
        <v>122</v>
      </c>
      <c r="C34" s="167">
        <f t="shared" ca="1" si="1"/>
        <v>0.92515485038726453</v>
      </c>
      <c r="D34" s="167">
        <f t="shared" ca="1" si="2"/>
        <v>0.86865275731587122</v>
      </c>
      <c r="E34" s="167">
        <f t="shared" ca="1" si="3"/>
        <v>9.6398038246597872E-3</v>
      </c>
      <c r="F34" s="168">
        <f t="shared" ca="1" si="4"/>
        <v>2.540470157750363E-2</v>
      </c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8"/>
      <c r="AD34" s="118"/>
      <c r="AE34" s="118"/>
      <c r="AF34" s="118"/>
      <c r="AG34" s="118"/>
    </row>
    <row r="35" spans="1:33" x14ac:dyDescent="0.2">
      <c r="A35" s="183" t="s">
        <v>126</v>
      </c>
      <c r="B35" s="178" t="s">
        <v>121</v>
      </c>
      <c r="C35" s="169">
        <f t="shared" ca="1" si="1"/>
        <v>0.97024427146539804</v>
      </c>
      <c r="D35" s="169">
        <f t="shared" ca="1" si="2"/>
        <v>0.8389282439128336</v>
      </c>
      <c r="E35" s="169">
        <f t="shared" ca="1" si="3"/>
        <v>-2.502583558313809E-2</v>
      </c>
      <c r="F35" s="170">
        <f t="shared" ca="1" si="4"/>
        <v>-4.1234063767932261E-2</v>
      </c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/>
      <c r="AE35" s="118"/>
      <c r="AF35" s="118"/>
      <c r="AG35" s="118"/>
    </row>
    <row r="36" spans="1:33" x14ac:dyDescent="0.2">
      <c r="A36" s="184" t="s">
        <v>120</v>
      </c>
      <c r="B36" s="179" t="s">
        <v>127</v>
      </c>
      <c r="C36" s="171">
        <f t="shared" ca="1" si="1"/>
        <v>0.94973233245419908</v>
      </c>
      <c r="D36" s="171">
        <f t="shared" ca="1" si="2"/>
        <v>0.62059960852367801</v>
      </c>
      <c r="E36" s="171">
        <f t="shared" ca="1" si="3"/>
        <v>-1.1693944112904586E-2</v>
      </c>
      <c r="F36" s="172">
        <f t="shared" ca="1" si="4"/>
        <v>-1.0701306739127725E-2</v>
      </c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/>
      <c r="AD36" s="118"/>
      <c r="AE36" s="118"/>
      <c r="AF36" s="118"/>
      <c r="AG36" s="118"/>
    </row>
    <row r="37" spans="1:33" x14ac:dyDescent="0.2">
      <c r="A37" s="117"/>
      <c r="B37" s="117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</row>
    <row r="38" spans="1:33" x14ac:dyDescent="0.2">
      <c r="A38" s="117"/>
      <c r="B38" s="117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/>
      <c r="AE38" s="118"/>
      <c r="AF38" s="118"/>
      <c r="AG38" s="118"/>
    </row>
    <row r="39" spans="1:33" x14ac:dyDescent="0.2">
      <c r="A39" s="119"/>
      <c r="B39" s="119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/>
      <c r="AE39" s="118"/>
      <c r="AF39" s="118"/>
      <c r="AG39" s="118"/>
    </row>
    <row r="40" spans="1:33" x14ac:dyDescent="0.2">
      <c r="A40" s="119"/>
      <c r="B40" s="119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/>
      <c r="AF40" s="118"/>
      <c r="AG40" s="118"/>
    </row>
    <row r="41" spans="1:33" x14ac:dyDescent="0.2">
      <c r="A41" s="120"/>
      <c r="B41" s="120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8"/>
      <c r="AD41" s="118"/>
      <c r="AE41" s="118"/>
      <c r="AF41" s="118"/>
      <c r="AG41" s="118"/>
    </row>
    <row r="42" spans="1:33" x14ac:dyDescent="0.2">
      <c r="A42" s="120"/>
      <c r="B42" s="120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8"/>
      <c r="AD42" s="118"/>
      <c r="AE42" s="118"/>
      <c r="AF42" s="118"/>
      <c r="AG42" s="118"/>
    </row>
    <row r="43" spans="1:33" x14ac:dyDescent="0.2">
      <c r="A43" s="121"/>
      <c r="B43" s="119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/>
      <c r="AF43" s="118"/>
      <c r="AG43" s="118"/>
    </row>
    <row r="44" spans="1:33" x14ac:dyDescent="0.2">
      <c r="A44" s="119"/>
      <c r="B44" s="119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/>
    </row>
    <row r="45" spans="1:33" x14ac:dyDescent="0.2">
      <c r="A45" s="120"/>
      <c r="B45" s="120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  <c r="AE45" s="118"/>
      <c r="AF45" s="118"/>
      <c r="AG45" s="118"/>
    </row>
    <row r="46" spans="1:33" x14ac:dyDescent="0.2">
      <c r="A46" s="120"/>
      <c r="B46" s="120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/>
    </row>
    <row r="47" spans="1:33" x14ac:dyDescent="0.2">
      <c r="A47" s="120"/>
      <c r="B47" s="120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</row>
    <row r="48" spans="1:33" x14ac:dyDescent="0.2">
      <c r="A48" s="120"/>
      <c r="B48" s="120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</row>
    <row r="49" spans="1:33" x14ac:dyDescent="0.2">
      <c r="A49" s="120"/>
      <c r="B49" s="120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</row>
    <row r="50" spans="1:33" x14ac:dyDescent="0.2">
      <c r="A50" s="120"/>
      <c r="B50" s="120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</row>
    <row r="51" spans="1:33" x14ac:dyDescent="0.2">
      <c r="A51" s="120"/>
      <c r="B51" s="120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  <c r="AA51" s="118"/>
      <c r="AB51" s="118"/>
      <c r="AC51" s="118"/>
      <c r="AD51" s="118"/>
      <c r="AE51" s="118"/>
      <c r="AF51" s="118"/>
      <c r="AG51" s="118"/>
    </row>
    <row r="52" spans="1:33" x14ac:dyDescent="0.2">
      <c r="A52" s="120"/>
      <c r="B52" s="120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/>
      <c r="AE52" s="118"/>
      <c r="AF52" s="118"/>
      <c r="AG52" s="118"/>
    </row>
    <row r="53" spans="1:33" x14ac:dyDescent="0.2">
      <c r="A53" s="120"/>
      <c r="B53" s="120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  <c r="AE53" s="118"/>
      <c r="AF53" s="118"/>
      <c r="AG53" s="118"/>
    </row>
    <row r="54" spans="1:33" x14ac:dyDescent="0.2">
      <c r="A54" s="120"/>
      <c r="B54" s="120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</row>
    <row r="55" spans="1:33" x14ac:dyDescent="0.2">
      <c r="A55" s="122"/>
      <c r="B55" s="122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</row>
    <row r="56" spans="1:33" x14ac:dyDescent="0.2">
      <c r="A56" s="122"/>
      <c r="B56" s="122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/>
    </row>
  </sheetData>
  <sheetProtection sheet="1" objects="1" scenarios="1"/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Template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93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 t="e">
        <f>U5</f>
        <v>#DIV/0!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 t="e">
        <f>R3*AVERAGE(E62:E63)</f>
        <v>#DIV/0!</v>
      </c>
      <c r="S4" s="75" t="e">
        <f>S3*AVERAGE(E63:E64)</f>
        <v>#DIV/0!</v>
      </c>
      <c r="T4" s="75" t="e">
        <f>T3*AVERAGE(E64:E65)</f>
        <v>#DIV/0!</v>
      </c>
      <c r="U4" s="75" t="e">
        <f>U3*AVERAGE(E65:E66)</f>
        <v>#DIV/0!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 t="e">
        <f>U11</f>
        <v>#DIV/0!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 t="e">
        <f>SUM(R4:U4)</f>
        <v>#DIV/0!</v>
      </c>
      <c r="R5" s="80" t="s">
        <v>80</v>
      </c>
      <c r="S5" s="81">
        <f>SUM(R3:U3)</f>
        <v>1</v>
      </c>
      <c r="T5" s="80" t="s">
        <v>92</v>
      </c>
      <c r="U5" s="79" t="e">
        <f>Q5/S5</f>
        <v>#DIV/0!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 t="e">
        <f>S103</f>
        <v>#DIV/0!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 t="e">
        <f>S139</f>
        <v>#DIV/0!</v>
      </c>
      <c r="D7" s="53">
        <v>0</v>
      </c>
      <c r="E7" s="11"/>
      <c r="F7" s="11"/>
      <c r="G7" s="11"/>
      <c r="H7" s="11"/>
      <c r="I7" s="11"/>
      <c r="J7" s="11"/>
      <c r="K7" s="11"/>
      <c r="L7" s="11"/>
      <c r="M7" s="11"/>
      <c r="N7" s="12"/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"/>
      <c r="F8" s="11"/>
      <c r="G8" s="11"/>
      <c r="H8" s="11"/>
      <c r="I8" s="11"/>
      <c r="J8" s="11"/>
      <c r="K8" s="11"/>
      <c r="L8" s="11"/>
      <c r="M8" s="11"/>
      <c r="N8" s="12"/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"/>
      <c r="F9" s="11"/>
      <c r="G9" s="11"/>
      <c r="H9" s="11"/>
      <c r="I9" s="11"/>
      <c r="J9" s="11"/>
      <c r="K9" s="11"/>
      <c r="L9" s="11"/>
      <c r="M9" s="11"/>
      <c r="N9" s="12"/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 t="e">
        <f>S101</f>
        <v>#DIV/0!</v>
      </c>
      <c r="D10" s="53">
        <v>5.0000000000000001E-9</v>
      </c>
      <c r="E10" s="11"/>
      <c r="F10" s="11"/>
      <c r="G10" s="11"/>
      <c r="H10" s="11"/>
      <c r="I10" s="11"/>
      <c r="J10" s="11"/>
      <c r="K10" s="11"/>
      <c r="L10" s="11"/>
      <c r="M10" s="11"/>
      <c r="N10" s="12"/>
      <c r="O10" s="5"/>
      <c r="P10" s="39" t="s">
        <v>75</v>
      </c>
      <c r="Q10" s="38" t="e">
        <f t="shared" ref="Q10:Y10" si="3">Q9*AVERAGE(E61:F61)</f>
        <v>#NUM!</v>
      </c>
      <c r="R10" s="38" t="e">
        <f t="shared" si="3"/>
        <v>#DIV/0!</v>
      </c>
      <c r="S10" s="38" t="e">
        <f t="shared" si="3"/>
        <v>#DIV/0!</v>
      </c>
      <c r="T10" s="38" t="e">
        <f t="shared" si="3"/>
        <v>#DIV/0!</v>
      </c>
      <c r="U10" s="38" t="e">
        <f t="shared" si="3"/>
        <v>#DIV/0!</v>
      </c>
      <c r="V10" s="38" t="e">
        <f t="shared" si="3"/>
        <v>#DIV/0!</v>
      </c>
      <c r="W10" s="38" t="e">
        <f t="shared" si="3"/>
        <v>#DIV/0!</v>
      </c>
      <c r="X10" s="38" t="e">
        <f t="shared" si="3"/>
        <v>#DIV/0!</v>
      </c>
      <c r="Y10" s="38" t="e">
        <f t="shared" si="3"/>
        <v>#DIV/0!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 t="e">
        <f t="shared" ref="B11:B12" si="4">S102</f>
        <v>#DIV/0!</v>
      </c>
      <c r="D11" s="53">
        <v>7.4999999999999993E-9</v>
      </c>
      <c r="E11" s="11"/>
      <c r="F11" s="11"/>
      <c r="G11" s="11"/>
      <c r="H11" s="11"/>
      <c r="I11" s="11"/>
      <c r="J11" s="11"/>
      <c r="K11" s="11"/>
      <c r="L11" s="11"/>
      <c r="M11" s="11"/>
      <c r="N11" s="12"/>
      <c r="O11" s="5"/>
      <c r="P11" s="41" t="s">
        <v>78</v>
      </c>
      <c r="Q11" s="42" t="e">
        <f>SUM(R10:Y10)</f>
        <v>#DIV/0!</v>
      </c>
      <c r="R11" s="43" t="s">
        <v>80</v>
      </c>
      <c r="S11" s="70">
        <f>Z8-R8</f>
        <v>2.1461280356782391</v>
      </c>
      <c r="T11" s="43" t="s">
        <v>92</v>
      </c>
      <c r="U11" s="42" t="e">
        <f>Q11/S11</f>
        <v>#DIV/0!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 t="e">
        <f t="shared" si="4"/>
        <v>#DIV/0!</v>
      </c>
      <c r="D12" s="53">
        <v>1E-8</v>
      </c>
      <c r="E12" s="11"/>
      <c r="F12" s="11"/>
      <c r="G12" s="11"/>
      <c r="H12" s="11"/>
      <c r="I12" s="11"/>
      <c r="J12" s="11"/>
      <c r="K12" s="11"/>
      <c r="L12" s="11"/>
      <c r="M12" s="11"/>
      <c r="N12" s="12"/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 t="e">
        <f>S137</f>
        <v>#DIV/0!</v>
      </c>
      <c r="D15" s="53">
        <f>D7</f>
        <v>0</v>
      </c>
      <c r="E15" s="11"/>
      <c r="F15" s="11"/>
      <c r="G15" s="11"/>
      <c r="H15" s="11"/>
      <c r="I15" s="11"/>
      <c r="J15" s="11"/>
      <c r="K15" s="11"/>
      <c r="L15" s="11"/>
      <c r="M15" s="11"/>
      <c r="N15" s="12"/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 t="e">
        <f t="shared" ref="B16:B17" si="6">S138</f>
        <v>#DIV/0!</v>
      </c>
      <c r="D16" s="53">
        <f t="shared" ref="D16:D20" si="7">D8</f>
        <v>1.0000000000000001E-9</v>
      </c>
      <c r="E16" s="11"/>
      <c r="F16" s="11"/>
      <c r="G16" s="11"/>
      <c r="H16" s="11"/>
      <c r="I16" s="11"/>
      <c r="J16" s="11"/>
      <c r="K16" s="11"/>
      <c r="L16" s="11"/>
      <c r="M16" s="11"/>
      <c r="N16" s="12"/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 t="e">
        <f t="shared" si="6"/>
        <v>#DIV/0!</v>
      </c>
      <c r="D17" s="53">
        <f t="shared" si="7"/>
        <v>2.5000000000000001E-9</v>
      </c>
      <c r="E17" s="11"/>
      <c r="F17" s="11"/>
      <c r="G17" s="11"/>
      <c r="H17" s="11"/>
      <c r="I17" s="11"/>
      <c r="J17" s="11"/>
      <c r="K17" s="11"/>
      <c r="L17" s="11"/>
      <c r="M17" s="11"/>
      <c r="N17" s="12"/>
      <c r="O17" s="5"/>
      <c r="P17" s="20" t="e">
        <f t="shared" ref="P17:P22" si="9">LOG(D7,10)</f>
        <v>#NUM!</v>
      </c>
      <c r="Q17" s="30" t="e">
        <f t="shared" ref="Q17:Z22" si="10">$E61*E$61</f>
        <v>#DIV/0!</v>
      </c>
      <c r="R17" s="30" t="e">
        <f t="shared" si="10"/>
        <v>#DIV/0!</v>
      </c>
      <c r="S17" s="30" t="e">
        <f t="shared" si="10"/>
        <v>#DIV/0!</v>
      </c>
      <c r="T17" s="30" t="e">
        <f t="shared" si="10"/>
        <v>#DIV/0!</v>
      </c>
      <c r="U17" s="30" t="e">
        <f t="shared" si="10"/>
        <v>#DIV/0!</v>
      </c>
      <c r="V17" s="30" t="e">
        <f t="shared" si="10"/>
        <v>#DIV/0!</v>
      </c>
      <c r="W17" s="30" t="e">
        <f t="shared" si="10"/>
        <v>#DIV/0!</v>
      </c>
      <c r="X17" s="30" t="e">
        <f t="shared" si="10"/>
        <v>#DIV/0!</v>
      </c>
      <c r="Y17" s="30" t="e">
        <f t="shared" si="10"/>
        <v>#DIV/0!</v>
      </c>
      <c r="Z17" s="31" t="e">
        <f t="shared" si="10"/>
        <v>#DIV/0!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"/>
      <c r="F18" s="11"/>
      <c r="G18" s="11"/>
      <c r="H18" s="11"/>
      <c r="I18" s="11"/>
      <c r="J18" s="11"/>
      <c r="K18" s="11"/>
      <c r="L18" s="11"/>
      <c r="M18" s="11"/>
      <c r="N18" s="12"/>
      <c r="O18" s="5"/>
      <c r="P18" s="20">
        <f t="shared" si="9"/>
        <v>-8.9999999999999982</v>
      </c>
      <c r="Q18" s="30" t="e">
        <f t="shared" si="10"/>
        <v>#DIV/0!</v>
      </c>
      <c r="R18" s="30" t="e">
        <f t="shared" si="10"/>
        <v>#DIV/0!</v>
      </c>
      <c r="S18" s="30" t="e">
        <f t="shared" si="10"/>
        <v>#DIV/0!</v>
      </c>
      <c r="T18" s="30" t="e">
        <f t="shared" si="10"/>
        <v>#DIV/0!</v>
      </c>
      <c r="U18" s="30" t="e">
        <f t="shared" si="10"/>
        <v>#DIV/0!</v>
      </c>
      <c r="V18" s="30" t="e">
        <f t="shared" si="10"/>
        <v>#DIV/0!</v>
      </c>
      <c r="W18" s="30" t="e">
        <f t="shared" si="10"/>
        <v>#DIV/0!</v>
      </c>
      <c r="X18" s="30" t="e">
        <f t="shared" si="10"/>
        <v>#DIV/0!</v>
      </c>
      <c r="Y18" s="30" t="e">
        <f t="shared" si="10"/>
        <v>#DIV/0!</v>
      </c>
      <c r="Z18" s="31" t="e">
        <f t="shared" si="10"/>
        <v>#DIV/0!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"/>
      <c r="F19" s="11"/>
      <c r="G19" s="11"/>
      <c r="H19" s="11"/>
      <c r="I19" s="11"/>
      <c r="J19" s="11"/>
      <c r="K19" s="11"/>
      <c r="L19" s="11"/>
      <c r="M19" s="11"/>
      <c r="N19" s="12"/>
      <c r="O19" s="5"/>
      <c r="P19" s="20">
        <f t="shared" si="9"/>
        <v>-8.6020599913279607</v>
      </c>
      <c r="Q19" s="30" t="e">
        <f t="shared" si="10"/>
        <v>#DIV/0!</v>
      </c>
      <c r="R19" s="30" t="e">
        <f t="shared" si="10"/>
        <v>#DIV/0!</v>
      </c>
      <c r="S19" s="30" t="e">
        <f t="shared" si="10"/>
        <v>#DIV/0!</v>
      </c>
      <c r="T19" s="30" t="e">
        <f t="shared" si="10"/>
        <v>#DIV/0!</v>
      </c>
      <c r="U19" s="30" t="e">
        <f t="shared" si="10"/>
        <v>#DIV/0!</v>
      </c>
      <c r="V19" s="30" t="e">
        <f t="shared" si="10"/>
        <v>#DIV/0!</v>
      </c>
      <c r="W19" s="30" t="e">
        <f t="shared" si="10"/>
        <v>#DIV/0!</v>
      </c>
      <c r="X19" s="30" t="e">
        <f t="shared" si="10"/>
        <v>#DIV/0!</v>
      </c>
      <c r="Y19" s="30" t="e">
        <f t="shared" si="10"/>
        <v>#DIV/0!</v>
      </c>
      <c r="Z19" s="31" t="e">
        <f t="shared" si="10"/>
        <v>#DIV/0!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"/>
      <c r="F20" s="11"/>
      <c r="G20" s="11"/>
      <c r="H20" s="11"/>
      <c r="I20" s="11"/>
      <c r="J20" s="11"/>
      <c r="K20" s="11"/>
      <c r="L20" s="11"/>
      <c r="M20" s="11"/>
      <c r="N20" s="12"/>
      <c r="O20" s="5"/>
      <c r="P20" s="20">
        <f t="shared" si="9"/>
        <v>-8.3010299956639813</v>
      </c>
      <c r="Q20" s="30" t="e">
        <f t="shared" si="10"/>
        <v>#DIV/0!</v>
      </c>
      <c r="R20" s="30" t="e">
        <f t="shared" si="10"/>
        <v>#DIV/0!</v>
      </c>
      <c r="S20" s="30" t="e">
        <f t="shared" si="10"/>
        <v>#DIV/0!</v>
      </c>
      <c r="T20" s="30" t="e">
        <f t="shared" si="10"/>
        <v>#DIV/0!</v>
      </c>
      <c r="U20" s="30" t="e">
        <f t="shared" si="10"/>
        <v>#DIV/0!</v>
      </c>
      <c r="V20" s="30" t="e">
        <f t="shared" si="10"/>
        <v>#DIV/0!</v>
      </c>
      <c r="W20" s="30" t="e">
        <f t="shared" si="10"/>
        <v>#DIV/0!</v>
      </c>
      <c r="X20" s="30" t="e">
        <f t="shared" si="10"/>
        <v>#DIV/0!</v>
      </c>
      <c r="Y20" s="30" t="e">
        <f t="shared" si="10"/>
        <v>#DIV/0!</v>
      </c>
      <c r="Z20" s="31" t="e">
        <f t="shared" si="10"/>
        <v>#DIV/0!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 t="e">
        <f t="shared" si="10"/>
        <v>#DIV/0!</v>
      </c>
      <c r="R21" s="30" t="e">
        <f t="shared" si="10"/>
        <v>#DIV/0!</v>
      </c>
      <c r="S21" s="30" t="e">
        <f t="shared" si="10"/>
        <v>#DIV/0!</v>
      </c>
      <c r="T21" s="30" t="e">
        <f t="shared" si="10"/>
        <v>#DIV/0!</v>
      </c>
      <c r="U21" s="30" t="e">
        <f t="shared" si="10"/>
        <v>#DIV/0!</v>
      </c>
      <c r="V21" s="30" t="e">
        <f t="shared" si="10"/>
        <v>#DIV/0!</v>
      </c>
      <c r="W21" s="30" t="e">
        <f t="shared" si="10"/>
        <v>#DIV/0!</v>
      </c>
      <c r="X21" s="30" t="e">
        <f t="shared" si="10"/>
        <v>#DIV/0!</v>
      </c>
      <c r="Y21" s="30" t="e">
        <f t="shared" si="10"/>
        <v>#DIV/0!</v>
      </c>
      <c r="Z21" s="31" t="e">
        <f t="shared" si="10"/>
        <v>#DIV/0!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 t="e">
        <f t="shared" si="10"/>
        <v>#DIV/0!</v>
      </c>
      <c r="R22" s="30" t="e">
        <f t="shared" si="10"/>
        <v>#DIV/0!</v>
      </c>
      <c r="S22" s="30" t="e">
        <f t="shared" si="10"/>
        <v>#DIV/0!</v>
      </c>
      <c r="T22" s="30" t="e">
        <f t="shared" si="10"/>
        <v>#DIV/0!</v>
      </c>
      <c r="U22" s="30" t="e">
        <f t="shared" si="10"/>
        <v>#DIV/0!</v>
      </c>
      <c r="V22" s="30" t="e">
        <f t="shared" si="10"/>
        <v>#DIV/0!</v>
      </c>
      <c r="W22" s="30" t="e">
        <f t="shared" si="10"/>
        <v>#DIV/0!</v>
      </c>
      <c r="X22" s="30" t="e">
        <f t="shared" si="10"/>
        <v>#DIV/0!</v>
      </c>
      <c r="Y22" s="30" t="e">
        <f t="shared" si="10"/>
        <v>#DIV/0!</v>
      </c>
      <c r="Z22" s="31" t="e">
        <f t="shared" si="10"/>
        <v>#DIV/0!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"/>
      <c r="F23" s="11"/>
      <c r="G23" s="11"/>
      <c r="H23" s="11"/>
      <c r="I23" s="11"/>
      <c r="J23" s="11"/>
      <c r="K23" s="11"/>
      <c r="L23" s="11"/>
      <c r="M23" s="11"/>
      <c r="N23" s="12"/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"/>
      <c r="F24" s="11"/>
      <c r="G24" s="11"/>
      <c r="H24" s="11"/>
      <c r="I24" s="11"/>
      <c r="J24" s="11"/>
      <c r="K24" s="11"/>
      <c r="L24" s="11"/>
      <c r="M24" s="11"/>
      <c r="N24" s="12"/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"/>
      <c r="F25" s="11"/>
      <c r="G25" s="11"/>
      <c r="H25" s="11"/>
      <c r="I25" s="11"/>
      <c r="J25" s="11"/>
      <c r="K25" s="11"/>
      <c r="L25" s="11"/>
      <c r="M25" s="11"/>
      <c r="N25" s="12"/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"/>
      <c r="F26" s="11"/>
      <c r="G26" s="11"/>
      <c r="H26" s="11"/>
      <c r="I26" s="11"/>
      <c r="J26" s="11"/>
      <c r="K26" s="11"/>
      <c r="L26" s="11"/>
      <c r="M26" s="11"/>
      <c r="N26" s="12"/>
      <c r="O26" s="5"/>
      <c r="P26" s="20" t="e">
        <f t="shared" ref="P26:P31" si="14">LOG(D7,10)</f>
        <v>#NUM!</v>
      </c>
      <c r="Q26" s="30" t="e">
        <f t="shared" ref="Q26:Z31" si="15">E61</f>
        <v>#DIV/0!</v>
      </c>
      <c r="R26" s="30" t="e">
        <f t="shared" si="15"/>
        <v>#DIV/0!</v>
      </c>
      <c r="S26" s="30" t="e">
        <f t="shared" si="15"/>
        <v>#DIV/0!</v>
      </c>
      <c r="T26" s="30" t="e">
        <f t="shared" si="15"/>
        <v>#DIV/0!</v>
      </c>
      <c r="U26" s="30" t="e">
        <f t="shared" si="15"/>
        <v>#DIV/0!</v>
      </c>
      <c r="V26" s="30" t="e">
        <f t="shared" si="15"/>
        <v>#DIV/0!</v>
      </c>
      <c r="W26" s="30" t="e">
        <f t="shared" si="15"/>
        <v>#DIV/0!</v>
      </c>
      <c r="X26" s="30" t="e">
        <f t="shared" si="15"/>
        <v>#DIV/0!</v>
      </c>
      <c r="Y26" s="30" t="e">
        <f t="shared" si="15"/>
        <v>#DIV/0!</v>
      </c>
      <c r="Z26" s="31" t="e">
        <f t="shared" si="15"/>
        <v>#DIV/0!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"/>
      <c r="F27" s="11"/>
      <c r="G27" s="11"/>
      <c r="H27" s="11"/>
      <c r="I27" s="11"/>
      <c r="J27" s="11"/>
      <c r="K27" s="11"/>
      <c r="L27" s="11"/>
      <c r="M27" s="11"/>
      <c r="N27" s="12"/>
      <c r="O27" s="5"/>
      <c r="P27" s="20">
        <f t="shared" si="14"/>
        <v>-8.9999999999999982</v>
      </c>
      <c r="Q27" s="30" t="e">
        <f t="shared" si="15"/>
        <v>#DIV/0!</v>
      </c>
      <c r="R27" s="30" t="e">
        <f t="shared" si="15"/>
        <v>#DIV/0!</v>
      </c>
      <c r="S27" s="30" t="e">
        <f t="shared" si="15"/>
        <v>#DIV/0!</v>
      </c>
      <c r="T27" s="30" t="e">
        <f t="shared" si="15"/>
        <v>#DIV/0!</v>
      </c>
      <c r="U27" s="30" t="e">
        <f t="shared" si="15"/>
        <v>#DIV/0!</v>
      </c>
      <c r="V27" s="30" t="e">
        <f t="shared" si="15"/>
        <v>#DIV/0!</v>
      </c>
      <c r="W27" s="30" t="e">
        <f t="shared" si="15"/>
        <v>#DIV/0!</v>
      </c>
      <c r="X27" s="30" t="e">
        <f t="shared" si="15"/>
        <v>#DIV/0!</v>
      </c>
      <c r="Y27" s="30" t="e">
        <f t="shared" si="15"/>
        <v>#DIV/0!</v>
      </c>
      <c r="Z27" s="31" t="e">
        <f t="shared" si="15"/>
        <v>#DIV/0!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3"/>
      <c r="F28" s="13"/>
      <c r="G28" s="13"/>
      <c r="H28" s="13"/>
      <c r="I28" s="13"/>
      <c r="J28" s="13"/>
      <c r="K28" s="13"/>
      <c r="L28" s="13"/>
      <c r="M28" s="13"/>
      <c r="N28" s="14"/>
      <c r="O28" s="5"/>
      <c r="P28" s="20">
        <f t="shared" si="14"/>
        <v>-8.6020599913279607</v>
      </c>
      <c r="Q28" s="30" t="e">
        <f t="shared" si="15"/>
        <v>#DIV/0!</v>
      </c>
      <c r="R28" s="30" t="e">
        <f t="shared" si="15"/>
        <v>#DIV/0!</v>
      </c>
      <c r="S28" s="30" t="e">
        <f t="shared" si="15"/>
        <v>#DIV/0!</v>
      </c>
      <c r="T28" s="30" t="e">
        <f t="shared" si="15"/>
        <v>#DIV/0!</v>
      </c>
      <c r="U28" s="30" t="e">
        <f t="shared" si="15"/>
        <v>#DIV/0!</v>
      </c>
      <c r="V28" s="30" t="e">
        <f t="shared" si="15"/>
        <v>#DIV/0!</v>
      </c>
      <c r="W28" s="30" t="e">
        <f t="shared" si="15"/>
        <v>#DIV/0!</v>
      </c>
      <c r="X28" s="30" t="e">
        <f t="shared" si="15"/>
        <v>#DIV/0!</v>
      </c>
      <c r="Y28" s="30" t="e">
        <f t="shared" si="15"/>
        <v>#DIV/0!</v>
      </c>
      <c r="Z28" s="31" t="e">
        <f t="shared" si="15"/>
        <v>#DIV/0!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 t="e">
        <f t="shared" si="15"/>
        <v>#DIV/0!</v>
      </c>
      <c r="R29" s="30" t="e">
        <f t="shared" si="15"/>
        <v>#DIV/0!</v>
      </c>
      <c r="S29" s="30" t="e">
        <f t="shared" si="15"/>
        <v>#DIV/0!</v>
      </c>
      <c r="T29" s="30" t="e">
        <f t="shared" si="15"/>
        <v>#DIV/0!</v>
      </c>
      <c r="U29" s="30" t="e">
        <f t="shared" si="15"/>
        <v>#DIV/0!</v>
      </c>
      <c r="V29" s="30" t="e">
        <f t="shared" si="15"/>
        <v>#DIV/0!</v>
      </c>
      <c r="W29" s="30" t="e">
        <f t="shared" si="15"/>
        <v>#DIV/0!</v>
      </c>
      <c r="X29" s="30" t="e">
        <f t="shared" si="15"/>
        <v>#DIV/0!</v>
      </c>
      <c r="Y29" s="30" t="e">
        <f t="shared" si="15"/>
        <v>#DIV/0!</v>
      </c>
      <c r="Z29" s="31" t="e">
        <f t="shared" si="15"/>
        <v>#DIV/0!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 t="e">
        <f t="shared" si="15"/>
        <v>#DIV/0!</v>
      </c>
      <c r="R30" s="30" t="e">
        <f t="shared" si="15"/>
        <v>#DIV/0!</v>
      </c>
      <c r="S30" s="30" t="e">
        <f t="shared" si="15"/>
        <v>#DIV/0!</v>
      </c>
      <c r="T30" s="30" t="e">
        <f t="shared" si="15"/>
        <v>#DIV/0!</v>
      </c>
      <c r="U30" s="30" t="e">
        <f t="shared" si="15"/>
        <v>#DIV/0!</v>
      </c>
      <c r="V30" s="30" t="e">
        <f t="shared" si="15"/>
        <v>#DIV/0!</v>
      </c>
      <c r="W30" s="30" t="e">
        <f t="shared" si="15"/>
        <v>#DIV/0!</v>
      </c>
      <c r="X30" s="30" t="e">
        <f t="shared" si="15"/>
        <v>#DIV/0!</v>
      </c>
      <c r="Y30" s="30" t="e">
        <f t="shared" si="15"/>
        <v>#DIV/0!</v>
      </c>
      <c r="Z30" s="31" t="e">
        <f t="shared" si="15"/>
        <v>#DIV/0!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 t="e">
        <f t="shared" si="15"/>
        <v>#DIV/0!</v>
      </c>
      <c r="R31" s="30" t="e">
        <f t="shared" si="15"/>
        <v>#DIV/0!</v>
      </c>
      <c r="S31" s="30" t="e">
        <f t="shared" si="15"/>
        <v>#DIV/0!</v>
      </c>
      <c r="T31" s="30" t="e">
        <f t="shared" si="15"/>
        <v>#DIV/0!</v>
      </c>
      <c r="U31" s="30" t="e">
        <f t="shared" si="15"/>
        <v>#DIV/0!</v>
      </c>
      <c r="V31" s="30" t="e">
        <f t="shared" si="15"/>
        <v>#DIV/0!</v>
      </c>
      <c r="W31" s="30" t="e">
        <f t="shared" si="15"/>
        <v>#DIV/0!</v>
      </c>
      <c r="X31" s="30" t="e">
        <f t="shared" si="15"/>
        <v>#DIV/0!</v>
      </c>
      <c r="Y31" s="30" t="e">
        <f t="shared" si="15"/>
        <v>#DIV/0!</v>
      </c>
      <c r="Z31" s="31" t="e">
        <f t="shared" si="15"/>
        <v>#DIV/0!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 t="e">
        <f>E7/$E$7</f>
        <v>#DIV/0!</v>
      </c>
      <c r="F34" s="30" t="e">
        <f t="shared" ref="F34:N34" si="17">F7/$E$7</f>
        <v>#DIV/0!</v>
      </c>
      <c r="G34" s="30" t="e">
        <f t="shared" si="17"/>
        <v>#DIV/0!</v>
      </c>
      <c r="H34" s="30" t="e">
        <f t="shared" si="17"/>
        <v>#DIV/0!</v>
      </c>
      <c r="I34" s="30" t="e">
        <f t="shared" si="17"/>
        <v>#DIV/0!</v>
      </c>
      <c r="J34" s="30" t="e">
        <f t="shared" si="17"/>
        <v>#DIV/0!</v>
      </c>
      <c r="K34" s="30" t="e">
        <f t="shared" si="17"/>
        <v>#DIV/0!</v>
      </c>
      <c r="L34" s="30" t="e">
        <f t="shared" si="17"/>
        <v>#DIV/0!</v>
      </c>
      <c r="M34" s="30" t="e">
        <f t="shared" si="17"/>
        <v>#DIV/0!</v>
      </c>
      <c r="N34" s="31" t="e">
        <f t="shared" si="17"/>
        <v>#DIV/0!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138"/>
      <c r="B35" s="138"/>
      <c r="D35" s="53">
        <f t="shared" ref="D35:D39" si="19">D8</f>
        <v>1.0000000000000001E-9</v>
      </c>
      <c r="E35" s="30" t="e">
        <f t="shared" ref="E35:N39" si="20">E8/$E$7</f>
        <v>#DIV/0!</v>
      </c>
      <c r="F35" s="30" t="e">
        <f t="shared" si="20"/>
        <v>#DIV/0!</v>
      </c>
      <c r="G35" s="30" t="e">
        <f t="shared" si="20"/>
        <v>#DIV/0!</v>
      </c>
      <c r="H35" s="30" t="e">
        <f t="shared" si="20"/>
        <v>#DIV/0!</v>
      </c>
      <c r="I35" s="30" t="e">
        <f t="shared" si="20"/>
        <v>#DIV/0!</v>
      </c>
      <c r="J35" s="30" t="e">
        <f t="shared" si="20"/>
        <v>#DIV/0!</v>
      </c>
      <c r="K35" s="30" t="e">
        <f t="shared" si="20"/>
        <v>#DIV/0!</v>
      </c>
      <c r="L35" s="30" t="e">
        <f t="shared" si="20"/>
        <v>#DIV/0!</v>
      </c>
      <c r="M35" s="30" t="e">
        <f t="shared" si="20"/>
        <v>#DIV/0!</v>
      </c>
      <c r="N35" s="31" t="e">
        <f t="shared" si="20"/>
        <v>#DIV/0!</v>
      </c>
      <c r="P35" s="20" t="e">
        <f t="shared" ref="P35:P40" si="21">LOG(D7,10)</f>
        <v>#NUM!</v>
      </c>
      <c r="Q35" s="30" t="e">
        <f>Q17-Q26</f>
        <v>#DIV/0!</v>
      </c>
      <c r="R35" s="30" t="e">
        <f t="shared" ref="R35:Z35" si="22">R17-R26</f>
        <v>#DIV/0!</v>
      </c>
      <c r="S35" s="30" t="e">
        <f t="shared" si="22"/>
        <v>#DIV/0!</v>
      </c>
      <c r="T35" s="30" t="e">
        <f t="shared" si="22"/>
        <v>#DIV/0!</v>
      </c>
      <c r="U35" s="30" t="e">
        <f t="shared" si="22"/>
        <v>#DIV/0!</v>
      </c>
      <c r="V35" s="30" t="e">
        <f t="shared" si="22"/>
        <v>#DIV/0!</v>
      </c>
      <c r="W35" s="30" t="e">
        <f t="shared" si="22"/>
        <v>#DIV/0!</v>
      </c>
      <c r="X35" s="30" t="e">
        <f t="shared" si="22"/>
        <v>#DIV/0!</v>
      </c>
      <c r="Y35" s="30" t="e">
        <f t="shared" si="22"/>
        <v>#DIV/0!</v>
      </c>
      <c r="Z35" s="31" t="e">
        <f t="shared" si="22"/>
        <v>#DIV/0!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138"/>
      <c r="B36" s="138"/>
      <c r="D36" s="53">
        <f t="shared" si="19"/>
        <v>2.5000000000000001E-9</v>
      </c>
      <c r="E36" s="30" t="e">
        <f t="shared" si="20"/>
        <v>#DIV/0!</v>
      </c>
      <c r="F36" s="30" t="e">
        <f t="shared" si="20"/>
        <v>#DIV/0!</v>
      </c>
      <c r="G36" s="30" t="e">
        <f t="shared" si="20"/>
        <v>#DIV/0!</v>
      </c>
      <c r="H36" s="30" t="e">
        <f t="shared" si="20"/>
        <v>#DIV/0!</v>
      </c>
      <c r="I36" s="30" t="e">
        <f t="shared" si="20"/>
        <v>#DIV/0!</v>
      </c>
      <c r="J36" s="30" t="e">
        <f t="shared" si="20"/>
        <v>#DIV/0!</v>
      </c>
      <c r="K36" s="30" t="e">
        <f t="shared" si="20"/>
        <v>#DIV/0!</v>
      </c>
      <c r="L36" s="30" t="e">
        <f t="shared" si="20"/>
        <v>#DIV/0!</v>
      </c>
      <c r="M36" s="30" t="e">
        <f t="shared" si="20"/>
        <v>#DIV/0!</v>
      </c>
      <c r="N36" s="31" t="e">
        <f t="shared" si="20"/>
        <v>#DIV/0!</v>
      </c>
      <c r="P36" s="20">
        <f t="shared" si="21"/>
        <v>-8.9999999999999982</v>
      </c>
      <c r="Q36" s="30" t="e">
        <f t="shared" ref="Q36:Z40" si="23">Q18-Q27</f>
        <v>#DIV/0!</v>
      </c>
      <c r="R36" s="30" t="e">
        <f t="shared" si="23"/>
        <v>#DIV/0!</v>
      </c>
      <c r="S36" s="30" t="e">
        <f t="shared" si="23"/>
        <v>#DIV/0!</v>
      </c>
      <c r="T36" s="30" t="e">
        <f t="shared" si="23"/>
        <v>#DIV/0!</v>
      </c>
      <c r="U36" s="30" t="e">
        <f t="shared" si="23"/>
        <v>#DIV/0!</v>
      </c>
      <c r="V36" s="30" t="e">
        <f t="shared" si="23"/>
        <v>#DIV/0!</v>
      </c>
      <c r="W36" s="30" t="e">
        <f t="shared" si="23"/>
        <v>#DIV/0!</v>
      </c>
      <c r="X36" s="30" t="e">
        <f t="shared" si="23"/>
        <v>#DIV/0!</v>
      </c>
      <c r="Y36" s="30" t="e">
        <f t="shared" si="23"/>
        <v>#DIV/0!</v>
      </c>
      <c r="Z36" s="31" t="e">
        <f t="shared" si="23"/>
        <v>#DIV/0!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138"/>
      <c r="B37" s="138"/>
      <c r="D37" s="53">
        <f t="shared" si="19"/>
        <v>5.0000000000000001E-9</v>
      </c>
      <c r="E37" s="30" t="e">
        <f t="shared" si="20"/>
        <v>#DIV/0!</v>
      </c>
      <c r="F37" s="30" t="e">
        <f t="shared" si="20"/>
        <v>#DIV/0!</v>
      </c>
      <c r="G37" s="30" t="e">
        <f t="shared" si="20"/>
        <v>#DIV/0!</v>
      </c>
      <c r="H37" s="30" t="e">
        <f t="shared" si="20"/>
        <v>#DIV/0!</v>
      </c>
      <c r="I37" s="30" t="e">
        <f t="shared" si="20"/>
        <v>#DIV/0!</v>
      </c>
      <c r="J37" s="30" t="e">
        <f t="shared" si="20"/>
        <v>#DIV/0!</v>
      </c>
      <c r="K37" s="30" t="e">
        <f t="shared" si="20"/>
        <v>#DIV/0!</v>
      </c>
      <c r="L37" s="30" t="e">
        <f t="shared" si="20"/>
        <v>#DIV/0!</v>
      </c>
      <c r="M37" s="30" t="e">
        <f t="shared" si="20"/>
        <v>#DIV/0!</v>
      </c>
      <c r="N37" s="31" t="e">
        <f t="shared" si="20"/>
        <v>#DIV/0!</v>
      </c>
      <c r="P37" s="20">
        <f t="shared" si="21"/>
        <v>-8.6020599913279607</v>
      </c>
      <c r="Q37" s="30" t="e">
        <f t="shared" si="23"/>
        <v>#DIV/0!</v>
      </c>
      <c r="R37" s="30" t="e">
        <f t="shared" si="23"/>
        <v>#DIV/0!</v>
      </c>
      <c r="S37" s="30" t="e">
        <f t="shared" si="23"/>
        <v>#DIV/0!</v>
      </c>
      <c r="T37" s="30" t="e">
        <f t="shared" si="23"/>
        <v>#DIV/0!</v>
      </c>
      <c r="U37" s="30" t="e">
        <f t="shared" si="23"/>
        <v>#DIV/0!</v>
      </c>
      <c r="V37" s="30" t="e">
        <f t="shared" si="23"/>
        <v>#DIV/0!</v>
      </c>
      <c r="W37" s="30" t="e">
        <f t="shared" si="23"/>
        <v>#DIV/0!</v>
      </c>
      <c r="X37" s="30" t="e">
        <f t="shared" si="23"/>
        <v>#DIV/0!</v>
      </c>
      <c r="Y37" s="30" t="e">
        <f t="shared" si="23"/>
        <v>#DIV/0!</v>
      </c>
      <c r="Z37" s="31" t="e">
        <f t="shared" si="23"/>
        <v>#DIV/0!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138"/>
      <c r="B38" s="138"/>
      <c r="D38" s="53">
        <f t="shared" si="19"/>
        <v>7.4999999999999993E-9</v>
      </c>
      <c r="E38" s="30" t="e">
        <f t="shared" si="20"/>
        <v>#DIV/0!</v>
      </c>
      <c r="F38" s="30" t="e">
        <f t="shared" si="20"/>
        <v>#DIV/0!</v>
      </c>
      <c r="G38" s="30" t="e">
        <f t="shared" si="20"/>
        <v>#DIV/0!</v>
      </c>
      <c r="H38" s="30" t="e">
        <f t="shared" si="20"/>
        <v>#DIV/0!</v>
      </c>
      <c r="I38" s="30" t="e">
        <f t="shared" si="20"/>
        <v>#DIV/0!</v>
      </c>
      <c r="J38" s="30" t="e">
        <f t="shared" si="20"/>
        <v>#DIV/0!</v>
      </c>
      <c r="K38" s="30" t="e">
        <f t="shared" si="20"/>
        <v>#DIV/0!</v>
      </c>
      <c r="L38" s="30" t="e">
        <f t="shared" si="20"/>
        <v>#DIV/0!</v>
      </c>
      <c r="M38" s="30" t="e">
        <f t="shared" si="20"/>
        <v>#DIV/0!</v>
      </c>
      <c r="N38" s="31" t="e">
        <f t="shared" si="20"/>
        <v>#DIV/0!</v>
      </c>
      <c r="P38" s="20">
        <f t="shared" si="21"/>
        <v>-8.3010299956639813</v>
      </c>
      <c r="Q38" s="30" t="e">
        <f t="shared" si="23"/>
        <v>#DIV/0!</v>
      </c>
      <c r="R38" s="30" t="e">
        <f t="shared" si="23"/>
        <v>#DIV/0!</v>
      </c>
      <c r="S38" s="30" t="e">
        <f t="shared" si="23"/>
        <v>#DIV/0!</v>
      </c>
      <c r="T38" s="30" t="e">
        <f t="shared" si="23"/>
        <v>#DIV/0!</v>
      </c>
      <c r="U38" s="30" t="e">
        <f t="shared" si="23"/>
        <v>#DIV/0!</v>
      </c>
      <c r="V38" s="30" t="e">
        <f t="shared" si="23"/>
        <v>#DIV/0!</v>
      </c>
      <c r="W38" s="30" t="e">
        <f t="shared" si="23"/>
        <v>#DIV/0!</v>
      </c>
      <c r="X38" s="30" t="e">
        <f t="shared" si="23"/>
        <v>#DIV/0!</v>
      </c>
      <c r="Y38" s="30" t="e">
        <f t="shared" si="23"/>
        <v>#DIV/0!</v>
      </c>
      <c r="Z38" s="31" t="e">
        <f t="shared" si="23"/>
        <v>#DIV/0!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138"/>
      <c r="B39" s="138"/>
      <c r="D39" s="53">
        <f t="shared" si="19"/>
        <v>1E-8</v>
      </c>
      <c r="E39" s="30" t="e">
        <f t="shared" si="20"/>
        <v>#DIV/0!</v>
      </c>
      <c r="F39" s="30" t="e">
        <f t="shared" si="20"/>
        <v>#DIV/0!</v>
      </c>
      <c r="G39" s="30" t="e">
        <f t="shared" si="20"/>
        <v>#DIV/0!</v>
      </c>
      <c r="H39" s="30" t="e">
        <f t="shared" si="20"/>
        <v>#DIV/0!</v>
      </c>
      <c r="I39" s="30" t="e">
        <f t="shared" si="20"/>
        <v>#DIV/0!</v>
      </c>
      <c r="J39" s="30" t="e">
        <f t="shared" si="20"/>
        <v>#DIV/0!</v>
      </c>
      <c r="K39" s="30" t="e">
        <f t="shared" si="20"/>
        <v>#DIV/0!</v>
      </c>
      <c r="L39" s="30" t="e">
        <f t="shared" si="20"/>
        <v>#DIV/0!</v>
      </c>
      <c r="M39" s="30" t="e">
        <f t="shared" si="20"/>
        <v>#DIV/0!</v>
      </c>
      <c r="N39" s="31" t="e">
        <f t="shared" si="20"/>
        <v>#DIV/0!</v>
      </c>
      <c r="P39" s="20">
        <f t="shared" si="21"/>
        <v>-8.1249387366082999</v>
      </c>
      <c r="Q39" s="30" t="e">
        <f t="shared" si="23"/>
        <v>#DIV/0!</v>
      </c>
      <c r="R39" s="30" t="e">
        <f t="shared" si="23"/>
        <v>#DIV/0!</v>
      </c>
      <c r="S39" s="30" t="e">
        <f t="shared" si="23"/>
        <v>#DIV/0!</v>
      </c>
      <c r="T39" s="30" t="e">
        <f t="shared" si="23"/>
        <v>#DIV/0!</v>
      </c>
      <c r="U39" s="30" t="e">
        <f t="shared" si="23"/>
        <v>#DIV/0!</v>
      </c>
      <c r="V39" s="30" t="e">
        <f t="shared" si="23"/>
        <v>#DIV/0!</v>
      </c>
      <c r="W39" s="30" t="e">
        <f t="shared" si="23"/>
        <v>#DIV/0!</v>
      </c>
      <c r="X39" s="30" t="e">
        <f t="shared" si="23"/>
        <v>#DIV/0!</v>
      </c>
      <c r="Y39" s="30" t="e">
        <f t="shared" si="23"/>
        <v>#DIV/0!</v>
      </c>
      <c r="Z39" s="31" t="e">
        <f t="shared" si="23"/>
        <v>#DIV/0!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148"/>
      <c r="B40" s="138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 t="e">
        <f t="shared" si="23"/>
        <v>#DIV/0!</v>
      </c>
      <c r="R40" s="36" t="e">
        <f t="shared" si="23"/>
        <v>#DIV/0!</v>
      </c>
      <c r="S40" s="36" t="e">
        <f t="shared" si="23"/>
        <v>#DIV/0!</v>
      </c>
      <c r="T40" s="36" t="e">
        <f t="shared" si="23"/>
        <v>#DIV/0!</v>
      </c>
      <c r="U40" s="36" t="e">
        <f t="shared" si="23"/>
        <v>#DIV/0!</v>
      </c>
      <c r="V40" s="36" t="e">
        <f t="shared" si="23"/>
        <v>#DIV/0!</v>
      </c>
      <c r="W40" s="36" t="e">
        <f t="shared" si="23"/>
        <v>#DIV/0!</v>
      </c>
      <c r="X40" s="36" t="e">
        <f t="shared" si="23"/>
        <v>#DIV/0!</v>
      </c>
      <c r="Y40" s="36" t="e">
        <f t="shared" si="23"/>
        <v>#DIV/0!</v>
      </c>
      <c r="Z40" s="37" t="e">
        <f t="shared" si="23"/>
        <v>#DIV/0!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148"/>
      <c r="B41" s="138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148"/>
      <c r="B42" s="138"/>
      <c r="D42" s="53">
        <f>D7</f>
        <v>0</v>
      </c>
      <c r="E42" s="30" t="e">
        <f>E15/$E$15</f>
        <v>#DIV/0!</v>
      </c>
      <c r="F42" s="30" t="e">
        <f t="shared" ref="F42:N42" si="25">F15/$E$15</f>
        <v>#DIV/0!</v>
      </c>
      <c r="G42" s="30" t="e">
        <f t="shared" si="25"/>
        <v>#DIV/0!</v>
      </c>
      <c r="H42" s="30" t="e">
        <f t="shared" si="25"/>
        <v>#DIV/0!</v>
      </c>
      <c r="I42" s="30" t="e">
        <f t="shared" si="25"/>
        <v>#DIV/0!</v>
      </c>
      <c r="J42" s="30" t="e">
        <f t="shared" si="25"/>
        <v>#DIV/0!</v>
      </c>
      <c r="K42" s="30" t="e">
        <f t="shared" si="25"/>
        <v>#DIV/0!</v>
      </c>
      <c r="L42" s="30" t="e">
        <f t="shared" si="25"/>
        <v>#DIV/0!</v>
      </c>
      <c r="M42" s="30" t="e">
        <f t="shared" si="25"/>
        <v>#DIV/0!</v>
      </c>
      <c r="N42" s="31" t="e">
        <f t="shared" si="25"/>
        <v>#DIV/0!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148"/>
      <c r="B43" s="138"/>
      <c r="D43" s="53">
        <f t="shared" ref="D43:D47" si="26">D8</f>
        <v>1.0000000000000001E-9</v>
      </c>
      <c r="E43" s="30" t="e">
        <f t="shared" ref="E43:N47" si="27">E16/$E$15</f>
        <v>#DIV/0!</v>
      </c>
      <c r="F43" s="30" t="e">
        <f t="shared" si="27"/>
        <v>#DIV/0!</v>
      </c>
      <c r="G43" s="30" t="e">
        <f t="shared" si="27"/>
        <v>#DIV/0!</v>
      </c>
      <c r="H43" s="30" t="e">
        <f t="shared" si="27"/>
        <v>#DIV/0!</v>
      </c>
      <c r="I43" s="30" t="e">
        <f t="shared" si="27"/>
        <v>#DIV/0!</v>
      </c>
      <c r="J43" s="30" t="e">
        <f t="shared" si="27"/>
        <v>#DIV/0!</v>
      </c>
      <c r="K43" s="30" t="e">
        <f t="shared" si="27"/>
        <v>#DIV/0!</v>
      </c>
      <c r="L43" s="30" t="e">
        <f t="shared" si="27"/>
        <v>#DIV/0!</v>
      </c>
      <c r="M43" s="30" t="e">
        <f t="shared" si="27"/>
        <v>#DIV/0!</v>
      </c>
      <c r="N43" s="31" t="e">
        <f t="shared" si="27"/>
        <v>#DIV/0!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155"/>
      <c r="B44" s="138"/>
      <c r="D44" s="53">
        <f t="shared" si="26"/>
        <v>2.5000000000000001E-9</v>
      </c>
      <c r="E44" s="30" t="e">
        <f t="shared" si="27"/>
        <v>#DIV/0!</v>
      </c>
      <c r="F44" s="30" t="e">
        <f t="shared" si="27"/>
        <v>#DIV/0!</v>
      </c>
      <c r="G44" s="30" t="e">
        <f t="shared" si="27"/>
        <v>#DIV/0!</v>
      </c>
      <c r="H44" s="30" t="e">
        <f t="shared" si="27"/>
        <v>#DIV/0!</v>
      </c>
      <c r="I44" s="30" t="e">
        <f t="shared" si="27"/>
        <v>#DIV/0!</v>
      </c>
      <c r="J44" s="30" t="e">
        <f t="shared" si="27"/>
        <v>#DIV/0!</v>
      </c>
      <c r="K44" s="30" t="e">
        <f t="shared" si="27"/>
        <v>#DIV/0!</v>
      </c>
      <c r="L44" s="30" t="e">
        <f t="shared" si="27"/>
        <v>#DIV/0!</v>
      </c>
      <c r="M44" s="30" t="e">
        <f t="shared" si="27"/>
        <v>#DIV/0!</v>
      </c>
      <c r="N44" s="31" t="e">
        <f t="shared" si="27"/>
        <v>#DIV/0!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 t="e">
        <f t="shared" si="27"/>
        <v>#DIV/0!</v>
      </c>
      <c r="F45" s="30" t="e">
        <f t="shared" si="27"/>
        <v>#DIV/0!</v>
      </c>
      <c r="G45" s="30" t="e">
        <f t="shared" si="27"/>
        <v>#DIV/0!</v>
      </c>
      <c r="H45" s="30" t="e">
        <f t="shared" si="27"/>
        <v>#DIV/0!</v>
      </c>
      <c r="I45" s="30" t="e">
        <f t="shared" si="27"/>
        <v>#DIV/0!</v>
      </c>
      <c r="J45" s="30" t="e">
        <f t="shared" si="27"/>
        <v>#DIV/0!</v>
      </c>
      <c r="K45" s="30" t="e">
        <f t="shared" si="27"/>
        <v>#DIV/0!</v>
      </c>
      <c r="L45" s="30" t="e">
        <f t="shared" si="27"/>
        <v>#DIV/0!</v>
      </c>
      <c r="M45" s="30" t="e">
        <f t="shared" si="27"/>
        <v>#DIV/0!</v>
      </c>
      <c r="N45" s="31" t="e">
        <f t="shared" si="27"/>
        <v>#DIV/0!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 t="e">
        <f t="shared" si="27"/>
        <v>#DIV/0!</v>
      </c>
      <c r="F46" s="30" t="e">
        <f t="shared" si="27"/>
        <v>#DIV/0!</v>
      </c>
      <c r="G46" s="30" t="e">
        <f t="shared" si="27"/>
        <v>#DIV/0!</v>
      </c>
      <c r="H46" s="30" t="e">
        <f t="shared" si="27"/>
        <v>#DIV/0!</v>
      </c>
      <c r="I46" s="30" t="e">
        <f t="shared" si="27"/>
        <v>#DIV/0!</v>
      </c>
      <c r="J46" s="30" t="e">
        <f t="shared" si="27"/>
        <v>#DIV/0!</v>
      </c>
      <c r="K46" s="30" t="e">
        <f t="shared" si="27"/>
        <v>#DIV/0!</v>
      </c>
      <c r="L46" s="30" t="e">
        <f t="shared" si="27"/>
        <v>#DIV/0!</v>
      </c>
      <c r="M46" s="30" t="e">
        <f t="shared" si="27"/>
        <v>#DIV/0!</v>
      </c>
      <c r="N46" s="31" t="e">
        <f t="shared" si="27"/>
        <v>#DIV/0!</v>
      </c>
      <c r="P46" s="20" t="e">
        <f>LOG(D61,10)</f>
        <v>#NUM!</v>
      </c>
      <c r="Q46" s="30" t="e">
        <f>$E88*E$88</f>
        <v>#DIV/0!</v>
      </c>
      <c r="R46" s="30" t="e">
        <f t="shared" ref="R46:Z51" si="29">$E88*F$88</f>
        <v>#DIV/0!</v>
      </c>
      <c r="S46" s="30" t="e">
        <f t="shared" si="29"/>
        <v>#DIV/0!</v>
      </c>
      <c r="T46" s="30" t="e">
        <f t="shared" si="29"/>
        <v>#DIV/0!</v>
      </c>
      <c r="U46" s="30" t="e">
        <f t="shared" si="29"/>
        <v>#DIV/0!</v>
      </c>
      <c r="V46" s="30" t="e">
        <f t="shared" si="29"/>
        <v>#DIV/0!</v>
      </c>
      <c r="W46" s="30" t="e">
        <f t="shared" si="29"/>
        <v>#DIV/0!</v>
      </c>
      <c r="X46" s="30" t="e">
        <f t="shared" si="29"/>
        <v>#DIV/0!</v>
      </c>
      <c r="Y46" s="30" t="e">
        <f t="shared" si="29"/>
        <v>#DIV/0!</v>
      </c>
      <c r="Z46" s="31" t="e">
        <f t="shared" si="29"/>
        <v>#DIV/0!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 t="e">
        <f t="shared" si="27"/>
        <v>#DIV/0!</v>
      </c>
      <c r="F47" s="30" t="e">
        <f t="shared" si="27"/>
        <v>#DIV/0!</v>
      </c>
      <c r="G47" s="30" t="e">
        <f t="shared" si="27"/>
        <v>#DIV/0!</v>
      </c>
      <c r="H47" s="30" t="e">
        <f t="shared" si="27"/>
        <v>#DIV/0!</v>
      </c>
      <c r="I47" s="30" t="e">
        <f t="shared" si="27"/>
        <v>#DIV/0!</v>
      </c>
      <c r="J47" s="30" t="e">
        <f t="shared" si="27"/>
        <v>#DIV/0!</v>
      </c>
      <c r="K47" s="30" t="e">
        <f t="shared" si="27"/>
        <v>#DIV/0!</v>
      </c>
      <c r="L47" s="30" t="e">
        <f t="shared" si="27"/>
        <v>#DIV/0!</v>
      </c>
      <c r="M47" s="30" t="e">
        <f t="shared" si="27"/>
        <v>#DIV/0!</v>
      </c>
      <c r="N47" s="31" t="e">
        <f t="shared" si="27"/>
        <v>#DIV/0!</v>
      </c>
      <c r="P47" s="20">
        <f t="shared" ref="P47:P51" si="30">LOG(D62,10)</f>
        <v>-8.9999999999999982</v>
      </c>
      <c r="Q47" s="30" t="e">
        <f t="shared" ref="Q47:Q51" si="31">$E89*E$88</f>
        <v>#DIV/0!</v>
      </c>
      <c r="R47" s="30" t="e">
        <f t="shared" si="29"/>
        <v>#DIV/0!</v>
      </c>
      <c r="S47" s="30" t="e">
        <f t="shared" si="29"/>
        <v>#DIV/0!</v>
      </c>
      <c r="T47" s="30" t="e">
        <f t="shared" si="29"/>
        <v>#DIV/0!</v>
      </c>
      <c r="U47" s="30" t="e">
        <f t="shared" si="29"/>
        <v>#DIV/0!</v>
      </c>
      <c r="V47" s="30" t="e">
        <f t="shared" si="29"/>
        <v>#DIV/0!</v>
      </c>
      <c r="W47" s="30" t="e">
        <f t="shared" si="29"/>
        <v>#DIV/0!</v>
      </c>
      <c r="X47" s="30" t="e">
        <f t="shared" si="29"/>
        <v>#DIV/0!</v>
      </c>
      <c r="Y47" s="30" t="e">
        <f t="shared" si="29"/>
        <v>#DIV/0!</v>
      </c>
      <c r="Z47" s="31" t="e">
        <f t="shared" si="29"/>
        <v>#DIV/0!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 t="e">
        <f t="shared" si="31"/>
        <v>#DIV/0!</v>
      </c>
      <c r="R48" s="30" t="e">
        <f t="shared" si="29"/>
        <v>#DIV/0!</v>
      </c>
      <c r="S48" s="30" t="e">
        <f t="shared" si="29"/>
        <v>#DIV/0!</v>
      </c>
      <c r="T48" s="30" t="e">
        <f t="shared" si="29"/>
        <v>#DIV/0!</v>
      </c>
      <c r="U48" s="30" t="e">
        <f t="shared" si="29"/>
        <v>#DIV/0!</v>
      </c>
      <c r="V48" s="30" t="e">
        <f t="shared" si="29"/>
        <v>#DIV/0!</v>
      </c>
      <c r="W48" s="30" t="e">
        <f t="shared" si="29"/>
        <v>#DIV/0!</v>
      </c>
      <c r="X48" s="30" t="e">
        <f t="shared" si="29"/>
        <v>#DIV/0!</v>
      </c>
      <c r="Y48" s="30" t="e">
        <f t="shared" si="29"/>
        <v>#DIV/0!</v>
      </c>
      <c r="Z48" s="31" t="e">
        <f t="shared" si="29"/>
        <v>#DIV/0!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 t="e">
        <f t="shared" si="31"/>
        <v>#DIV/0!</v>
      </c>
      <c r="R49" s="30" t="e">
        <f t="shared" si="29"/>
        <v>#DIV/0!</v>
      </c>
      <c r="S49" s="30" t="e">
        <f t="shared" si="29"/>
        <v>#DIV/0!</v>
      </c>
      <c r="T49" s="30" t="e">
        <f t="shared" si="29"/>
        <v>#DIV/0!</v>
      </c>
      <c r="U49" s="30" t="e">
        <f t="shared" si="29"/>
        <v>#DIV/0!</v>
      </c>
      <c r="V49" s="30" t="e">
        <f t="shared" si="29"/>
        <v>#DIV/0!</v>
      </c>
      <c r="W49" s="30" t="e">
        <f t="shared" si="29"/>
        <v>#DIV/0!</v>
      </c>
      <c r="X49" s="30" t="e">
        <f t="shared" si="29"/>
        <v>#DIV/0!</v>
      </c>
      <c r="Y49" s="30" t="e">
        <f t="shared" si="29"/>
        <v>#DIV/0!</v>
      </c>
      <c r="Z49" s="31" t="e">
        <f t="shared" si="29"/>
        <v>#DIV/0!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 t="e">
        <f t="shared" ref="E50:N55" si="33">E23/$E$23</f>
        <v>#DIV/0!</v>
      </c>
      <c r="F50" s="30" t="e">
        <f t="shared" si="33"/>
        <v>#DIV/0!</v>
      </c>
      <c r="G50" s="30" t="e">
        <f t="shared" si="33"/>
        <v>#DIV/0!</v>
      </c>
      <c r="H50" s="30" t="e">
        <f t="shared" si="33"/>
        <v>#DIV/0!</v>
      </c>
      <c r="I50" s="30" t="e">
        <f t="shared" si="33"/>
        <v>#DIV/0!</v>
      </c>
      <c r="J50" s="30" t="e">
        <f t="shared" si="33"/>
        <v>#DIV/0!</v>
      </c>
      <c r="K50" s="30" t="e">
        <f t="shared" si="33"/>
        <v>#DIV/0!</v>
      </c>
      <c r="L50" s="30" t="e">
        <f t="shared" si="33"/>
        <v>#DIV/0!</v>
      </c>
      <c r="M50" s="30" t="e">
        <f t="shared" si="33"/>
        <v>#DIV/0!</v>
      </c>
      <c r="N50" s="31" t="e">
        <f t="shared" si="33"/>
        <v>#DIV/0!</v>
      </c>
      <c r="P50" s="20">
        <f t="shared" si="30"/>
        <v>-8.1249387366082999</v>
      </c>
      <c r="Q50" s="30" t="e">
        <f t="shared" si="31"/>
        <v>#DIV/0!</v>
      </c>
      <c r="R50" s="30" t="e">
        <f t="shared" si="29"/>
        <v>#DIV/0!</v>
      </c>
      <c r="S50" s="30" t="e">
        <f t="shared" si="29"/>
        <v>#DIV/0!</v>
      </c>
      <c r="T50" s="30" t="e">
        <f t="shared" si="29"/>
        <v>#DIV/0!</v>
      </c>
      <c r="U50" s="30" t="e">
        <f t="shared" si="29"/>
        <v>#DIV/0!</v>
      </c>
      <c r="V50" s="30" t="e">
        <f t="shared" si="29"/>
        <v>#DIV/0!</v>
      </c>
      <c r="W50" s="30" t="e">
        <f t="shared" si="29"/>
        <v>#DIV/0!</v>
      </c>
      <c r="X50" s="30" t="e">
        <f t="shared" si="29"/>
        <v>#DIV/0!</v>
      </c>
      <c r="Y50" s="30" t="e">
        <f t="shared" si="29"/>
        <v>#DIV/0!</v>
      </c>
      <c r="Z50" s="31" t="e">
        <f t="shared" si="29"/>
        <v>#DIV/0!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 t="e">
        <f t="shared" si="33"/>
        <v>#DIV/0!</v>
      </c>
      <c r="F51" s="30" t="e">
        <f t="shared" si="33"/>
        <v>#DIV/0!</v>
      </c>
      <c r="G51" s="30" t="e">
        <f t="shared" si="33"/>
        <v>#DIV/0!</v>
      </c>
      <c r="H51" s="30" t="e">
        <f t="shared" si="33"/>
        <v>#DIV/0!</v>
      </c>
      <c r="I51" s="30" t="e">
        <f t="shared" si="33"/>
        <v>#DIV/0!</v>
      </c>
      <c r="J51" s="30" t="e">
        <f t="shared" si="33"/>
        <v>#DIV/0!</v>
      </c>
      <c r="K51" s="30" t="e">
        <f t="shared" si="33"/>
        <v>#DIV/0!</v>
      </c>
      <c r="L51" s="30" t="e">
        <f t="shared" si="33"/>
        <v>#DIV/0!</v>
      </c>
      <c r="M51" s="30" t="e">
        <f t="shared" si="33"/>
        <v>#DIV/0!</v>
      </c>
      <c r="N51" s="31" t="e">
        <f t="shared" si="33"/>
        <v>#DIV/0!</v>
      </c>
      <c r="P51" s="20">
        <f t="shared" si="30"/>
        <v>-8</v>
      </c>
      <c r="Q51" s="30" t="e">
        <f t="shared" si="31"/>
        <v>#DIV/0!</v>
      </c>
      <c r="R51" s="30" t="e">
        <f t="shared" si="29"/>
        <v>#DIV/0!</v>
      </c>
      <c r="S51" s="30" t="e">
        <f t="shared" si="29"/>
        <v>#DIV/0!</v>
      </c>
      <c r="T51" s="30" t="e">
        <f t="shared" si="29"/>
        <v>#DIV/0!</v>
      </c>
      <c r="U51" s="30" t="e">
        <f t="shared" si="29"/>
        <v>#DIV/0!</v>
      </c>
      <c r="V51" s="30" t="e">
        <f t="shared" si="29"/>
        <v>#DIV/0!</v>
      </c>
      <c r="W51" s="30" t="e">
        <f t="shared" si="29"/>
        <v>#DIV/0!</v>
      </c>
      <c r="X51" s="30" t="e">
        <f t="shared" si="29"/>
        <v>#DIV/0!</v>
      </c>
      <c r="Y51" s="30" t="e">
        <f t="shared" si="29"/>
        <v>#DIV/0!</v>
      </c>
      <c r="Z51" s="31" t="e">
        <f t="shared" si="29"/>
        <v>#DIV/0!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 t="e">
        <f t="shared" si="33"/>
        <v>#DIV/0!</v>
      </c>
      <c r="F52" s="30" t="e">
        <f t="shared" si="33"/>
        <v>#DIV/0!</v>
      </c>
      <c r="G52" s="30" t="e">
        <f t="shared" si="33"/>
        <v>#DIV/0!</v>
      </c>
      <c r="H52" s="30" t="e">
        <f t="shared" si="33"/>
        <v>#DIV/0!</v>
      </c>
      <c r="I52" s="30" t="e">
        <f t="shared" si="33"/>
        <v>#DIV/0!</v>
      </c>
      <c r="J52" s="30" t="e">
        <f t="shared" si="33"/>
        <v>#DIV/0!</v>
      </c>
      <c r="K52" s="30" t="e">
        <f t="shared" si="33"/>
        <v>#DIV/0!</v>
      </c>
      <c r="L52" s="30" t="e">
        <f t="shared" si="33"/>
        <v>#DIV/0!</v>
      </c>
      <c r="M52" s="30" t="e">
        <f t="shared" si="33"/>
        <v>#DIV/0!</v>
      </c>
      <c r="N52" s="31" t="e">
        <f t="shared" si="33"/>
        <v>#DIV/0!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 t="e">
        <f t="shared" si="33"/>
        <v>#DIV/0!</v>
      </c>
      <c r="F53" s="30" t="e">
        <f t="shared" si="33"/>
        <v>#DIV/0!</v>
      </c>
      <c r="G53" s="30" t="e">
        <f t="shared" si="33"/>
        <v>#DIV/0!</v>
      </c>
      <c r="H53" s="30" t="e">
        <f t="shared" si="33"/>
        <v>#DIV/0!</v>
      </c>
      <c r="I53" s="30" t="e">
        <f t="shared" si="33"/>
        <v>#DIV/0!</v>
      </c>
      <c r="J53" s="30" t="e">
        <f t="shared" si="33"/>
        <v>#DIV/0!</v>
      </c>
      <c r="K53" s="30" t="e">
        <f t="shared" si="33"/>
        <v>#DIV/0!</v>
      </c>
      <c r="L53" s="30" t="e">
        <f t="shared" si="33"/>
        <v>#DIV/0!</v>
      </c>
      <c r="M53" s="30" t="e">
        <f t="shared" si="33"/>
        <v>#DIV/0!</v>
      </c>
      <c r="N53" s="31" t="e">
        <f t="shared" si="33"/>
        <v>#DIV/0!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 t="e">
        <f t="shared" si="33"/>
        <v>#DIV/0!</v>
      </c>
      <c r="F54" s="30" t="e">
        <f t="shared" si="33"/>
        <v>#DIV/0!</v>
      </c>
      <c r="G54" s="30" t="e">
        <f t="shared" si="33"/>
        <v>#DIV/0!</v>
      </c>
      <c r="H54" s="30" t="e">
        <f t="shared" si="33"/>
        <v>#DIV/0!</v>
      </c>
      <c r="I54" s="30" t="e">
        <f t="shared" si="33"/>
        <v>#DIV/0!</v>
      </c>
      <c r="J54" s="30" t="e">
        <f t="shared" si="33"/>
        <v>#DIV/0!</v>
      </c>
      <c r="K54" s="30" t="e">
        <f t="shared" si="33"/>
        <v>#DIV/0!</v>
      </c>
      <c r="L54" s="30" t="e">
        <f t="shared" si="33"/>
        <v>#DIV/0!</v>
      </c>
      <c r="M54" s="30" t="e">
        <f t="shared" si="33"/>
        <v>#DIV/0!</v>
      </c>
      <c r="N54" s="31" t="e">
        <f t="shared" si="33"/>
        <v>#DIV/0!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 t="e">
        <f t="shared" si="33"/>
        <v>#DIV/0!</v>
      </c>
      <c r="F55" s="36" t="e">
        <f t="shared" si="33"/>
        <v>#DIV/0!</v>
      </c>
      <c r="G55" s="36" t="e">
        <f t="shared" si="33"/>
        <v>#DIV/0!</v>
      </c>
      <c r="H55" s="36" t="e">
        <f t="shared" si="33"/>
        <v>#DIV/0!</v>
      </c>
      <c r="I55" s="36" t="e">
        <f t="shared" si="33"/>
        <v>#DIV/0!</v>
      </c>
      <c r="J55" s="36" t="e">
        <f t="shared" si="33"/>
        <v>#DIV/0!</v>
      </c>
      <c r="K55" s="36" t="e">
        <f t="shared" si="33"/>
        <v>#DIV/0!</v>
      </c>
      <c r="L55" s="36" t="e">
        <f t="shared" si="33"/>
        <v>#DIV/0!</v>
      </c>
      <c r="M55" s="36" t="e">
        <f t="shared" si="33"/>
        <v>#DIV/0!</v>
      </c>
      <c r="N55" s="37" t="e">
        <f t="shared" si="33"/>
        <v>#DIV/0!</v>
      </c>
      <c r="P55" s="20" t="e">
        <f>LOG(D61,10)</f>
        <v>#NUM!</v>
      </c>
      <c r="Q55" s="30" t="e">
        <f>E88</f>
        <v>#DIV/0!</v>
      </c>
      <c r="R55" s="30" t="e">
        <f t="shared" ref="R55:Z60" si="36">F88</f>
        <v>#DIV/0!</v>
      </c>
      <c r="S55" s="30" t="e">
        <f t="shared" si="36"/>
        <v>#DIV/0!</v>
      </c>
      <c r="T55" s="30" t="e">
        <f t="shared" si="36"/>
        <v>#DIV/0!</v>
      </c>
      <c r="U55" s="30" t="e">
        <f t="shared" si="36"/>
        <v>#DIV/0!</v>
      </c>
      <c r="V55" s="30" t="e">
        <f t="shared" si="36"/>
        <v>#DIV/0!</v>
      </c>
      <c r="W55" s="30" t="e">
        <f t="shared" si="36"/>
        <v>#DIV/0!</v>
      </c>
      <c r="X55" s="30" t="e">
        <f t="shared" si="36"/>
        <v>#DIV/0!</v>
      </c>
      <c r="Y55" s="30" t="e">
        <f t="shared" si="36"/>
        <v>#DIV/0!</v>
      </c>
      <c r="Z55" s="31" t="e">
        <f t="shared" si="36"/>
        <v>#DIV/0!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 t="e">
        <f t="shared" ref="Q56:Q60" si="38">E89</f>
        <v>#DIV/0!</v>
      </c>
      <c r="R56" s="30" t="e">
        <f t="shared" si="36"/>
        <v>#DIV/0!</v>
      </c>
      <c r="S56" s="30" t="e">
        <f t="shared" si="36"/>
        <v>#DIV/0!</v>
      </c>
      <c r="T56" s="30" t="e">
        <f t="shared" si="36"/>
        <v>#DIV/0!</v>
      </c>
      <c r="U56" s="30" t="e">
        <f t="shared" si="36"/>
        <v>#DIV/0!</v>
      </c>
      <c r="V56" s="30" t="e">
        <f t="shared" si="36"/>
        <v>#DIV/0!</v>
      </c>
      <c r="W56" s="30" t="e">
        <f t="shared" si="36"/>
        <v>#DIV/0!</v>
      </c>
      <c r="X56" s="30" t="e">
        <f t="shared" si="36"/>
        <v>#DIV/0!</v>
      </c>
      <c r="Y56" s="30" t="e">
        <f t="shared" si="36"/>
        <v>#DIV/0!</v>
      </c>
      <c r="Z56" s="31" t="e">
        <f t="shared" si="36"/>
        <v>#DIV/0!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 t="e">
        <f t="shared" si="38"/>
        <v>#DIV/0!</v>
      </c>
      <c r="R57" s="30" t="e">
        <f t="shared" si="36"/>
        <v>#DIV/0!</v>
      </c>
      <c r="S57" s="30" t="e">
        <f t="shared" si="36"/>
        <v>#DIV/0!</v>
      </c>
      <c r="T57" s="30" t="e">
        <f t="shared" si="36"/>
        <v>#DIV/0!</v>
      </c>
      <c r="U57" s="30" t="e">
        <f t="shared" si="36"/>
        <v>#DIV/0!</v>
      </c>
      <c r="V57" s="30" t="e">
        <f t="shared" si="36"/>
        <v>#DIV/0!</v>
      </c>
      <c r="W57" s="30" t="e">
        <f t="shared" si="36"/>
        <v>#DIV/0!</v>
      </c>
      <c r="X57" s="30" t="e">
        <f t="shared" si="36"/>
        <v>#DIV/0!</v>
      </c>
      <c r="Y57" s="30" t="e">
        <f t="shared" si="36"/>
        <v>#DIV/0!</v>
      </c>
      <c r="Z57" s="31" t="e">
        <f t="shared" si="36"/>
        <v>#DIV/0!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 t="e">
        <f t="shared" si="38"/>
        <v>#DIV/0!</v>
      </c>
      <c r="R58" s="30" t="e">
        <f t="shared" si="36"/>
        <v>#DIV/0!</v>
      </c>
      <c r="S58" s="30" t="e">
        <f t="shared" si="36"/>
        <v>#DIV/0!</v>
      </c>
      <c r="T58" s="30" t="e">
        <f t="shared" si="36"/>
        <v>#DIV/0!</v>
      </c>
      <c r="U58" s="30" t="e">
        <f t="shared" si="36"/>
        <v>#DIV/0!</v>
      </c>
      <c r="V58" s="30" t="e">
        <f t="shared" si="36"/>
        <v>#DIV/0!</v>
      </c>
      <c r="W58" s="30" t="e">
        <f t="shared" si="36"/>
        <v>#DIV/0!</v>
      </c>
      <c r="X58" s="30" t="e">
        <f t="shared" si="36"/>
        <v>#DIV/0!</v>
      </c>
      <c r="Y58" s="30" t="e">
        <f t="shared" si="36"/>
        <v>#DIV/0!</v>
      </c>
      <c r="Z58" s="31" t="e">
        <f t="shared" si="36"/>
        <v>#DIV/0!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 t="e">
        <f t="shared" si="38"/>
        <v>#DIV/0!</v>
      </c>
      <c r="R59" s="30" t="e">
        <f t="shared" si="36"/>
        <v>#DIV/0!</v>
      </c>
      <c r="S59" s="30" t="e">
        <f t="shared" si="36"/>
        <v>#DIV/0!</v>
      </c>
      <c r="T59" s="30" t="e">
        <f t="shared" si="36"/>
        <v>#DIV/0!</v>
      </c>
      <c r="U59" s="30" t="e">
        <f t="shared" si="36"/>
        <v>#DIV/0!</v>
      </c>
      <c r="V59" s="30" t="e">
        <f t="shared" si="36"/>
        <v>#DIV/0!</v>
      </c>
      <c r="W59" s="30" t="e">
        <f t="shared" si="36"/>
        <v>#DIV/0!</v>
      </c>
      <c r="X59" s="30" t="e">
        <f t="shared" si="36"/>
        <v>#DIV/0!</v>
      </c>
      <c r="Y59" s="30" t="e">
        <f t="shared" si="36"/>
        <v>#DIV/0!</v>
      </c>
      <c r="Z59" s="31" t="e">
        <f t="shared" si="36"/>
        <v>#DIV/0!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 t="e">
        <f t="shared" si="38"/>
        <v>#DIV/0!</v>
      </c>
      <c r="R60" s="30" t="e">
        <f t="shared" si="36"/>
        <v>#DIV/0!</v>
      </c>
      <c r="S60" s="30" t="e">
        <f t="shared" si="36"/>
        <v>#DIV/0!</v>
      </c>
      <c r="T60" s="30" t="e">
        <f t="shared" si="36"/>
        <v>#DIV/0!</v>
      </c>
      <c r="U60" s="30" t="e">
        <f t="shared" si="36"/>
        <v>#DIV/0!</v>
      </c>
      <c r="V60" s="30" t="e">
        <f t="shared" si="36"/>
        <v>#DIV/0!</v>
      </c>
      <c r="W60" s="30" t="e">
        <f t="shared" si="36"/>
        <v>#DIV/0!</v>
      </c>
      <c r="X60" s="30" t="e">
        <f t="shared" si="36"/>
        <v>#DIV/0!</v>
      </c>
      <c r="Y60" s="30" t="e">
        <f t="shared" si="36"/>
        <v>#DIV/0!</v>
      </c>
      <c r="Z60" s="31" t="e">
        <f t="shared" si="36"/>
        <v>#DIV/0!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 t="e">
        <f t="shared" ref="E61:N66" si="40">AVERAGE(E34,E42,E50)</f>
        <v>#DIV/0!</v>
      </c>
      <c r="F61" s="30" t="e">
        <f t="shared" si="40"/>
        <v>#DIV/0!</v>
      </c>
      <c r="G61" s="30" t="e">
        <f t="shared" si="40"/>
        <v>#DIV/0!</v>
      </c>
      <c r="H61" s="30" t="e">
        <f t="shared" si="40"/>
        <v>#DIV/0!</v>
      </c>
      <c r="I61" s="30" t="e">
        <f t="shared" si="40"/>
        <v>#DIV/0!</v>
      </c>
      <c r="J61" s="30" t="e">
        <f t="shared" si="40"/>
        <v>#DIV/0!</v>
      </c>
      <c r="K61" s="30" t="e">
        <f t="shared" si="40"/>
        <v>#DIV/0!</v>
      </c>
      <c r="L61" s="30" t="e">
        <f t="shared" si="40"/>
        <v>#DIV/0!</v>
      </c>
      <c r="M61" s="30" t="e">
        <f t="shared" si="40"/>
        <v>#DIV/0!</v>
      </c>
      <c r="N61" s="31" t="e">
        <f t="shared" si="40"/>
        <v>#DIV/0!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 t="e">
        <f t="shared" si="40"/>
        <v>#DIV/0!</v>
      </c>
      <c r="F62" s="30" t="e">
        <f t="shared" si="40"/>
        <v>#DIV/0!</v>
      </c>
      <c r="G62" s="30" t="e">
        <f t="shared" si="40"/>
        <v>#DIV/0!</v>
      </c>
      <c r="H62" s="30" t="e">
        <f t="shared" si="40"/>
        <v>#DIV/0!</v>
      </c>
      <c r="I62" s="30" t="e">
        <f t="shared" si="40"/>
        <v>#DIV/0!</v>
      </c>
      <c r="J62" s="30" t="e">
        <f t="shared" si="40"/>
        <v>#DIV/0!</v>
      </c>
      <c r="K62" s="30" t="e">
        <f t="shared" si="40"/>
        <v>#DIV/0!</v>
      </c>
      <c r="L62" s="30" t="e">
        <f t="shared" si="40"/>
        <v>#DIV/0!</v>
      </c>
      <c r="M62" s="30" t="e">
        <f t="shared" si="40"/>
        <v>#DIV/0!</v>
      </c>
      <c r="N62" s="31" t="e">
        <f t="shared" si="40"/>
        <v>#DIV/0!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 t="e">
        <f t="shared" si="40"/>
        <v>#DIV/0!</v>
      </c>
      <c r="F63" s="30" t="e">
        <f t="shared" si="40"/>
        <v>#DIV/0!</v>
      </c>
      <c r="G63" s="30" t="e">
        <f t="shared" si="40"/>
        <v>#DIV/0!</v>
      </c>
      <c r="H63" s="30" t="e">
        <f t="shared" si="40"/>
        <v>#DIV/0!</v>
      </c>
      <c r="I63" s="30" t="e">
        <f t="shared" si="40"/>
        <v>#DIV/0!</v>
      </c>
      <c r="J63" s="30" t="e">
        <f t="shared" si="40"/>
        <v>#DIV/0!</v>
      </c>
      <c r="K63" s="30" t="e">
        <f t="shared" si="40"/>
        <v>#DIV/0!</v>
      </c>
      <c r="L63" s="30" t="e">
        <f t="shared" si="40"/>
        <v>#DIV/0!</v>
      </c>
      <c r="M63" s="30" t="e">
        <f t="shared" si="40"/>
        <v>#DIV/0!</v>
      </c>
      <c r="N63" s="31" t="e">
        <f t="shared" si="40"/>
        <v>#DIV/0!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 t="e">
        <f t="shared" si="40"/>
        <v>#DIV/0!</v>
      </c>
      <c r="F64" s="30" t="e">
        <f t="shared" si="40"/>
        <v>#DIV/0!</v>
      </c>
      <c r="G64" s="30" t="e">
        <f t="shared" si="40"/>
        <v>#DIV/0!</v>
      </c>
      <c r="H64" s="30" t="e">
        <f t="shared" si="40"/>
        <v>#DIV/0!</v>
      </c>
      <c r="I64" s="30" t="e">
        <f t="shared" si="40"/>
        <v>#DIV/0!</v>
      </c>
      <c r="J64" s="30" t="e">
        <f t="shared" si="40"/>
        <v>#DIV/0!</v>
      </c>
      <c r="K64" s="30" t="e">
        <f t="shared" si="40"/>
        <v>#DIV/0!</v>
      </c>
      <c r="L64" s="30" t="e">
        <f t="shared" si="40"/>
        <v>#DIV/0!</v>
      </c>
      <c r="M64" s="30" t="e">
        <f t="shared" si="40"/>
        <v>#DIV/0!</v>
      </c>
      <c r="N64" s="31" t="e">
        <f t="shared" si="40"/>
        <v>#DIV/0!</v>
      </c>
      <c r="P64" s="20" t="e">
        <f>LOG(D61,10)</f>
        <v>#NUM!</v>
      </c>
      <c r="Q64" s="30" t="e">
        <f>Q46-Q55</f>
        <v>#DIV/0!</v>
      </c>
      <c r="R64" s="30" t="e">
        <f t="shared" ref="R64:Z64" si="43">R46-R55</f>
        <v>#DIV/0!</v>
      </c>
      <c r="S64" s="30" t="e">
        <f t="shared" si="43"/>
        <v>#DIV/0!</v>
      </c>
      <c r="T64" s="30" t="e">
        <f t="shared" si="43"/>
        <v>#DIV/0!</v>
      </c>
      <c r="U64" s="30" t="e">
        <f t="shared" si="43"/>
        <v>#DIV/0!</v>
      </c>
      <c r="V64" s="30" t="e">
        <f t="shared" si="43"/>
        <v>#DIV/0!</v>
      </c>
      <c r="W64" s="30" t="e">
        <f t="shared" si="43"/>
        <v>#DIV/0!</v>
      </c>
      <c r="X64" s="30" t="e">
        <f t="shared" si="43"/>
        <v>#DIV/0!</v>
      </c>
      <c r="Y64" s="30" t="e">
        <f t="shared" si="43"/>
        <v>#DIV/0!</v>
      </c>
      <c r="Z64" s="31" t="e">
        <f t="shared" si="43"/>
        <v>#DIV/0!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 t="e">
        <f t="shared" si="40"/>
        <v>#DIV/0!</v>
      </c>
      <c r="F65" s="30" t="e">
        <f t="shared" si="40"/>
        <v>#DIV/0!</v>
      </c>
      <c r="G65" s="30" t="e">
        <f t="shared" si="40"/>
        <v>#DIV/0!</v>
      </c>
      <c r="H65" s="30" t="e">
        <f t="shared" si="40"/>
        <v>#DIV/0!</v>
      </c>
      <c r="I65" s="30" t="e">
        <f t="shared" si="40"/>
        <v>#DIV/0!</v>
      </c>
      <c r="J65" s="30" t="e">
        <f t="shared" si="40"/>
        <v>#DIV/0!</v>
      </c>
      <c r="K65" s="30" t="e">
        <f t="shared" si="40"/>
        <v>#DIV/0!</v>
      </c>
      <c r="L65" s="30" t="e">
        <f t="shared" si="40"/>
        <v>#DIV/0!</v>
      </c>
      <c r="M65" s="30" t="e">
        <f t="shared" si="40"/>
        <v>#DIV/0!</v>
      </c>
      <c r="N65" s="31" t="e">
        <f t="shared" si="40"/>
        <v>#DIV/0!</v>
      </c>
      <c r="P65" s="20">
        <f t="shared" ref="P65:P69" si="44">LOG(D62,10)</f>
        <v>-8.9999999999999982</v>
      </c>
      <c r="Q65" s="30" t="e">
        <f t="shared" ref="Q65:Z69" si="45">Q47-Q56</f>
        <v>#DIV/0!</v>
      </c>
      <c r="R65" s="30" t="e">
        <f t="shared" si="45"/>
        <v>#DIV/0!</v>
      </c>
      <c r="S65" s="30" t="e">
        <f t="shared" si="45"/>
        <v>#DIV/0!</v>
      </c>
      <c r="T65" s="30" t="e">
        <f t="shared" si="45"/>
        <v>#DIV/0!</v>
      </c>
      <c r="U65" s="30" t="e">
        <f t="shared" si="45"/>
        <v>#DIV/0!</v>
      </c>
      <c r="V65" s="30" t="e">
        <f t="shared" si="45"/>
        <v>#DIV/0!</v>
      </c>
      <c r="W65" s="30" t="e">
        <f t="shared" si="45"/>
        <v>#DIV/0!</v>
      </c>
      <c r="X65" s="30" t="e">
        <f t="shared" si="45"/>
        <v>#DIV/0!</v>
      </c>
      <c r="Y65" s="30" t="e">
        <f t="shared" si="45"/>
        <v>#DIV/0!</v>
      </c>
      <c r="Z65" s="31" t="e">
        <f t="shared" si="45"/>
        <v>#DIV/0!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 t="e">
        <f t="shared" si="40"/>
        <v>#DIV/0!</v>
      </c>
      <c r="F66" s="30" t="e">
        <f t="shared" si="40"/>
        <v>#DIV/0!</v>
      </c>
      <c r="G66" s="30" t="e">
        <f t="shared" si="40"/>
        <v>#DIV/0!</v>
      </c>
      <c r="H66" s="30" t="e">
        <f t="shared" si="40"/>
        <v>#DIV/0!</v>
      </c>
      <c r="I66" s="30" t="e">
        <f t="shared" si="40"/>
        <v>#DIV/0!</v>
      </c>
      <c r="J66" s="30" t="e">
        <f t="shared" si="40"/>
        <v>#DIV/0!</v>
      </c>
      <c r="K66" s="30" t="e">
        <f t="shared" si="40"/>
        <v>#DIV/0!</v>
      </c>
      <c r="L66" s="30" t="e">
        <f t="shared" si="40"/>
        <v>#DIV/0!</v>
      </c>
      <c r="M66" s="30" t="e">
        <f t="shared" si="40"/>
        <v>#DIV/0!</v>
      </c>
      <c r="N66" s="31" t="e">
        <f t="shared" si="40"/>
        <v>#DIV/0!</v>
      </c>
      <c r="P66" s="20">
        <f t="shared" si="44"/>
        <v>-8.6020599913279607</v>
      </c>
      <c r="Q66" s="30" t="e">
        <f t="shared" si="45"/>
        <v>#DIV/0!</v>
      </c>
      <c r="R66" s="30" t="e">
        <f t="shared" si="45"/>
        <v>#DIV/0!</v>
      </c>
      <c r="S66" s="30" t="e">
        <f t="shared" si="45"/>
        <v>#DIV/0!</v>
      </c>
      <c r="T66" s="30" t="e">
        <f t="shared" si="45"/>
        <v>#DIV/0!</v>
      </c>
      <c r="U66" s="30" t="e">
        <f t="shared" si="45"/>
        <v>#DIV/0!</v>
      </c>
      <c r="V66" s="30" t="e">
        <f t="shared" si="45"/>
        <v>#DIV/0!</v>
      </c>
      <c r="W66" s="30" t="e">
        <f t="shared" si="45"/>
        <v>#DIV/0!</v>
      </c>
      <c r="X66" s="30" t="e">
        <f t="shared" si="45"/>
        <v>#DIV/0!</v>
      </c>
      <c r="Y66" s="30" t="e">
        <f t="shared" si="45"/>
        <v>#DIV/0!</v>
      </c>
      <c r="Z66" s="31" t="e">
        <f t="shared" si="45"/>
        <v>#DIV/0!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 t="e">
        <f t="shared" si="45"/>
        <v>#DIV/0!</v>
      </c>
      <c r="R67" s="30" t="e">
        <f t="shared" si="45"/>
        <v>#DIV/0!</v>
      </c>
      <c r="S67" s="30" t="e">
        <f t="shared" si="45"/>
        <v>#DIV/0!</v>
      </c>
      <c r="T67" s="30" t="e">
        <f t="shared" si="45"/>
        <v>#DIV/0!</v>
      </c>
      <c r="U67" s="30" t="e">
        <f t="shared" si="45"/>
        <v>#DIV/0!</v>
      </c>
      <c r="V67" s="30" t="e">
        <f t="shared" si="45"/>
        <v>#DIV/0!</v>
      </c>
      <c r="W67" s="30" t="e">
        <f t="shared" si="45"/>
        <v>#DIV/0!</v>
      </c>
      <c r="X67" s="30" t="e">
        <f t="shared" si="45"/>
        <v>#DIV/0!</v>
      </c>
      <c r="Y67" s="30" t="e">
        <f t="shared" si="45"/>
        <v>#DIV/0!</v>
      </c>
      <c r="Z67" s="31" t="e">
        <f t="shared" si="45"/>
        <v>#DIV/0!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 t="e">
        <f t="shared" si="45"/>
        <v>#DIV/0!</v>
      </c>
      <c r="R68" s="30" t="e">
        <f t="shared" si="45"/>
        <v>#DIV/0!</v>
      </c>
      <c r="S68" s="30" t="e">
        <f t="shared" si="45"/>
        <v>#DIV/0!</v>
      </c>
      <c r="T68" s="30" t="e">
        <f t="shared" si="45"/>
        <v>#DIV/0!</v>
      </c>
      <c r="U68" s="30" t="e">
        <f t="shared" si="45"/>
        <v>#DIV/0!</v>
      </c>
      <c r="V68" s="30" t="e">
        <f t="shared" si="45"/>
        <v>#DIV/0!</v>
      </c>
      <c r="W68" s="30" t="e">
        <f t="shared" si="45"/>
        <v>#DIV/0!</v>
      </c>
      <c r="X68" s="30" t="e">
        <f t="shared" si="45"/>
        <v>#DIV/0!</v>
      </c>
      <c r="Y68" s="30" t="e">
        <f t="shared" si="45"/>
        <v>#DIV/0!</v>
      </c>
      <c r="Z68" s="31" t="e">
        <f t="shared" si="45"/>
        <v>#DIV/0!</v>
      </c>
      <c r="AA68" s="33"/>
    </row>
    <row r="69" spans="1:65" x14ac:dyDescent="0.2">
      <c r="D69" s="53">
        <f>D7</f>
        <v>0</v>
      </c>
      <c r="E69" s="30" t="e">
        <f t="shared" ref="E69:N74" si="47">STDEV(E34,E42,E50)</f>
        <v>#DIV/0!</v>
      </c>
      <c r="F69" s="30" t="e">
        <f t="shared" si="47"/>
        <v>#DIV/0!</v>
      </c>
      <c r="G69" s="30" t="e">
        <f t="shared" si="47"/>
        <v>#DIV/0!</v>
      </c>
      <c r="H69" s="30" t="e">
        <f t="shared" si="47"/>
        <v>#DIV/0!</v>
      </c>
      <c r="I69" s="30" t="e">
        <f t="shared" si="47"/>
        <v>#DIV/0!</v>
      </c>
      <c r="J69" s="30" t="e">
        <f t="shared" si="47"/>
        <v>#DIV/0!</v>
      </c>
      <c r="K69" s="30" t="e">
        <f t="shared" si="47"/>
        <v>#DIV/0!</v>
      </c>
      <c r="L69" s="30" t="e">
        <f t="shared" si="47"/>
        <v>#DIV/0!</v>
      </c>
      <c r="M69" s="30" t="e">
        <f t="shared" si="47"/>
        <v>#DIV/0!</v>
      </c>
      <c r="N69" s="31" t="e">
        <f t="shared" si="47"/>
        <v>#DIV/0!</v>
      </c>
      <c r="P69" s="21">
        <f t="shared" si="44"/>
        <v>-8</v>
      </c>
      <c r="Q69" s="36" t="e">
        <f t="shared" si="45"/>
        <v>#DIV/0!</v>
      </c>
      <c r="R69" s="36" t="e">
        <f t="shared" si="45"/>
        <v>#DIV/0!</v>
      </c>
      <c r="S69" s="36" t="e">
        <f t="shared" si="45"/>
        <v>#DIV/0!</v>
      </c>
      <c r="T69" s="36" t="e">
        <f t="shared" si="45"/>
        <v>#DIV/0!</v>
      </c>
      <c r="U69" s="36" t="e">
        <f t="shared" si="45"/>
        <v>#DIV/0!</v>
      </c>
      <c r="V69" s="36" t="e">
        <f t="shared" si="45"/>
        <v>#DIV/0!</v>
      </c>
      <c r="W69" s="36" t="e">
        <f t="shared" si="45"/>
        <v>#DIV/0!</v>
      </c>
      <c r="X69" s="36" t="e">
        <f t="shared" si="45"/>
        <v>#DIV/0!</v>
      </c>
      <c r="Y69" s="36" t="e">
        <f t="shared" si="45"/>
        <v>#DIV/0!</v>
      </c>
      <c r="Z69" s="37" t="e">
        <f t="shared" si="45"/>
        <v>#DIV/0!</v>
      </c>
      <c r="AA69" s="33"/>
    </row>
    <row r="70" spans="1:65" x14ac:dyDescent="0.2">
      <c r="D70" s="53">
        <f t="shared" ref="D70:D74" si="48">D8</f>
        <v>1.0000000000000001E-9</v>
      </c>
      <c r="E70" s="30" t="e">
        <f t="shared" si="47"/>
        <v>#DIV/0!</v>
      </c>
      <c r="F70" s="30" t="e">
        <f t="shared" si="47"/>
        <v>#DIV/0!</v>
      </c>
      <c r="G70" s="30" t="e">
        <f t="shared" si="47"/>
        <v>#DIV/0!</v>
      </c>
      <c r="H70" s="30" t="e">
        <f t="shared" si="47"/>
        <v>#DIV/0!</v>
      </c>
      <c r="I70" s="30" t="e">
        <f t="shared" si="47"/>
        <v>#DIV/0!</v>
      </c>
      <c r="J70" s="30" t="e">
        <f t="shared" si="47"/>
        <v>#DIV/0!</v>
      </c>
      <c r="K70" s="30" t="e">
        <f t="shared" si="47"/>
        <v>#DIV/0!</v>
      </c>
      <c r="L70" s="30" t="e">
        <f t="shared" si="47"/>
        <v>#DIV/0!</v>
      </c>
      <c r="M70" s="30" t="e">
        <f t="shared" si="47"/>
        <v>#DIV/0!</v>
      </c>
      <c r="N70" s="31" t="e">
        <f t="shared" si="47"/>
        <v>#DIV/0!</v>
      </c>
      <c r="AA70" s="33"/>
    </row>
    <row r="71" spans="1:65" x14ac:dyDescent="0.2">
      <c r="D71" s="53">
        <f t="shared" si="48"/>
        <v>2.5000000000000001E-9</v>
      </c>
      <c r="E71" s="30" t="e">
        <f t="shared" si="47"/>
        <v>#DIV/0!</v>
      </c>
      <c r="F71" s="30" t="e">
        <f t="shared" si="47"/>
        <v>#DIV/0!</v>
      </c>
      <c r="G71" s="30" t="e">
        <f t="shared" si="47"/>
        <v>#DIV/0!</v>
      </c>
      <c r="H71" s="30" t="e">
        <f t="shared" si="47"/>
        <v>#DIV/0!</v>
      </c>
      <c r="I71" s="30" t="e">
        <f t="shared" si="47"/>
        <v>#DIV/0!</v>
      </c>
      <c r="J71" s="30" t="e">
        <f t="shared" si="47"/>
        <v>#DIV/0!</v>
      </c>
      <c r="K71" s="30" t="e">
        <f t="shared" si="47"/>
        <v>#DIV/0!</v>
      </c>
      <c r="L71" s="30" t="e">
        <f t="shared" si="47"/>
        <v>#DIV/0!</v>
      </c>
      <c r="M71" s="30" t="e">
        <f t="shared" si="47"/>
        <v>#DIV/0!</v>
      </c>
      <c r="N71" s="31" t="e">
        <f t="shared" si="47"/>
        <v>#DIV/0!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 t="e">
        <f t="shared" si="47"/>
        <v>#DIV/0!</v>
      </c>
      <c r="F72" s="30" t="e">
        <f t="shared" si="47"/>
        <v>#DIV/0!</v>
      </c>
      <c r="G72" s="30" t="e">
        <f t="shared" si="47"/>
        <v>#DIV/0!</v>
      </c>
      <c r="H72" s="30" t="e">
        <f t="shared" si="47"/>
        <v>#DIV/0!</v>
      </c>
      <c r="I72" s="30" t="e">
        <f t="shared" si="47"/>
        <v>#DIV/0!</v>
      </c>
      <c r="J72" s="30" t="e">
        <f t="shared" si="47"/>
        <v>#DIV/0!</v>
      </c>
      <c r="K72" s="30" t="e">
        <f t="shared" si="47"/>
        <v>#DIV/0!</v>
      </c>
      <c r="L72" s="30" t="e">
        <f t="shared" si="47"/>
        <v>#DIV/0!</v>
      </c>
      <c r="M72" s="30" t="e">
        <f t="shared" si="47"/>
        <v>#DIV/0!</v>
      </c>
      <c r="N72" s="31" t="e">
        <f t="shared" si="47"/>
        <v>#DIV/0!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 t="e">
        <f t="shared" si="47"/>
        <v>#DIV/0!</v>
      </c>
      <c r="F73" s="30" t="e">
        <f t="shared" si="47"/>
        <v>#DIV/0!</v>
      </c>
      <c r="G73" s="30" t="e">
        <f t="shared" si="47"/>
        <v>#DIV/0!</v>
      </c>
      <c r="H73" s="30" t="e">
        <f t="shared" si="47"/>
        <v>#DIV/0!</v>
      </c>
      <c r="I73" s="30" t="e">
        <f t="shared" si="47"/>
        <v>#DIV/0!</v>
      </c>
      <c r="J73" s="30" t="e">
        <f t="shared" si="47"/>
        <v>#DIV/0!</v>
      </c>
      <c r="K73" s="30" t="e">
        <f t="shared" si="47"/>
        <v>#DIV/0!</v>
      </c>
      <c r="L73" s="30" t="e">
        <f t="shared" si="47"/>
        <v>#DIV/0!</v>
      </c>
      <c r="M73" s="30" t="e">
        <f t="shared" si="47"/>
        <v>#DIV/0!</v>
      </c>
      <c r="N73" s="31" t="e">
        <f t="shared" si="47"/>
        <v>#DIV/0!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 t="e">
        <f t="shared" si="47"/>
        <v>#DIV/0!</v>
      </c>
      <c r="F74" s="30" t="e">
        <f t="shared" si="47"/>
        <v>#DIV/0!</v>
      </c>
      <c r="G74" s="30" t="e">
        <f t="shared" si="47"/>
        <v>#DIV/0!</v>
      </c>
      <c r="H74" s="30" t="e">
        <f t="shared" si="47"/>
        <v>#DIV/0!</v>
      </c>
      <c r="I74" s="30" t="e">
        <f t="shared" si="47"/>
        <v>#DIV/0!</v>
      </c>
      <c r="J74" s="30" t="e">
        <f t="shared" si="47"/>
        <v>#DIV/0!</v>
      </c>
      <c r="K74" s="30" t="e">
        <f t="shared" si="47"/>
        <v>#DIV/0!</v>
      </c>
      <c r="L74" s="30" t="e">
        <f t="shared" si="47"/>
        <v>#DIV/0!</v>
      </c>
      <c r="M74" s="30" t="e">
        <f t="shared" si="47"/>
        <v>#DIV/0!</v>
      </c>
      <c r="N74" s="31" t="e">
        <f t="shared" si="47"/>
        <v>#DIV/0!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 t="e">
        <f>E69/(3^0.5)</f>
        <v>#DIV/0!</v>
      </c>
      <c r="F77" s="30" t="e">
        <f t="shared" ref="F77:N77" si="54">F69/(3^0.5)</f>
        <v>#DIV/0!</v>
      </c>
      <c r="G77" s="30" t="e">
        <f t="shared" si="54"/>
        <v>#DIV/0!</v>
      </c>
      <c r="H77" s="30" t="e">
        <f t="shared" si="54"/>
        <v>#DIV/0!</v>
      </c>
      <c r="I77" s="30" t="e">
        <f t="shared" si="54"/>
        <v>#DIV/0!</v>
      </c>
      <c r="J77" s="30" t="e">
        <f t="shared" si="54"/>
        <v>#DIV/0!</v>
      </c>
      <c r="K77" s="30" t="e">
        <f t="shared" si="54"/>
        <v>#DIV/0!</v>
      </c>
      <c r="L77" s="30" t="e">
        <f t="shared" si="54"/>
        <v>#DIV/0!</v>
      </c>
      <c r="M77" s="30" t="e">
        <f t="shared" si="54"/>
        <v>#DIV/0!</v>
      </c>
      <c r="N77" s="31" t="e">
        <f t="shared" si="54"/>
        <v>#DIV/0!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 t="e">
        <f t="shared" ref="E78:N82" si="56">E70/(3^0.5)</f>
        <v>#DIV/0!</v>
      </c>
      <c r="F78" s="30" t="e">
        <f t="shared" si="56"/>
        <v>#DIV/0!</v>
      </c>
      <c r="G78" s="30" t="e">
        <f t="shared" si="56"/>
        <v>#DIV/0!</v>
      </c>
      <c r="H78" s="30" t="e">
        <f t="shared" si="56"/>
        <v>#DIV/0!</v>
      </c>
      <c r="I78" s="30" t="e">
        <f t="shared" si="56"/>
        <v>#DIV/0!</v>
      </c>
      <c r="J78" s="30" t="e">
        <f t="shared" si="56"/>
        <v>#DIV/0!</v>
      </c>
      <c r="K78" s="30" t="e">
        <f t="shared" si="56"/>
        <v>#DIV/0!</v>
      </c>
      <c r="L78" s="30" t="e">
        <f t="shared" si="56"/>
        <v>#DIV/0!</v>
      </c>
      <c r="M78" s="30" t="e">
        <f t="shared" si="56"/>
        <v>#DIV/0!</v>
      </c>
      <c r="N78" s="31" t="e">
        <f t="shared" si="56"/>
        <v>#DIV/0!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 t="e">
        <f t="shared" si="56"/>
        <v>#DIV/0!</v>
      </c>
      <c r="F79" s="30" t="e">
        <f t="shared" si="56"/>
        <v>#DIV/0!</v>
      </c>
      <c r="G79" s="30" t="e">
        <f t="shared" si="56"/>
        <v>#DIV/0!</v>
      </c>
      <c r="H79" s="30" t="e">
        <f t="shared" si="56"/>
        <v>#DIV/0!</v>
      </c>
      <c r="I79" s="30" t="e">
        <f t="shared" si="56"/>
        <v>#DIV/0!</v>
      </c>
      <c r="J79" s="30" t="e">
        <f t="shared" si="56"/>
        <v>#DIV/0!</v>
      </c>
      <c r="K79" s="30" t="e">
        <f t="shared" si="56"/>
        <v>#DIV/0!</v>
      </c>
      <c r="L79" s="30" t="e">
        <f t="shared" si="56"/>
        <v>#DIV/0!</v>
      </c>
      <c r="M79" s="30" t="e">
        <f t="shared" si="56"/>
        <v>#DIV/0!</v>
      </c>
      <c r="N79" s="31" t="e">
        <f t="shared" si="56"/>
        <v>#DIV/0!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 t="e">
        <f t="shared" si="56"/>
        <v>#DIV/0!</v>
      </c>
      <c r="F80" s="30" t="e">
        <f t="shared" si="56"/>
        <v>#DIV/0!</v>
      </c>
      <c r="G80" s="30" t="e">
        <f t="shared" si="56"/>
        <v>#DIV/0!</v>
      </c>
      <c r="H80" s="30" t="e">
        <f t="shared" si="56"/>
        <v>#DIV/0!</v>
      </c>
      <c r="I80" s="30" t="e">
        <f t="shared" si="56"/>
        <v>#DIV/0!</v>
      </c>
      <c r="J80" s="30" t="e">
        <f t="shared" si="56"/>
        <v>#DIV/0!</v>
      </c>
      <c r="K80" s="30" t="e">
        <f t="shared" si="56"/>
        <v>#DIV/0!</v>
      </c>
      <c r="L80" s="30" t="e">
        <f t="shared" si="56"/>
        <v>#DIV/0!</v>
      </c>
      <c r="M80" s="30" t="e">
        <f t="shared" si="56"/>
        <v>#DIV/0!</v>
      </c>
      <c r="N80" s="31" t="e">
        <f t="shared" si="56"/>
        <v>#DIV/0!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 t="e">
        <f t="shared" si="56"/>
        <v>#DIV/0!</v>
      </c>
      <c r="F81" s="30" t="e">
        <f t="shared" si="56"/>
        <v>#DIV/0!</v>
      </c>
      <c r="G81" s="30" t="e">
        <f t="shared" si="56"/>
        <v>#DIV/0!</v>
      </c>
      <c r="H81" s="30" t="e">
        <f t="shared" si="56"/>
        <v>#DIV/0!</v>
      </c>
      <c r="I81" s="30" t="e">
        <f t="shared" si="56"/>
        <v>#DIV/0!</v>
      </c>
      <c r="J81" s="30" t="e">
        <f t="shared" si="56"/>
        <v>#DIV/0!</v>
      </c>
      <c r="K81" s="30" t="e">
        <f t="shared" si="56"/>
        <v>#DIV/0!</v>
      </c>
      <c r="L81" s="30" t="e">
        <f t="shared" si="56"/>
        <v>#DIV/0!</v>
      </c>
      <c r="M81" s="30" t="e">
        <f t="shared" si="56"/>
        <v>#DIV/0!</v>
      </c>
      <c r="N81" s="31" t="e">
        <f t="shared" si="56"/>
        <v>#DIV/0!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 t="e">
        <f t="shared" si="56"/>
        <v>#DIV/0!</v>
      </c>
      <c r="F82" s="36" t="e">
        <f t="shared" si="56"/>
        <v>#DIV/0!</v>
      </c>
      <c r="G82" s="36" t="e">
        <f t="shared" si="56"/>
        <v>#DIV/0!</v>
      </c>
      <c r="H82" s="36" t="e">
        <f t="shared" si="56"/>
        <v>#DIV/0!</v>
      </c>
      <c r="I82" s="36" t="e">
        <f t="shared" si="56"/>
        <v>#DIV/0!</v>
      </c>
      <c r="J82" s="36" t="e">
        <f t="shared" si="56"/>
        <v>#DIV/0!</v>
      </c>
      <c r="K82" s="36" t="e">
        <f t="shared" si="56"/>
        <v>#DIV/0!</v>
      </c>
      <c r="L82" s="36" t="e">
        <f t="shared" si="56"/>
        <v>#DIV/0!</v>
      </c>
      <c r="M82" s="36" t="e">
        <f t="shared" si="56"/>
        <v>#DIV/0!</v>
      </c>
      <c r="N82" s="37" t="e">
        <f t="shared" si="56"/>
        <v>#DIV/0!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 t="e">
        <f>MIN(E61:N66)</f>
        <v>#DIV/0!</v>
      </c>
      <c r="F85" s="5"/>
      <c r="G85" s="5" t="s">
        <v>22</v>
      </c>
      <c r="H85" s="5" t="e">
        <f>1/(1-E85)</f>
        <v>#DIV/0!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 t="e">
        <f t="shared" si="60"/>
        <v>#DIV/0!</v>
      </c>
      <c r="S85" s="30" t="e">
        <f t="shared" si="60"/>
        <v>#DIV/0!</v>
      </c>
      <c r="T85" s="30" t="e">
        <f t="shared" si="60"/>
        <v>#DIV/0!</v>
      </c>
      <c r="U85" s="30" t="e">
        <f t="shared" si="60"/>
        <v>#DIV/0!</v>
      </c>
      <c r="V85" s="30" t="e">
        <f t="shared" si="60"/>
        <v>#DIV/0!</v>
      </c>
      <c r="W85" s="30" t="e">
        <f t="shared" si="60"/>
        <v>#DIV/0!</v>
      </c>
      <c r="X85" s="30" t="e">
        <f t="shared" si="60"/>
        <v>#DIV/0!</v>
      </c>
      <c r="Y85" s="30" t="e">
        <f t="shared" si="60"/>
        <v>#DIV/0!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 t="e">
        <f>1-H85</f>
        <v>#DIV/0!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 t="e">
        <f t="shared" si="61"/>
        <v>#DIV/0!</v>
      </c>
      <c r="S86" s="30" t="e">
        <f t="shared" si="61"/>
        <v>#DIV/0!</v>
      </c>
      <c r="T86" s="30" t="e">
        <f t="shared" si="61"/>
        <v>#DIV/0!</v>
      </c>
      <c r="U86" s="30" t="e">
        <f t="shared" si="61"/>
        <v>#DIV/0!</v>
      </c>
      <c r="V86" s="30" t="e">
        <f t="shared" si="61"/>
        <v>#DIV/0!</v>
      </c>
      <c r="W86" s="30" t="e">
        <f t="shared" si="61"/>
        <v>#DIV/0!</v>
      </c>
      <c r="X86" s="30" t="e">
        <f t="shared" si="61"/>
        <v>#DIV/0!</v>
      </c>
      <c r="Y86" s="30" t="e">
        <f t="shared" si="61"/>
        <v>#DIV/0!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 t="e">
        <f t="shared" si="63"/>
        <v>#DIV/0!</v>
      </c>
      <c r="S87" s="30" t="e">
        <f t="shared" si="63"/>
        <v>#DIV/0!</v>
      </c>
      <c r="T87" s="30" t="e">
        <f t="shared" si="63"/>
        <v>#DIV/0!</v>
      </c>
      <c r="U87" s="30" t="e">
        <f t="shared" si="63"/>
        <v>#DIV/0!</v>
      </c>
      <c r="V87" s="30" t="e">
        <f t="shared" si="63"/>
        <v>#DIV/0!</v>
      </c>
      <c r="W87" s="30" t="e">
        <f t="shared" si="63"/>
        <v>#DIV/0!</v>
      </c>
      <c r="X87" s="30" t="e">
        <f t="shared" si="63"/>
        <v>#DIV/0!</v>
      </c>
      <c r="Y87" s="30" t="e">
        <f t="shared" si="63"/>
        <v>#DIV/0!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 t="e">
        <f t="shared" ref="E88:N93" si="64">(E61*$H$85)+$H$86</f>
        <v>#DIV/0!</v>
      </c>
      <c r="F88" s="30" t="e">
        <f t="shared" si="64"/>
        <v>#DIV/0!</v>
      </c>
      <c r="G88" s="30" t="e">
        <f t="shared" si="64"/>
        <v>#DIV/0!</v>
      </c>
      <c r="H88" s="30" t="e">
        <f t="shared" si="64"/>
        <v>#DIV/0!</v>
      </c>
      <c r="I88" s="30" t="e">
        <f t="shared" si="64"/>
        <v>#DIV/0!</v>
      </c>
      <c r="J88" s="30" t="e">
        <f t="shared" si="64"/>
        <v>#DIV/0!</v>
      </c>
      <c r="K88" s="30" t="e">
        <f t="shared" si="64"/>
        <v>#DIV/0!</v>
      </c>
      <c r="L88" s="30" t="e">
        <f t="shared" si="64"/>
        <v>#DIV/0!</v>
      </c>
      <c r="M88" s="30" t="e">
        <f t="shared" si="64"/>
        <v>#DIV/0!</v>
      </c>
      <c r="N88" s="31" t="e">
        <f t="shared" si="64"/>
        <v>#DIV/0!</v>
      </c>
      <c r="P88" s="60">
        <f t="shared" si="59"/>
        <v>-8.1249387366082999</v>
      </c>
      <c r="Q88" s="30" t="e">
        <f t="shared" ref="Q88:Y88" si="65">Q79*AVERAGE(Q21:R22)</f>
        <v>#NUM!</v>
      </c>
      <c r="R88" s="30" t="e">
        <f t="shared" si="65"/>
        <v>#DIV/0!</v>
      </c>
      <c r="S88" s="30" t="e">
        <f t="shared" si="65"/>
        <v>#DIV/0!</v>
      </c>
      <c r="T88" s="30" t="e">
        <f t="shared" si="65"/>
        <v>#DIV/0!</v>
      </c>
      <c r="U88" s="30" t="e">
        <f t="shared" si="65"/>
        <v>#DIV/0!</v>
      </c>
      <c r="V88" s="30" t="e">
        <f t="shared" si="65"/>
        <v>#DIV/0!</v>
      </c>
      <c r="W88" s="30" t="e">
        <f t="shared" si="65"/>
        <v>#DIV/0!</v>
      </c>
      <c r="X88" s="30" t="e">
        <f t="shared" si="65"/>
        <v>#DIV/0!</v>
      </c>
      <c r="Y88" s="30" t="e">
        <f t="shared" si="65"/>
        <v>#DIV/0!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 t="e">
        <f t="shared" si="64"/>
        <v>#DIV/0!</v>
      </c>
      <c r="F89" s="30" t="e">
        <f t="shared" si="64"/>
        <v>#DIV/0!</v>
      </c>
      <c r="G89" s="30" t="e">
        <f t="shared" si="64"/>
        <v>#DIV/0!</v>
      </c>
      <c r="H89" s="30" t="e">
        <f t="shared" si="64"/>
        <v>#DIV/0!</v>
      </c>
      <c r="I89" s="30" t="e">
        <f t="shared" si="64"/>
        <v>#DIV/0!</v>
      </c>
      <c r="J89" s="30" t="e">
        <f t="shared" si="64"/>
        <v>#DIV/0!</v>
      </c>
      <c r="K89" s="30" t="e">
        <f t="shared" si="64"/>
        <v>#DIV/0!</v>
      </c>
      <c r="L89" s="30" t="e">
        <f t="shared" si="64"/>
        <v>#DIV/0!</v>
      </c>
      <c r="M89" s="30" t="e">
        <f t="shared" si="64"/>
        <v>#DIV/0!</v>
      </c>
      <c r="N89" s="31" t="e">
        <f t="shared" si="64"/>
        <v>#DIV/0!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 t="e">
        <f t="shared" si="64"/>
        <v>#DIV/0!</v>
      </c>
      <c r="F90" s="30" t="e">
        <f t="shared" si="64"/>
        <v>#DIV/0!</v>
      </c>
      <c r="G90" s="30" t="e">
        <f t="shared" si="64"/>
        <v>#DIV/0!</v>
      </c>
      <c r="H90" s="30" t="e">
        <f t="shared" si="64"/>
        <v>#DIV/0!</v>
      </c>
      <c r="I90" s="30" t="e">
        <f t="shared" si="64"/>
        <v>#DIV/0!</v>
      </c>
      <c r="J90" s="30" t="e">
        <f t="shared" si="64"/>
        <v>#DIV/0!</v>
      </c>
      <c r="K90" s="30" t="e">
        <f t="shared" si="64"/>
        <v>#DIV/0!</v>
      </c>
      <c r="L90" s="30" t="e">
        <f t="shared" si="64"/>
        <v>#DIV/0!</v>
      </c>
      <c r="M90" s="30" t="e">
        <f t="shared" si="64"/>
        <v>#DIV/0!</v>
      </c>
      <c r="N90" s="31" t="e">
        <f t="shared" si="64"/>
        <v>#DIV/0!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 t="e">
        <f>SUM(R85:Y88)</f>
        <v>#DIV/0!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 t="e">
        <f t="shared" si="64"/>
        <v>#DIV/0!</v>
      </c>
      <c r="F91" s="30" t="e">
        <f t="shared" si="64"/>
        <v>#DIV/0!</v>
      </c>
      <c r="G91" s="30" t="e">
        <f t="shared" si="64"/>
        <v>#DIV/0!</v>
      </c>
      <c r="H91" s="30" t="e">
        <f t="shared" si="64"/>
        <v>#DIV/0!</v>
      </c>
      <c r="I91" s="30" t="e">
        <f t="shared" si="64"/>
        <v>#DIV/0!</v>
      </c>
      <c r="J91" s="30" t="e">
        <f t="shared" si="64"/>
        <v>#DIV/0!</v>
      </c>
      <c r="K91" s="30" t="e">
        <f t="shared" si="64"/>
        <v>#DIV/0!</v>
      </c>
      <c r="L91" s="30" t="e">
        <f t="shared" si="64"/>
        <v>#DIV/0!</v>
      </c>
      <c r="M91" s="30" t="e">
        <f t="shared" si="64"/>
        <v>#DIV/0!</v>
      </c>
      <c r="N91" s="31" t="e">
        <f t="shared" si="64"/>
        <v>#DIV/0!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 t="e">
        <f t="shared" si="64"/>
        <v>#DIV/0!</v>
      </c>
      <c r="F92" s="30" t="e">
        <f t="shared" si="64"/>
        <v>#DIV/0!</v>
      </c>
      <c r="G92" s="30" t="e">
        <f t="shared" si="64"/>
        <v>#DIV/0!</v>
      </c>
      <c r="H92" s="30" t="e">
        <f t="shared" si="64"/>
        <v>#DIV/0!</v>
      </c>
      <c r="I92" s="30" t="e">
        <f t="shared" si="64"/>
        <v>#DIV/0!</v>
      </c>
      <c r="J92" s="30" t="e">
        <f t="shared" si="64"/>
        <v>#DIV/0!</v>
      </c>
      <c r="K92" s="30" t="e">
        <f t="shared" si="64"/>
        <v>#DIV/0!</v>
      </c>
      <c r="L92" s="30" t="e">
        <f t="shared" si="64"/>
        <v>#DIV/0!</v>
      </c>
      <c r="M92" s="30" t="e">
        <f t="shared" si="64"/>
        <v>#DIV/0!</v>
      </c>
      <c r="N92" s="31" t="e">
        <f t="shared" si="64"/>
        <v>#DIV/0!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 t="e">
        <f t="shared" si="64"/>
        <v>#DIV/0!</v>
      </c>
      <c r="F93" s="36" t="e">
        <f t="shared" si="64"/>
        <v>#DIV/0!</v>
      </c>
      <c r="G93" s="36" t="e">
        <f t="shared" si="64"/>
        <v>#DIV/0!</v>
      </c>
      <c r="H93" s="36" t="e">
        <f t="shared" si="64"/>
        <v>#DIV/0!</v>
      </c>
      <c r="I93" s="36" t="e">
        <f t="shared" si="64"/>
        <v>#DIV/0!</v>
      </c>
      <c r="J93" s="36" t="e">
        <f t="shared" si="64"/>
        <v>#DIV/0!</v>
      </c>
      <c r="K93" s="36" t="e">
        <f t="shared" si="64"/>
        <v>#DIV/0!</v>
      </c>
      <c r="L93" s="36" t="e">
        <f t="shared" si="64"/>
        <v>#DIV/0!</v>
      </c>
      <c r="M93" s="36" t="e">
        <f t="shared" si="64"/>
        <v>#DIV/0!</v>
      </c>
      <c r="N93" s="37" t="e">
        <f t="shared" si="64"/>
        <v>#DIV/0!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 t="e">
        <f t="shared" si="70"/>
        <v>#DIV/0!</v>
      </c>
      <c r="S94" s="30" t="e">
        <f t="shared" si="70"/>
        <v>#DIV/0!</v>
      </c>
      <c r="T94" s="30" t="e">
        <f t="shared" si="70"/>
        <v>#DIV/0!</v>
      </c>
      <c r="U94" s="30" t="e">
        <f t="shared" si="70"/>
        <v>#DIV/0!</v>
      </c>
      <c r="V94" s="30" t="e">
        <f t="shared" si="70"/>
        <v>#DIV/0!</v>
      </c>
      <c r="W94" s="30" t="e">
        <f t="shared" si="70"/>
        <v>#DIV/0!</v>
      </c>
      <c r="X94" s="30" t="e">
        <f t="shared" si="70"/>
        <v>#DIV/0!</v>
      </c>
      <c r="Y94" s="30" t="e">
        <f t="shared" si="70"/>
        <v>#DIV/0!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 t="e">
        <f t="shared" si="70"/>
        <v>#DIV/0!</v>
      </c>
      <c r="S95" s="30" t="e">
        <f t="shared" si="70"/>
        <v>#DIV/0!</v>
      </c>
      <c r="T95" s="30" t="e">
        <f t="shared" si="70"/>
        <v>#DIV/0!</v>
      </c>
      <c r="U95" s="30" t="e">
        <f t="shared" si="70"/>
        <v>#DIV/0!</v>
      </c>
      <c r="V95" s="30" t="e">
        <f t="shared" si="70"/>
        <v>#DIV/0!</v>
      </c>
      <c r="W95" s="30" t="e">
        <f t="shared" si="70"/>
        <v>#DIV/0!</v>
      </c>
      <c r="X95" s="30" t="e">
        <f t="shared" si="70"/>
        <v>#DIV/0!</v>
      </c>
      <c r="Y95" s="30" t="e">
        <f t="shared" si="70"/>
        <v>#DIV/0!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 t="e">
        <f t="shared" si="70"/>
        <v>#DIV/0!</v>
      </c>
      <c r="S96" s="30" t="e">
        <f t="shared" si="70"/>
        <v>#DIV/0!</v>
      </c>
      <c r="T96" s="30" t="e">
        <f t="shared" si="70"/>
        <v>#DIV/0!</v>
      </c>
      <c r="U96" s="30" t="e">
        <f t="shared" si="70"/>
        <v>#DIV/0!</v>
      </c>
      <c r="V96" s="30" t="e">
        <f t="shared" si="70"/>
        <v>#DIV/0!</v>
      </c>
      <c r="W96" s="30" t="e">
        <f t="shared" si="70"/>
        <v>#DIV/0!</v>
      </c>
      <c r="X96" s="30" t="e">
        <f t="shared" si="70"/>
        <v>#DIV/0!</v>
      </c>
      <c r="Y96" s="30" t="e">
        <f t="shared" si="70"/>
        <v>#DIV/0!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 t="e">
        <f t="shared" si="70"/>
        <v>#DIV/0!</v>
      </c>
      <c r="S97" s="30" t="e">
        <f t="shared" si="70"/>
        <v>#DIV/0!</v>
      </c>
      <c r="T97" s="30" t="e">
        <f t="shared" si="70"/>
        <v>#DIV/0!</v>
      </c>
      <c r="U97" s="30" t="e">
        <f t="shared" si="70"/>
        <v>#DIV/0!</v>
      </c>
      <c r="V97" s="30" t="e">
        <f t="shared" si="70"/>
        <v>#DIV/0!</v>
      </c>
      <c r="W97" s="30" t="e">
        <f t="shared" si="70"/>
        <v>#DIV/0!</v>
      </c>
      <c r="X97" s="30" t="e">
        <f t="shared" si="70"/>
        <v>#DIV/0!</v>
      </c>
      <c r="Y97" s="30" t="e">
        <f t="shared" si="70"/>
        <v>#DIV/0!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 t="e">
        <f>SUM(R94:Y97)</f>
        <v>#DIV/0!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 t="e">
        <f>1-Z90/Z81</f>
        <v>#DIV/0!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 t="e">
        <f>1-Z99/Z81</f>
        <v>#DIV/0!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 t="e">
        <f>S102-S101</f>
        <v>#DIV/0!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 t="e">
        <f t="shared" si="78"/>
        <v>#DIV/0!</v>
      </c>
      <c r="S121" s="30" t="e">
        <f t="shared" si="78"/>
        <v>#DIV/0!</v>
      </c>
      <c r="T121" s="30" t="e">
        <f t="shared" si="78"/>
        <v>#DIV/0!</v>
      </c>
      <c r="U121" s="30" t="e">
        <f t="shared" si="78"/>
        <v>#DIV/0!</v>
      </c>
      <c r="V121" s="30" t="e">
        <f t="shared" si="78"/>
        <v>#DIV/0!</v>
      </c>
      <c r="W121" s="30" t="e">
        <f t="shared" si="78"/>
        <v>#DIV/0!</v>
      </c>
      <c r="X121" s="30" t="e">
        <f t="shared" si="78"/>
        <v>#DIV/0!</v>
      </c>
      <c r="Y121" s="30" t="e">
        <f t="shared" si="78"/>
        <v>#DIV/0!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 t="e">
        <f t="shared" si="78"/>
        <v>#DIV/0!</v>
      </c>
      <c r="S122" s="30" t="e">
        <f t="shared" si="78"/>
        <v>#DIV/0!</v>
      </c>
      <c r="T122" s="30" t="e">
        <f t="shared" si="78"/>
        <v>#DIV/0!</v>
      </c>
      <c r="U122" s="30" t="e">
        <f t="shared" si="78"/>
        <v>#DIV/0!</v>
      </c>
      <c r="V122" s="30" t="e">
        <f t="shared" si="78"/>
        <v>#DIV/0!</v>
      </c>
      <c r="W122" s="30" t="e">
        <f t="shared" si="78"/>
        <v>#DIV/0!</v>
      </c>
      <c r="X122" s="30" t="e">
        <f t="shared" si="78"/>
        <v>#DIV/0!</v>
      </c>
      <c r="Y122" s="30" t="e">
        <f t="shared" si="78"/>
        <v>#DIV/0!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 t="e">
        <f t="shared" si="78"/>
        <v>#DIV/0!</v>
      </c>
      <c r="S123" s="30" t="e">
        <f t="shared" si="78"/>
        <v>#DIV/0!</v>
      </c>
      <c r="T123" s="30" t="e">
        <f t="shared" si="78"/>
        <v>#DIV/0!</v>
      </c>
      <c r="U123" s="30" t="e">
        <f t="shared" si="78"/>
        <v>#DIV/0!</v>
      </c>
      <c r="V123" s="30" t="e">
        <f t="shared" si="78"/>
        <v>#DIV/0!</v>
      </c>
      <c r="W123" s="30" t="e">
        <f t="shared" si="78"/>
        <v>#DIV/0!</v>
      </c>
      <c r="X123" s="30" t="e">
        <f t="shared" si="78"/>
        <v>#DIV/0!</v>
      </c>
      <c r="Y123" s="30" t="e">
        <f t="shared" si="78"/>
        <v>#DIV/0!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 t="e">
        <f t="shared" si="78"/>
        <v>#DIV/0!</v>
      </c>
      <c r="S124" s="30" t="e">
        <f t="shared" si="78"/>
        <v>#DIV/0!</v>
      </c>
      <c r="T124" s="30" t="e">
        <f t="shared" si="78"/>
        <v>#DIV/0!</v>
      </c>
      <c r="U124" s="30" t="e">
        <f t="shared" si="78"/>
        <v>#DIV/0!</v>
      </c>
      <c r="V124" s="30" t="e">
        <f t="shared" si="78"/>
        <v>#DIV/0!</v>
      </c>
      <c r="W124" s="30" t="e">
        <f t="shared" si="78"/>
        <v>#DIV/0!</v>
      </c>
      <c r="X124" s="30" t="e">
        <f t="shared" si="78"/>
        <v>#DIV/0!</v>
      </c>
      <c r="Y124" s="30" t="e">
        <f t="shared" si="78"/>
        <v>#DIV/0!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 t="e">
        <f>SUM(R121:Y124)</f>
        <v>#DIV/0!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 t="e">
        <f t="shared" si="82"/>
        <v>#DIV/0!</v>
      </c>
      <c r="S130" s="30" t="e">
        <f t="shared" si="82"/>
        <v>#DIV/0!</v>
      </c>
      <c r="T130" s="30" t="e">
        <f t="shared" si="82"/>
        <v>#DIV/0!</v>
      </c>
      <c r="U130" s="30" t="e">
        <f t="shared" si="82"/>
        <v>#DIV/0!</v>
      </c>
      <c r="V130" s="30" t="e">
        <f t="shared" si="82"/>
        <v>#DIV/0!</v>
      </c>
      <c r="W130" s="30" t="e">
        <f t="shared" si="82"/>
        <v>#DIV/0!</v>
      </c>
      <c r="X130" s="30" t="e">
        <f t="shared" si="82"/>
        <v>#DIV/0!</v>
      </c>
      <c r="Y130" s="30" t="e">
        <f t="shared" si="82"/>
        <v>#DIV/0!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 t="e">
        <f t="shared" si="82"/>
        <v>#DIV/0!</v>
      </c>
      <c r="S131" s="30" t="e">
        <f t="shared" si="82"/>
        <v>#DIV/0!</v>
      </c>
      <c r="T131" s="30" t="e">
        <f t="shared" si="82"/>
        <v>#DIV/0!</v>
      </c>
      <c r="U131" s="30" t="e">
        <f t="shared" si="82"/>
        <v>#DIV/0!</v>
      </c>
      <c r="V131" s="30" t="e">
        <f t="shared" si="82"/>
        <v>#DIV/0!</v>
      </c>
      <c r="W131" s="30" t="e">
        <f t="shared" si="82"/>
        <v>#DIV/0!</v>
      </c>
      <c r="X131" s="30" t="e">
        <f t="shared" si="82"/>
        <v>#DIV/0!</v>
      </c>
      <c r="Y131" s="30" t="e">
        <f t="shared" si="82"/>
        <v>#DIV/0!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 t="e">
        <f t="shared" si="82"/>
        <v>#DIV/0!</v>
      </c>
      <c r="S132" s="30" t="e">
        <f t="shared" si="82"/>
        <v>#DIV/0!</v>
      </c>
      <c r="T132" s="30" t="e">
        <f t="shared" si="82"/>
        <v>#DIV/0!</v>
      </c>
      <c r="U132" s="30" t="e">
        <f t="shared" si="82"/>
        <v>#DIV/0!</v>
      </c>
      <c r="V132" s="30" t="e">
        <f t="shared" si="82"/>
        <v>#DIV/0!</v>
      </c>
      <c r="W132" s="30" t="e">
        <f t="shared" si="82"/>
        <v>#DIV/0!</v>
      </c>
      <c r="X132" s="30" t="e">
        <f t="shared" si="82"/>
        <v>#DIV/0!</v>
      </c>
      <c r="Y132" s="30" t="e">
        <f t="shared" si="82"/>
        <v>#DIV/0!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 t="e">
        <f t="shared" si="82"/>
        <v>#DIV/0!</v>
      </c>
      <c r="S133" s="30" t="e">
        <f t="shared" si="82"/>
        <v>#DIV/0!</v>
      </c>
      <c r="T133" s="30" t="e">
        <f t="shared" si="82"/>
        <v>#DIV/0!</v>
      </c>
      <c r="U133" s="30" t="e">
        <f t="shared" si="82"/>
        <v>#DIV/0!</v>
      </c>
      <c r="V133" s="30" t="e">
        <f t="shared" si="82"/>
        <v>#DIV/0!</v>
      </c>
      <c r="W133" s="30" t="e">
        <f t="shared" si="82"/>
        <v>#DIV/0!</v>
      </c>
      <c r="X133" s="30" t="e">
        <f t="shared" si="82"/>
        <v>#DIV/0!</v>
      </c>
      <c r="Y133" s="30" t="e">
        <f t="shared" si="82"/>
        <v>#DIV/0!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 t="e">
        <f>SUM(R130:Y133)</f>
        <v>#DIV/0!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 t="e">
        <f>1-Z126/Z117</f>
        <v>#DIV/0!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 t="e">
        <f>1-Z135/Z117</f>
        <v>#DIV/0!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 t="e">
        <f>S138-S137</f>
        <v>#DIV/0!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22RV1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66"/>
      <c r="B2" s="6"/>
      <c r="D2" s="3" t="s">
        <v>58</v>
      </c>
      <c r="E2" s="4" t="s">
        <v>26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0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67">
        <f>U5</f>
        <v>0.86925766958304285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0.38827294192041267</v>
      </c>
      <c r="S4" s="75">
        <f>S3*AVERAGE(E63:E64)</f>
        <v>0.28708738263225736</v>
      </c>
      <c r="T4" s="75">
        <f>T3*AVERAGE(E64:E65)</f>
        <v>0.13278610907007993</v>
      </c>
      <c r="U4" s="75">
        <f>U3*AVERAGE(E65:E66)</f>
        <v>6.1111235960292908E-2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67">
        <f>U11</f>
        <v>0.86332084188294644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0.86925766958304285</v>
      </c>
      <c r="R5" s="80" t="s">
        <v>80</v>
      </c>
      <c r="S5" s="81">
        <f>SUM(R3:U3)</f>
        <v>1</v>
      </c>
      <c r="T5" s="80" t="s">
        <v>92</v>
      </c>
      <c r="U5" s="79">
        <f>Q5/S5</f>
        <v>0.86925766958304285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68">
        <f>S103</f>
        <v>9.2098652456460872E-2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69">
        <f>S139</f>
        <v>0.10681033919167915</v>
      </c>
      <c r="D7" s="53">
        <v>0</v>
      </c>
      <c r="E7" s="11">
        <v>94278</v>
      </c>
      <c r="F7" s="11">
        <v>92407</v>
      </c>
      <c r="G7" s="11">
        <v>94528</v>
      </c>
      <c r="H7" s="11">
        <v>94375</v>
      </c>
      <c r="I7" s="11">
        <v>92650</v>
      </c>
      <c r="J7" s="11">
        <v>99912</v>
      </c>
      <c r="K7" s="11">
        <v>78506</v>
      </c>
      <c r="L7" s="11">
        <v>61156</v>
      </c>
      <c r="M7" s="11">
        <v>37520</v>
      </c>
      <c r="N7" s="12">
        <v>30106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5"/>
      <c r="D8" s="53">
        <v>1.0000000000000001E-9</v>
      </c>
      <c r="E8" s="11">
        <v>95674</v>
      </c>
      <c r="F8" s="11">
        <v>91957</v>
      </c>
      <c r="G8" s="11">
        <v>93628</v>
      </c>
      <c r="H8" s="11">
        <v>93632</v>
      </c>
      <c r="I8" s="11">
        <v>92782</v>
      </c>
      <c r="J8" s="11">
        <v>92344</v>
      </c>
      <c r="K8" s="11">
        <v>77542</v>
      </c>
      <c r="L8" s="11">
        <v>57420</v>
      </c>
      <c r="M8" s="11">
        <v>30926</v>
      </c>
      <c r="N8" s="12">
        <v>17597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02" t="s">
        <v>91</v>
      </c>
      <c r="D9" s="53">
        <v>2.5000000000000001E-9</v>
      </c>
      <c r="E9" s="11">
        <v>93078</v>
      </c>
      <c r="F9" s="11">
        <v>92239</v>
      </c>
      <c r="G9" s="11">
        <v>91264</v>
      </c>
      <c r="H9" s="11">
        <v>90638</v>
      </c>
      <c r="I9" s="11">
        <v>91307</v>
      </c>
      <c r="J9" s="11">
        <v>95056</v>
      </c>
      <c r="K9" s="11">
        <v>57343</v>
      </c>
      <c r="L9" s="11">
        <v>36761</v>
      </c>
      <c r="M9" s="11">
        <v>13525</v>
      </c>
      <c r="N9" s="12">
        <v>12431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68">
        <f>S101</f>
        <v>0.2495439800086301</v>
      </c>
      <c r="D10" s="53">
        <v>5.0000000000000001E-9</v>
      </c>
      <c r="E10" s="11">
        <v>93632</v>
      </c>
      <c r="F10" s="11">
        <v>90222</v>
      </c>
      <c r="G10" s="11">
        <v>87855</v>
      </c>
      <c r="H10" s="11">
        <v>86170</v>
      </c>
      <c r="I10" s="11">
        <v>83693</v>
      </c>
      <c r="J10" s="11">
        <v>68676</v>
      </c>
      <c r="K10" s="11">
        <v>31202</v>
      </c>
      <c r="L10" s="11">
        <v>18058</v>
      </c>
      <c r="M10" s="11">
        <v>12032</v>
      </c>
      <c r="N10" s="12">
        <v>11482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0.39030311711608967</v>
      </c>
      <c r="S10" s="38">
        <f t="shared" si="3"/>
        <v>0.29664833883152519</v>
      </c>
      <c r="T10" s="38">
        <f t="shared" si="3"/>
        <v>0.29680290532504905</v>
      </c>
      <c r="U10" s="38">
        <f t="shared" si="3"/>
        <v>0.29636912071487259</v>
      </c>
      <c r="V10" s="38">
        <f t="shared" si="3"/>
        <v>0.27385106867855008</v>
      </c>
      <c r="W10" s="38">
        <f t="shared" si="3"/>
        <v>0.13124282864344264</v>
      </c>
      <c r="X10" s="38">
        <f t="shared" si="3"/>
        <v>0.11625511809061369</v>
      </c>
      <c r="Y10" s="38">
        <f t="shared" si="3"/>
        <v>5.1324565150188586E-2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68">
        <f t="shared" ref="B11:B12" si="4">S102</f>
        <v>0.34164263246509097</v>
      </c>
      <c r="D11" s="53">
        <v>7.4999999999999993E-9</v>
      </c>
      <c r="E11" s="11">
        <v>60793</v>
      </c>
      <c r="F11" s="11">
        <v>70634</v>
      </c>
      <c r="G11" s="11">
        <v>62980</v>
      </c>
      <c r="H11" s="11">
        <v>68402</v>
      </c>
      <c r="I11" s="11">
        <v>57207</v>
      </c>
      <c r="J11" s="11">
        <v>39212</v>
      </c>
      <c r="K11" s="11">
        <v>15268</v>
      </c>
      <c r="L11" s="11">
        <v>14776</v>
      </c>
      <c r="M11" s="11">
        <v>11460</v>
      </c>
      <c r="N11" s="12">
        <v>11632</v>
      </c>
      <c r="O11" s="5"/>
      <c r="P11" s="41" t="s">
        <v>78</v>
      </c>
      <c r="Q11" s="42">
        <f>SUM(R10:Y10)</f>
        <v>1.8527970625503314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0.86332084188294644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69">
        <f t="shared" si="4"/>
        <v>9.2098652456460872E-2</v>
      </c>
      <c r="D12" s="53">
        <v>1E-8</v>
      </c>
      <c r="E12" s="11">
        <v>44030</v>
      </c>
      <c r="F12" s="11">
        <v>40709</v>
      </c>
      <c r="G12" s="11">
        <v>34603</v>
      </c>
      <c r="H12" s="11">
        <v>35536</v>
      </c>
      <c r="I12" s="11">
        <v>27787</v>
      </c>
      <c r="J12" s="11">
        <v>26312</v>
      </c>
      <c r="K12" s="11">
        <v>14061</v>
      </c>
      <c r="L12" s="11">
        <v>13369</v>
      </c>
      <c r="M12" s="11">
        <v>11650</v>
      </c>
      <c r="N12" s="12">
        <v>10621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5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0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68">
        <f>S137</f>
        <v>0.27958552610145326</v>
      </c>
      <c r="D15" s="53">
        <f>D7</f>
        <v>0</v>
      </c>
      <c r="E15" s="11">
        <v>105648</v>
      </c>
      <c r="F15" s="11">
        <v>104646</v>
      </c>
      <c r="G15" s="11">
        <v>102590</v>
      </c>
      <c r="H15" s="11">
        <v>106722</v>
      </c>
      <c r="I15" s="11">
        <v>101938</v>
      </c>
      <c r="J15" s="11">
        <v>103692</v>
      </c>
      <c r="K15" s="11">
        <v>89356</v>
      </c>
      <c r="L15" s="11">
        <v>70761</v>
      </c>
      <c r="M15" s="11">
        <v>38707</v>
      </c>
      <c r="N15" s="12">
        <v>33303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68">
        <f t="shared" ref="B16:B17" si="6">S138</f>
        <v>0.38639586529313241</v>
      </c>
      <c r="D16" s="53">
        <f t="shared" ref="D16:D20" si="7">D8</f>
        <v>1.0000000000000001E-9</v>
      </c>
      <c r="E16" s="11">
        <v>101124</v>
      </c>
      <c r="F16" s="11">
        <v>99334</v>
      </c>
      <c r="G16" s="11">
        <v>103850</v>
      </c>
      <c r="H16" s="11">
        <v>104653</v>
      </c>
      <c r="I16" s="11">
        <v>105794</v>
      </c>
      <c r="J16" s="11">
        <v>100893</v>
      </c>
      <c r="K16" s="11">
        <v>82401</v>
      </c>
      <c r="L16" s="11">
        <v>63366</v>
      </c>
      <c r="M16" s="11">
        <v>29632</v>
      </c>
      <c r="N16" s="12">
        <v>21574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69">
        <f t="shared" si="6"/>
        <v>0.10681033919167915</v>
      </c>
      <c r="D17" s="53">
        <f t="shared" si="7"/>
        <v>2.5000000000000001E-9</v>
      </c>
      <c r="E17" s="11">
        <v>97622</v>
      </c>
      <c r="F17" s="11">
        <v>103238</v>
      </c>
      <c r="G17" s="11">
        <v>102238</v>
      </c>
      <c r="H17" s="11">
        <v>100379</v>
      </c>
      <c r="I17" s="11">
        <v>99926</v>
      </c>
      <c r="J17" s="11">
        <v>95673</v>
      </c>
      <c r="K17" s="11">
        <v>60524</v>
      </c>
      <c r="L17" s="11">
        <v>38256</v>
      </c>
      <c r="M17" s="11">
        <v>17044</v>
      </c>
      <c r="N17" s="12">
        <v>14489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0.9869380277581854</v>
      </c>
      <c r="S17" s="30">
        <f t="shared" si="10"/>
        <v>0.97467984735101176</v>
      </c>
      <c r="T17" s="30">
        <f t="shared" si="10"/>
        <v>0.99620905478120658</v>
      </c>
      <c r="U17" s="30">
        <f t="shared" si="10"/>
        <v>0.97570676490574149</v>
      </c>
      <c r="V17" s="30">
        <f t="shared" si="10"/>
        <v>0.99332705221385698</v>
      </c>
      <c r="W17" s="30">
        <f t="shared" si="10"/>
        <v>0.82610006550255088</v>
      </c>
      <c r="X17" s="30">
        <f t="shared" si="10"/>
        <v>0.66452280070051684</v>
      </c>
      <c r="Y17" s="30">
        <f t="shared" si="10"/>
        <v>0.38353465548667454</v>
      </c>
      <c r="Z17" s="31">
        <f t="shared" si="10"/>
        <v>0.3189255522615595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27"/>
      <c r="D18" s="53">
        <f t="shared" si="7"/>
        <v>5.0000000000000001E-9</v>
      </c>
      <c r="E18" s="11">
        <v>98965</v>
      </c>
      <c r="F18" s="11">
        <v>96119</v>
      </c>
      <c r="G18" s="11">
        <v>92422</v>
      </c>
      <c r="H18" s="11">
        <v>92740</v>
      </c>
      <c r="I18" s="11">
        <v>87301</v>
      </c>
      <c r="J18" s="11">
        <v>68056</v>
      </c>
      <c r="K18" s="11">
        <v>27569</v>
      </c>
      <c r="L18" s="11">
        <v>17028</v>
      </c>
      <c r="M18" s="11">
        <v>12674</v>
      </c>
      <c r="N18" s="12">
        <v>11825</v>
      </c>
      <c r="O18" s="5"/>
      <c r="P18" s="20">
        <f t="shared" si="9"/>
        <v>-8.9999999999999982</v>
      </c>
      <c r="Q18" s="30">
        <f t="shared" si="10"/>
        <v>0.99884152479975608</v>
      </c>
      <c r="R18" s="30">
        <f t="shared" si="10"/>
        <v>0.98579468452884988</v>
      </c>
      <c r="S18" s="30">
        <f t="shared" si="10"/>
        <v>0.9735507049196781</v>
      </c>
      <c r="T18" s="30">
        <f t="shared" si="10"/>
        <v>0.99505497129698406</v>
      </c>
      <c r="U18" s="30">
        <f t="shared" si="10"/>
        <v>0.97457643281588791</v>
      </c>
      <c r="V18" s="30">
        <f t="shared" si="10"/>
        <v>0.99217630745813579</v>
      </c>
      <c r="W18" s="30">
        <f t="shared" si="10"/>
        <v>0.82514304906374625</v>
      </c>
      <c r="X18" s="30">
        <f t="shared" si="10"/>
        <v>0.66375296751590862</v>
      </c>
      <c r="Y18" s="30">
        <f t="shared" si="10"/>
        <v>0.38309034009985915</v>
      </c>
      <c r="Z18" s="31">
        <f t="shared" si="10"/>
        <v>0.31855608491854037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27"/>
      <c r="D19" s="53">
        <f t="shared" si="7"/>
        <v>7.4999999999999993E-9</v>
      </c>
      <c r="E19" s="11">
        <v>53633</v>
      </c>
      <c r="F19" s="11">
        <v>64941</v>
      </c>
      <c r="G19" s="11">
        <v>51623</v>
      </c>
      <c r="H19" s="11">
        <v>56046</v>
      </c>
      <c r="I19" s="11">
        <v>48140</v>
      </c>
      <c r="J19" s="11">
        <v>32524</v>
      </c>
      <c r="K19" s="11">
        <v>17475</v>
      </c>
      <c r="L19" s="11">
        <v>13533</v>
      </c>
      <c r="M19" s="11">
        <v>12846</v>
      </c>
      <c r="N19" s="12">
        <v>11980</v>
      </c>
      <c r="O19" s="5"/>
      <c r="P19" s="20">
        <f t="shared" si="9"/>
        <v>-8.6020599913279607</v>
      </c>
      <c r="Q19" s="30">
        <f t="shared" si="10"/>
        <v>0.95227878635809793</v>
      </c>
      <c r="R19" s="30">
        <f t="shared" si="10"/>
        <v>0.93984014728421961</v>
      </c>
      <c r="S19" s="30">
        <f t="shared" si="10"/>
        <v>0.92816694212311768</v>
      </c>
      <c r="T19" s="30">
        <f t="shared" si="10"/>
        <v>0.94866874964599535</v>
      </c>
      <c r="U19" s="30">
        <f t="shared" si="10"/>
        <v>0.92914485392582546</v>
      </c>
      <c r="V19" s="30">
        <f t="shared" si="10"/>
        <v>0.94592427973887871</v>
      </c>
      <c r="W19" s="30">
        <f t="shared" si="10"/>
        <v>0.7866775677871144</v>
      </c>
      <c r="X19" s="30">
        <f t="shared" si="10"/>
        <v>0.6328109661583724</v>
      </c>
      <c r="Y19" s="30">
        <f t="shared" si="10"/>
        <v>0.36523191625312162</v>
      </c>
      <c r="Z19" s="31">
        <f t="shared" si="10"/>
        <v>0.30370603784622402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27"/>
      <c r="D20" s="53">
        <f t="shared" si="7"/>
        <v>1E-8</v>
      </c>
      <c r="E20" s="11">
        <v>43329</v>
      </c>
      <c r="F20" s="11">
        <v>37788</v>
      </c>
      <c r="G20" s="11">
        <v>27826</v>
      </c>
      <c r="H20" s="11">
        <v>26682</v>
      </c>
      <c r="I20" s="11">
        <v>23377</v>
      </c>
      <c r="J20" s="11">
        <v>20833</v>
      </c>
      <c r="K20" s="11">
        <v>15398</v>
      </c>
      <c r="L20" s="11">
        <v>12829</v>
      </c>
      <c r="M20" s="11">
        <v>12187</v>
      </c>
      <c r="N20" s="12">
        <v>13269</v>
      </c>
      <c r="O20" s="5"/>
      <c r="P20" s="20">
        <f t="shared" si="9"/>
        <v>-8.3010299956639813</v>
      </c>
      <c r="Q20" s="30">
        <f t="shared" si="10"/>
        <v>0.95527857332467414</v>
      </c>
      <c r="R20" s="30">
        <f t="shared" si="10"/>
        <v>0.94280075111670703</v>
      </c>
      <c r="S20" s="30">
        <f t="shared" si="10"/>
        <v>0.93109077402578566</v>
      </c>
      <c r="T20" s="30">
        <f t="shared" si="10"/>
        <v>0.95165716458451322</v>
      </c>
      <c r="U20" s="30">
        <f t="shared" si="10"/>
        <v>0.93207176636238998</v>
      </c>
      <c r="V20" s="30">
        <f t="shared" si="10"/>
        <v>0.94890404928365735</v>
      </c>
      <c r="W20" s="30">
        <f t="shared" si="10"/>
        <v>0.78915569199669666</v>
      </c>
      <c r="X20" s="30">
        <f t="shared" si="10"/>
        <v>0.63480439299490654</v>
      </c>
      <c r="Y20" s="30">
        <f t="shared" si="10"/>
        <v>0.36638243851388086</v>
      </c>
      <c r="Z20" s="31">
        <f t="shared" si="10"/>
        <v>0.30466274656120634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27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0.55365448428986908</v>
      </c>
      <c r="R21" s="30">
        <f t="shared" si="10"/>
        <v>0.54642266478451862</v>
      </c>
      <c r="S21" s="30">
        <f t="shared" si="10"/>
        <v>0.5396358682328527</v>
      </c>
      <c r="T21" s="30">
        <f t="shared" si="10"/>
        <v>0.55155561046978685</v>
      </c>
      <c r="U21" s="30">
        <f t="shared" si="10"/>
        <v>0.54020442574202487</v>
      </c>
      <c r="V21" s="30">
        <f t="shared" si="10"/>
        <v>0.54995997682463882</v>
      </c>
      <c r="W21" s="30">
        <f t="shared" si="10"/>
        <v>0.45737400573764186</v>
      </c>
      <c r="X21" s="30">
        <f t="shared" si="10"/>
        <v>0.3679160285207041</v>
      </c>
      <c r="Y21" s="30">
        <f t="shared" si="10"/>
        <v>0.21234568189076738</v>
      </c>
      <c r="Z21" s="31">
        <f t="shared" si="10"/>
        <v>0.17657456216423542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27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0.42412529107481745</v>
      </c>
      <c r="R22" s="30">
        <f t="shared" si="10"/>
        <v>0.41858537829574666</v>
      </c>
      <c r="S22" s="30">
        <f t="shared" si="10"/>
        <v>0.41338637396250649</v>
      </c>
      <c r="T22" s="30">
        <f t="shared" si="10"/>
        <v>0.42251745533044799</v>
      </c>
      <c r="U22" s="30">
        <f t="shared" si="10"/>
        <v>0.41382191566931609</v>
      </c>
      <c r="V22" s="30">
        <f t="shared" si="10"/>
        <v>0.42129512515269246</v>
      </c>
      <c r="W22" s="30">
        <f t="shared" si="10"/>
        <v>0.35036993073819517</v>
      </c>
      <c r="X22" s="30">
        <f t="shared" si="10"/>
        <v>0.28184092627295959</v>
      </c>
      <c r="Y22" s="30">
        <f t="shared" si="10"/>
        <v>0.16266674739556566</v>
      </c>
      <c r="Z22" s="31">
        <f t="shared" si="10"/>
        <v>0.13526439268413082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27"/>
      <c r="D23" s="53">
        <f>D7</f>
        <v>0</v>
      </c>
      <c r="E23" s="11">
        <v>108563</v>
      </c>
      <c r="F23" s="11">
        <v>107493</v>
      </c>
      <c r="G23" s="11">
        <v>103171</v>
      </c>
      <c r="H23" s="11">
        <v>106113</v>
      </c>
      <c r="I23" s="11">
        <v>106338</v>
      </c>
      <c r="J23" s="11">
        <v>101912</v>
      </c>
      <c r="K23" s="11">
        <v>86829</v>
      </c>
      <c r="L23" s="11">
        <v>73292</v>
      </c>
      <c r="M23" s="11">
        <v>41933</v>
      </c>
      <c r="N23" s="12">
        <v>34981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27"/>
      <c r="D24" s="53">
        <f t="shared" ref="D24:D28" si="12">D8</f>
        <v>1.0000000000000001E-9</v>
      </c>
      <c r="E24" s="11">
        <v>111227</v>
      </c>
      <c r="F24" s="11">
        <v>104089</v>
      </c>
      <c r="G24" s="11">
        <v>107632</v>
      </c>
      <c r="H24" s="11">
        <v>106098</v>
      </c>
      <c r="I24" s="11">
        <v>103274</v>
      </c>
      <c r="J24" s="11">
        <v>104221</v>
      </c>
      <c r="K24" s="11">
        <v>86463</v>
      </c>
      <c r="L24" s="11">
        <v>66698</v>
      </c>
      <c r="M24" s="11">
        <v>32206</v>
      </c>
      <c r="N24" s="12">
        <v>22140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27"/>
      <c r="D25" s="53">
        <f t="shared" si="12"/>
        <v>2.5000000000000001E-9</v>
      </c>
      <c r="E25" s="11">
        <v>102650</v>
      </c>
      <c r="F25" s="11">
        <v>104211</v>
      </c>
      <c r="G25" s="11">
        <v>104185</v>
      </c>
      <c r="H25" s="11">
        <v>104929</v>
      </c>
      <c r="I25" s="11">
        <v>98236</v>
      </c>
      <c r="J25" s="11">
        <v>95888</v>
      </c>
      <c r="K25" s="11">
        <v>62168</v>
      </c>
      <c r="L25" s="11">
        <v>40742</v>
      </c>
      <c r="M25" s="11">
        <v>17002</v>
      </c>
      <c r="N25" s="12">
        <v>13335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27"/>
      <c r="D26" s="53">
        <f t="shared" si="12"/>
        <v>5.0000000000000001E-9</v>
      </c>
      <c r="E26" s="11">
        <v>101609</v>
      </c>
      <c r="F26" s="11">
        <v>100176</v>
      </c>
      <c r="G26" s="11">
        <v>98275</v>
      </c>
      <c r="H26" s="11">
        <v>89895</v>
      </c>
      <c r="I26" s="11">
        <v>80796</v>
      </c>
      <c r="J26" s="11">
        <v>66441</v>
      </c>
      <c r="K26" s="11">
        <v>28944</v>
      </c>
      <c r="L26" s="11">
        <v>19004</v>
      </c>
      <c r="M26" s="11">
        <v>12387</v>
      </c>
      <c r="N26" s="12">
        <v>13829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0.9869380277581854</v>
      </c>
      <c r="S26" s="30">
        <f t="shared" si="15"/>
        <v>0.97467984735101176</v>
      </c>
      <c r="T26" s="30">
        <f t="shared" si="15"/>
        <v>0.99620905478120658</v>
      </c>
      <c r="U26" s="30">
        <f t="shared" si="15"/>
        <v>0.97570676490574149</v>
      </c>
      <c r="V26" s="30">
        <f t="shared" si="15"/>
        <v>0.99332705221385698</v>
      </c>
      <c r="W26" s="30">
        <f t="shared" si="15"/>
        <v>0.82610006550255088</v>
      </c>
      <c r="X26" s="30">
        <f t="shared" si="15"/>
        <v>0.66452280070051684</v>
      </c>
      <c r="Y26" s="30">
        <f t="shared" si="15"/>
        <v>0.38353465548667454</v>
      </c>
      <c r="Z26" s="31">
        <f t="shared" si="15"/>
        <v>0.3189255522615595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27"/>
      <c r="D27" s="53">
        <f t="shared" si="12"/>
        <v>7.4999999999999993E-9</v>
      </c>
      <c r="E27" s="11">
        <v>55202</v>
      </c>
      <c r="F27" s="11">
        <v>73954</v>
      </c>
      <c r="G27" s="11">
        <v>61006</v>
      </c>
      <c r="H27" s="11">
        <v>61889</v>
      </c>
      <c r="I27" s="11">
        <v>46142</v>
      </c>
      <c r="J27" s="11">
        <v>35208</v>
      </c>
      <c r="K27" s="11">
        <v>18873</v>
      </c>
      <c r="L27" s="11">
        <v>13951</v>
      </c>
      <c r="M27" s="11">
        <v>12475</v>
      </c>
      <c r="N27" s="12">
        <v>12017</v>
      </c>
      <c r="O27" s="5"/>
      <c r="P27" s="20">
        <f t="shared" si="14"/>
        <v>-8.9999999999999982</v>
      </c>
      <c r="Q27" s="30">
        <f t="shared" si="15"/>
        <v>0.99884152479975608</v>
      </c>
      <c r="R27" s="30">
        <f t="shared" si="15"/>
        <v>0.95813524135802652</v>
      </c>
      <c r="S27" s="30">
        <f t="shared" si="15"/>
        <v>0.98917035047504187</v>
      </c>
      <c r="T27" s="30">
        <f t="shared" si="15"/>
        <v>0.98700804887683491</v>
      </c>
      <c r="U27" s="30">
        <f t="shared" si="15"/>
        <v>0.97893190896184634</v>
      </c>
      <c r="V27" s="30">
        <f t="shared" si="15"/>
        <v>0.96482767976674155</v>
      </c>
      <c r="W27" s="30">
        <f t="shared" si="15"/>
        <v>0.79962399475459678</v>
      </c>
      <c r="X27" s="30">
        <f t="shared" si="15"/>
        <v>0.60773513306185356</v>
      </c>
      <c r="Y27" s="30">
        <f t="shared" si="15"/>
        <v>0.30172189331787225</v>
      </c>
      <c r="Z27" s="31">
        <f t="shared" si="15"/>
        <v>0.19826447525195542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27"/>
      <c r="D28" s="54">
        <f t="shared" si="12"/>
        <v>1E-8</v>
      </c>
      <c r="E28" s="13">
        <v>42907</v>
      </c>
      <c r="F28" s="13">
        <v>44887</v>
      </c>
      <c r="G28" s="13">
        <v>29981</v>
      </c>
      <c r="H28" s="13">
        <v>25379</v>
      </c>
      <c r="I28" s="13">
        <v>23366</v>
      </c>
      <c r="J28" s="13">
        <v>22022</v>
      </c>
      <c r="K28" s="13">
        <v>15673</v>
      </c>
      <c r="L28" s="13">
        <v>13764</v>
      </c>
      <c r="M28" s="13">
        <v>13383</v>
      </c>
      <c r="N28" s="14">
        <v>12393</v>
      </c>
      <c r="O28" s="5"/>
      <c r="P28" s="20">
        <f t="shared" si="14"/>
        <v>-8.6020599913279607</v>
      </c>
      <c r="Q28" s="30">
        <f t="shared" si="15"/>
        <v>0.95227878635809793</v>
      </c>
      <c r="R28" s="30">
        <f t="shared" si="15"/>
        <v>0.97182451651443813</v>
      </c>
      <c r="S28" s="30">
        <f t="shared" si="15"/>
        <v>0.96514230250492583</v>
      </c>
      <c r="T28" s="30">
        <f t="shared" si="15"/>
        <v>0.95934798850011782</v>
      </c>
      <c r="U28" s="30">
        <f t="shared" si="15"/>
        <v>0.93973377941015945</v>
      </c>
      <c r="V28" s="30">
        <f t="shared" si="15"/>
        <v>0.93236079842828756</v>
      </c>
      <c r="W28" s="30">
        <f t="shared" si="15"/>
        <v>0.58458703031287218</v>
      </c>
      <c r="X28" s="30">
        <f t="shared" si="15"/>
        <v>0.3757712754453657</v>
      </c>
      <c r="Y28" s="30">
        <f t="shared" si="15"/>
        <v>0.15379880588404388</v>
      </c>
      <c r="Z28" s="31">
        <f t="shared" si="15"/>
        <v>0.1306102442432848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40"/>
      <c r="O29" s="5"/>
      <c r="P29" s="20">
        <f t="shared" si="14"/>
        <v>-8.3010299956639813</v>
      </c>
      <c r="Q29" s="30">
        <f t="shared" si="15"/>
        <v>0.95527857332467414</v>
      </c>
      <c r="R29" s="30">
        <f t="shared" si="15"/>
        <v>0.92984262408411134</v>
      </c>
      <c r="S29" s="30">
        <f t="shared" si="15"/>
        <v>0.90397237973007405</v>
      </c>
      <c r="T29" s="30">
        <f t="shared" si="15"/>
        <v>0.87328808576408212</v>
      </c>
      <c r="U29" s="30">
        <f t="shared" si="15"/>
        <v>0.81943184308711681</v>
      </c>
      <c r="V29" s="30">
        <f t="shared" si="15"/>
        <v>0.66154079900604057</v>
      </c>
      <c r="W29" s="30">
        <f t="shared" si="15"/>
        <v>0.28617300462372386</v>
      </c>
      <c r="X29" s="30">
        <f t="shared" si="15"/>
        <v>0.175922361088278</v>
      </c>
      <c r="Y29" s="30">
        <f t="shared" si="15"/>
        <v>0.12056220679475256</v>
      </c>
      <c r="Z29" s="31">
        <f t="shared" si="15"/>
        <v>0.12036643329700926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27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0.55365448428986908</v>
      </c>
      <c r="R30" s="30">
        <f t="shared" si="15"/>
        <v>0.68170337187432606</v>
      </c>
      <c r="S30" s="30">
        <f t="shared" si="15"/>
        <v>0.57286580249320651</v>
      </c>
      <c r="T30" s="30">
        <f t="shared" si="15"/>
        <v>0.60870237987294962</v>
      </c>
      <c r="U30" s="30">
        <f t="shared" si="15"/>
        <v>0.49582658276769404</v>
      </c>
      <c r="V30" s="30">
        <f t="shared" si="15"/>
        <v>0.3493602522263981</v>
      </c>
      <c r="W30" s="30">
        <f t="shared" si="15"/>
        <v>0.16706603720918597</v>
      </c>
      <c r="X30" s="30">
        <f t="shared" si="15"/>
        <v>0.13777639582594922</v>
      </c>
      <c r="Y30" s="30">
        <f t="shared" si="15"/>
        <v>0.11935269813782891</v>
      </c>
      <c r="Z30" s="31">
        <f t="shared" si="15"/>
        <v>0.11582223529770586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27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0.42412529107481745</v>
      </c>
      <c r="R31" s="30">
        <f t="shared" si="15"/>
        <v>0.40098025693472567</v>
      </c>
      <c r="S31" s="30">
        <f t="shared" si="15"/>
        <v>0.30219261374555484</v>
      </c>
      <c r="T31" s="30">
        <f t="shared" si="15"/>
        <v>0.28775185374335616</v>
      </c>
      <c r="U31" s="30">
        <f t="shared" si="15"/>
        <v>0.24374570496254608</v>
      </c>
      <c r="V31" s="30">
        <f t="shared" si="15"/>
        <v>0.22637734111238103</v>
      </c>
      <c r="W31" s="30">
        <f t="shared" si="15"/>
        <v>0.14641998403456305</v>
      </c>
      <c r="X31" s="30">
        <f t="shared" si="15"/>
        <v>0.13000636642425611</v>
      </c>
      <c r="Y31" s="30">
        <f t="shared" si="15"/>
        <v>0.12073317434044341</v>
      </c>
      <c r="Z31" s="31">
        <f t="shared" si="15"/>
        <v>0.11746914051127411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27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27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35"/>
      <c r="D34" s="53">
        <f>D7</f>
        <v>0</v>
      </c>
      <c r="E34" s="30">
        <f>E7/$E$7</f>
        <v>1</v>
      </c>
      <c r="F34" s="30">
        <f t="shared" ref="F34:N34" si="17">F7/$E$7</f>
        <v>0.98015443687816883</v>
      </c>
      <c r="G34" s="30">
        <f t="shared" si="17"/>
        <v>1.0026517321114152</v>
      </c>
      <c r="H34" s="30">
        <f t="shared" si="17"/>
        <v>1.0010288720592291</v>
      </c>
      <c r="I34" s="30">
        <f t="shared" si="17"/>
        <v>0.98273192049046432</v>
      </c>
      <c r="J34" s="30">
        <f t="shared" si="17"/>
        <v>1.0597594348628525</v>
      </c>
      <c r="K34" s="30">
        <f t="shared" si="17"/>
        <v>0.83270752455503938</v>
      </c>
      <c r="L34" s="30">
        <f t="shared" si="17"/>
        <v>0.64867731602282608</v>
      </c>
      <c r="M34" s="30">
        <f t="shared" si="17"/>
        <v>0.39797195528118967</v>
      </c>
      <c r="N34" s="31">
        <f t="shared" si="17"/>
        <v>0.31933218778506123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33"/>
      <c r="D35" s="53">
        <f t="shared" ref="D35:D39" si="19">D8</f>
        <v>1.0000000000000001E-9</v>
      </c>
      <c r="E35" s="30">
        <f t="shared" ref="E35:N39" si="20">E8/$E$7</f>
        <v>1.0148072721101424</v>
      </c>
      <c r="F35" s="30">
        <f t="shared" si="20"/>
        <v>0.97538131907762149</v>
      </c>
      <c r="G35" s="30">
        <f t="shared" si="20"/>
        <v>0.99310549651032054</v>
      </c>
      <c r="H35" s="30">
        <f t="shared" si="20"/>
        <v>0.99314792422410314</v>
      </c>
      <c r="I35" s="30">
        <f t="shared" si="20"/>
        <v>0.98413203504529156</v>
      </c>
      <c r="J35" s="30">
        <f t="shared" si="20"/>
        <v>0.97948620038609224</v>
      </c>
      <c r="K35" s="30">
        <f t="shared" si="20"/>
        <v>0.82248244553342242</v>
      </c>
      <c r="L35" s="30">
        <f t="shared" si="20"/>
        <v>0.6090498313498377</v>
      </c>
      <c r="M35" s="30">
        <f t="shared" si="20"/>
        <v>0.32802986911050297</v>
      </c>
      <c r="N35" s="31">
        <f t="shared" si="20"/>
        <v>0.18665011985829144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33"/>
      <c r="D36" s="53">
        <f t="shared" si="19"/>
        <v>2.5000000000000001E-9</v>
      </c>
      <c r="E36" s="30">
        <f t="shared" si="20"/>
        <v>0.98727168586520719</v>
      </c>
      <c r="F36" s="30">
        <f t="shared" si="20"/>
        <v>0.97837247289929785</v>
      </c>
      <c r="G36" s="30">
        <f t="shared" si="20"/>
        <v>0.96803071766477866</v>
      </c>
      <c r="H36" s="30">
        <f t="shared" si="20"/>
        <v>0.96139078045779502</v>
      </c>
      <c r="I36" s="30">
        <f t="shared" si="20"/>
        <v>0.96848681558794203</v>
      </c>
      <c r="J36" s="30">
        <f t="shared" si="20"/>
        <v>1.008252190330724</v>
      </c>
      <c r="K36" s="30">
        <f t="shared" si="20"/>
        <v>0.60823309785952184</v>
      </c>
      <c r="L36" s="30">
        <f t="shared" si="20"/>
        <v>0.38992129659093322</v>
      </c>
      <c r="M36" s="30">
        <f t="shared" si="20"/>
        <v>0.14345870722756104</v>
      </c>
      <c r="N36" s="31">
        <f t="shared" si="20"/>
        <v>0.13185472750800822</v>
      </c>
      <c r="P36" s="20">
        <f t="shared" si="21"/>
        <v>-8.9999999999999982</v>
      </c>
      <c r="Q36" s="30">
        <f t="shared" ref="Q36:Z36" si="23">Q18-Q27</f>
        <v>0</v>
      </c>
      <c r="R36" s="30">
        <f t="shared" si="23"/>
        <v>2.7659443170823361E-2</v>
      </c>
      <c r="S36" s="30">
        <f t="shared" si="23"/>
        <v>-1.561964555536377E-2</v>
      </c>
      <c r="T36" s="30">
        <f t="shared" si="23"/>
        <v>8.0469224201491496E-3</v>
      </c>
      <c r="U36" s="30">
        <f t="shared" si="23"/>
        <v>-4.3554761459584368E-3</v>
      </c>
      <c r="V36" s="30">
        <f t="shared" si="23"/>
        <v>2.7348627691394234E-2</v>
      </c>
      <c r="W36" s="30">
        <f t="shared" si="23"/>
        <v>2.5519054309149469E-2</v>
      </c>
      <c r="X36" s="30">
        <f t="shared" si="23"/>
        <v>5.601783445405506E-2</v>
      </c>
      <c r="Y36" s="30">
        <f t="shared" si="23"/>
        <v>8.1368446781986903E-2</v>
      </c>
      <c r="Z36" s="31">
        <f t="shared" si="23"/>
        <v>0.12029160966658495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33"/>
      <c r="D37" s="53">
        <f t="shared" si="19"/>
        <v>5.0000000000000001E-9</v>
      </c>
      <c r="E37" s="30">
        <f t="shared" si="20"/>
        <v>0.99314792422410314</v>
      </c>
      <c r="F37" s="30">
        <f t="shared" si="20"/>
        <v>0.95697829822440017</v>
      </c>
      <c r="G37" s="30">
        <f t="shared" si="20"/>
        <v>0.93187169859352126</v>
      </c>
      <c r="H37" s="30">
        <f t="shared" si="20"/>
        <v>0.91399902416258305</v>
      </c>
      <c r="I37" s="30">
        <f t="shared" si="20"/>
        <v>0.88772566240268147</v>
      </c>
      <c r="J37" s="30">
        <f t="shared" si="20"/>
        <v>0.72844141793419459</v>
      </c>
      <c r="K37" s="30">
        <f t="shared" si="20"/>
        <v>0.33095738136150532</v>
      </c>
      <c r="L37" s="30">
        <f t="shared" si="20"/>
        <v>0.19153991387174102</v>
      </c>
      <c r="M37" s="30">
        <f t="shared" si="20"/>
        <v>0.12762256305818961</v>
      </c>
      <c r="N37" s="31">
        <f t="shared" si="20"/>
        <v>0.12178875241307623</v>
      </c>
      <c r="P37" s="20">
        <f t="shared" si="21"/>
        <v>-8.6020599913279607</v>
      </c>
      <c r="Q37" s="30">
        <f t="shared" ref="Q37:Z37" si="24">Q19-Q28</f>
        <v>0</v>
      </c>
      <c r="R37" s="30">
        <f t="shared" si="24"/>
        <v>-3.1984369230218523E-2</v>
      </c>
      <c r="S37" s="30">
        <f t="shared" si="24"/>
        <v>-3.6975360381808153E-2</v>
      </c>
      <c r="T37" s="30">
        <f t="shared" si="24"/>
        <v>-1.0679238854122475E-2</v>
      </c>
      <c r="U37" s="30">
        <f t="shared" si="24"/>
        <v>-1.0588925484333989E-2</v>
      </c>
      <c r="V37" s="30">
        <f t="shared" si="24"/>
        <v>1.3563481310591152E-2</v>
      </c>
      <c r="W37" s="30">
        <f t="shared" si="24"/>
        <v>0.20209053747424222</v>
      </c>
      <c r="X37" s="30">
        <f t="shared" si="24"/>
        <v>0.2570396907130067</v>
      </c>
      <c r="Y37" s="30">
        <f t="shared" si="24"/>
        <v>0.21143311036907775</v>
      </c>
      <c r="Z37" s="31">
        <f t="shared" si="24"/>
        <v>0.17309579360293922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3"/>
      <c r="D38" s="53">
        <f t="shared" si="19"/>
        <v>7.4999999999999993E-9</v>
      </c>
      <c r="E38" s="30">
        <f t="shared" si="20"/>
        <v>0.64482700099705126</v>
      </c>
      <c r="F38" s="30">
        <f t="shared" si="20"/>
        <v>0.74920978383079828</v>
      </c>
      <c r="G38" s="30">
        <f t="shared" si="20"/>
        <v>0.66802435350771128</v>
      </c>
      <c r="H38" s="30">
        <f t="shared" si="20"/>
        <v>0.72553511954008354</v>
      </c>
      <c r="I38" s="30">
        <f t="shared" si="20"/>
        <v>0.606790555590912</v>
      </c>
      <c r="J38" s="30">
        <f t="shared" si="20"/>
        <v>0.41591887821124757</v>
      </c>
      <c r="K38" s="30">
        <f t="shared" si="20"/>
        <v>0.16194658350834765</v>
      </c>
      <c r="L38" s="30">
        <f t="shared" si="20"/>
        <v>0.15672797471308259</v>
      </c>
      <c r="M38" s="30">
        <f t="shared" si="20"/>
        <v>0.12155539998727169</v>
      </c>
      <c r="N38" s="31">
        <f t="shared" si="20"/>
        <v>0.12337979167992533</v>
      </c>
      <c r="P38" s="20">
        <f t="shared" si="21"/>
        <v>-8.3010299956639813</v>
      </c>
      <c r="Q38" s="30">
        <f t="shared" ref="Q38:Z38" si="25">Q20-Q29</f>
        <v>0</v>
      </c>
      <c r="R38" s="30">
        <f t="shared" si="25"/>
        <v>1.295812703259569E-2</v>
      </c>
      <c r="S38" s="30">
        <f t="shared" si="25"/>
        <v>2.7118394295711612E-2</v>
      </c>
      <c r="T38" s="30">
        <f t="shared" si="25"/>
        <v>7.8369078820431093E-2</v>
      </c>
      <c r="U38" s="30">
        <f t="shared" si="25"/>
        <v>0.11263992327527317</v>
      </c>
      <c r="V38" s="30">
        <f t="shared" si="25"/>
        <v>0.28736325027761678</v>
      </c>
      <c r="W38" s="30">
        <f t="shared" si="25"/>
        <v>0.5029826873729728</v>
      </c>
      <c r="X38" s="30">
        <f t="shared" si="25"/>
        <v>0.45888203190662857</v>
      </c>
      <c r="Y38" s="30">
        <f t="shared" si="25"/>
        <v>0.24582023171912831</v>
      </c>
      <c r="Z38" s="31">
        <f t="shared" si="25"/>
        <v>0.1842963132641971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0.46702305946244088</v>
      </c>
      <c r="F39" s="30">
        <f t="shared" si="20"/>
        <v>0.43179745009440168</v>
      </c>
      <c r="G39" s="30">
        <f t="shared" si="20"/>
        <v>0.36703154500519741</v>
      </c>
      <c r="H39" s="30">
        <f t="shared" si="20"/>
        <v>0.37692780924499886</v>
      </c>
      <c r="I39" s="30">
        <f t="shared" si="20"/>
        <v>0.29473472071957402</v>
      </c>
      <c r="J39" s="30">
        <f t="shared" si="20"/>
        <v>0.27908950126222448</v>
      </c>
      <c r="K39" s="30">
        <f t="shared" si="20"/>
        <v>0.14914402087443518</v>
      </c>
      <c r="L39" s="30">
        <f t="shared" si="20"/>
        <v>0.14180402639003797</v>
      </c>
      <c r="M39" s="30">
        <f t="shared" si="20"/>
        <v>0.12357071639194722</v>
      </c>
      <c r="N39" s="31">
        <f t="shared" si="20"/>
        <v>0.11265618702136235</v>
      </c>
      <c r="P39" s="20">
        <f t="shared" si="21"/>
        <v>-8.1249387366082999</v>
      </c>
      <c r="Q39" s="30">
        <f t="shared" ref="Q39:Z39" si="26">Q21-Q30</f>
        <v>0</v>
      </c>
      <c r="R39" s="30">
        <f t="shared" si="26"/>
        <v>-0.13528070708980744</v>
      </c>
      <c r="S39" s="30">
        <f t="shared" si="26"/>
        <v>-3.3229934260353811E-2</v>
      </c>
      <c r="T39" s="30">
        <f t="shared" si="26"/>
        <v>-5.7146769403162767E-2</v>
      </c>
      <c r="U39" s="30">
        <f t="shared" si="26"/>
        <v>4.4377842974330839E-2</v>
      </c>
      <c r="V39" s="30">
        <f t="shared" si="26"/>
        <v>0.20059972459824071</v>
      </c>
      <c r="W39" s="30">
        <f t="shared" si="26"/>
        <v>0.29030796852845586</v>
      </c>
      <c r="X39" s="30">
        <f t="shared" si="26"/>
        <v>0.23013963269475488</v>
      </c>
      <c r="Y39" s="30">
        <f t="shared" si="26"/>
        <v>9.2992983752938477E-2</v>
      </c>
      <c r="Z39" s="31">
        <f t="shared" si="26"/>
        <v>6.0752326866529566E-2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5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ref="Q40:Z40" si="27">Q22-Q31</f>
        <v>0</v>
      </c>
      <c r="R40" s="36">
        <f t="shared" si="27"/>
        <v>1.7605121361020992E-2</v>
      </c>
      <c r="S40" s="36">
        <f t="shared" si="27"/>
        <v>0.11119376021695165</v>
      </c>
      <c r="T40" s="36">
        <f t="shared" si="27"/>
        <v>0.13476560158709183</v>
      </c>
      <c r="U40" s="36">
        <f t="shared" si="27"/>
        <v>0.17007621070677001</v>
      </c>
      <c r="V40" s="36">
        <f t="shared" si="27"/>
        <v>0.19491778404031143</v>
      </c>
      <c r="W40" s="36">
        <f t="shared" si="27"/>
        <v>0.20394994670363212</v>
      </c>
      <c r="X40" s="36">
        <f t="shared" si="27"/>
        <v>0.15183455984870348</v>
      </c>
      <c r="Y40" s="36">
        <f t="shared" si="27"/>
        <v>4.1933573055122256E-2</v>
      </c>
      <c r="Z40" s="37">
        <f t="shared" si="27"/>
        <v>1.7795252172856713E-2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5"/>
      <c r="D41" s="7" t="s">
        <v>82</v>
      </c>
      <c r="E41" s="55">
        <f>E6</f>
        <v>0</v>
      </c>
      <c r="F41" s="55">
        <f t="shared" ref="F41:N41" si="28">F6</f>
        <v>9.9999999999999995E-8</v>
      </c>
      <c r="G41" s="55">
        <f t="shared" si="28"/>
        <v>2.4999999999999999E-7</v>
      </c>
      <c r="H41" s="55">
        <f t="shared" si="28"/>
        <v>4.9999999999999998E-7</v>
      </c>
      <c r="I41" s="55">
        <f t="shared" si="28"/>
        <v>9.9999999999999995E-7</v>
      </c>
      <c r="J41" s="55">
        <f t="shared" si="28"/>
        <v>1.9999999999999999E-6</v>
      </c>
      <c r="K41" s="55">
        <f t="shared" si="28"/>
        <v>3.9999999999999998E-6</v>
      </c>
      <c r="L41" s="55">
        <f t="shared" si="28"/>
        <v>6.0000000000000002E-6</v>
      </c>
      <c r="M41" s="55">
        <f t="shared" si="28"/>
        <v>1.0000000000000001E-5</v>
      </c>
      <c r="N41" s="56">
        <f t="shared" si="28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27"/>
      <c r="D42" s="53">
        <f>D7</f>
        <v>0</v>
      </c>
      <c r="E42" s="30">
        <f>E15/$E$15</f>
        <v>1</v>
      </c>
      <c r="F42" s="30">
        <f t="shared" ref="F42:N42" si="29">F15/$E$15</f>
        <v>0.99051567469332125</v>
      </c>
      <c r="G42" s="30">
        <f t="shared" si="29"/>
        <v>0.97105482356504624</v>
      </c>
      <c r="H42" s="30">
        <f t="shared" si="29"/>
        <v>1.010165833711949</v>
      </c>
      <c r="I42" s="30">
        <f t="shared" si="29"/>
        <v>0.96488338633954263</v>
      </c>
      <c r="J42" s="30">
        <f t="shared" si="29"/>
        <v>0.98148568832348937</v>
      </c>
      <c r="K42" s="30">
        <f t="shared" si="29"/>
        <v>0.84578979251855213</v>
      </c>
      <c r="L42" s="30">
        <f t="shared" si="29"/>
        <v>0.66978078146297138</v>
      </c>
      <c r="M42" s="30">
        <f t="shared" si="29"/>
        <v>0.36637702559442675</v>
      </c>
      <c r="N42" s="31">
        <f t="shared" si="29"/>
        <v>0.31522603362108131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27"/>
      <c r="D43" s="53">
        <f t="shared" ref="D43:D47" si="30">D8</f>
        <v>1.0000000000000001E-9</v>
      </c>
      <c r="E43" s="30">
        <f t="shared" ref="E43:N47" si="31">E16/$E$15</f>
        <v>0.95717855520218087</v>
      </c>
      <c r="F43" s="30">
        <f t="shared" si="31"/>
        <v>0.940235499015599</v>
      </c>
      <c r="G43" s="30">
        <f t="shared" si="31"/>
        <v>0.982981220657277</v>
      </c>
      <c r="H43" s="30">
        <f t="shared" si="31"/>
        <v>0.99058193245494475</v>
      </c>
      <c r="I43" s="30">
        <f t="shared" si="31"/>
        <v>1.001381947599576</v>
      </c>
      <c r="J43" s="30">
        <f t="shared" si="31"/>
        <v>0.95499204906860513</v>
      </c>
      <c r="K43" s="30">
        <f t="shared" si="31"/>
        <v>0.77995797364834163</v>
      </c>
      <c r="L43" s="30">
        <f t="shared" si="31"/>
        <v>0.59978418900499775</v>
      </c>
      <c r="M43" s="30">
        <f t="shared" si="31"/>
        <v>0.28047857034681206</v>
      </c>
      <c r="N43" s="31">
        <f t="shared" si="31"/>
        <v>0.20420642132364078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9"/>
      <c r="D44" s="53">
        <f t="shared" si="30"/>
        <v>2.5000000000000001E-9</v>
      </c>
      <c r="E44" s="30">
        <f t="shared" si="31"/>
        <v>0.92403074360139326</v>
      </c>
      <c r="F44" s="30">
        <f t="shared" si="31"/>
        <v>0.97718839921247913</v>
      </c>
      <c r="G44" s="30">
        <f t="shared" si="31"/>
        <v>0.96772300469483563</v>
      </c>
      <c r="H44" s="30">
        <f t="shared" si="31"/>
        <v>0.95012683628653638</v>
      </c>
      <c r="I44" s="30">
        <f t="shared" si="31"/>
        <v>0.94583901257004388</v>
      </c>
      <c r="J44" s="30">
        <f t="shared" si="31"/>
        <v>0.90558268968650613</v>
      </c>
      <c r="K44" s="30">
        <f t="shared" si="31"/>
        <v>0.57288353778585488</v>
      </c>
      <c r="L44" s="30">
        <f t="shared" si="31"/>
        <v>0.36210813266696956</v>
      </c>
      <c r="M44" s="30">
        <f t="shared" si="31"/>
        <v>0.16132818415871575</v>
      </c>
      <c r="N44" s="31">
        <f t="shared" si="31"/>
        <v>0.13714410116613659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30"/>
        <v>5.0000000000000001E-9</v>
      </c>
      <c r="E45" s="30">
        <f t="shared" si="31"/>
        <v>0.9367427684385885</v>
      </c>
      <c r="F45" s="30">
        <f t="shared" si="31"/>
        <v>0.90980425564137513</v>
      </c>
      <c r="G45" s="30">
        <f t="shared" si="31"/>
        <v>0.87481069210964713</v>
      </c>
      <c r="H45" s="30">
        <f t="shared" si="31"/>
        <v>0.87782068756625775</v>
      </c>
      <c r="I45" s="30">
        <f t="shared" si="31"/>
        <v>0.82633840678479475</v>
      </c>
      <c r="J45" s="30">
        <f t="shared" si="31"/>
        <v>0.64417688929274575</v>
      </c>
      <c r="K45" s="30">
        <f t="shared" si="31"/>
        <v>0.2609514614569135</v>
      </c>
      <c r="L45" s="30">
        <f t="shared" si="31"/>
        <v>0.16117673784643344</v>
      </c>
      <c r="M45" s="30">
        <f t="shared" si="31"/>
        <v>0.11996441011661366</v>
      </c>
      <c r="N45" s="31">
        <f t="shared" si="31"/>
        <v>0.11192829017113433</v>
      </c>
      <c r="P45" s="7" t="s">
        <v>79</v>
      </c>
      <c r="Q45" s="18" t="e">
        <f>LOG(E60,10)</f>
        <v>#NUM!</v>
      </c>
      <c r="R45" s="18">
        <f t="shared" ref="R45:Z45" si="32">LOG(F60,10)</f>
        <v>-7</v>
      </c>
      <c r="S45" s="18">
        <f t="shared" si="32"/>
        <v>-6.6020599913279616</v>
      </c>
      <c r="T45" s="18">
        <f t="shared" si="32"/>
        <v>-6.3010299956639804</v>
      </c>
      <c r="U45" s="18">
        <f t="shared" si="32"/>
        <v>-5.9999999999999991</v>
      </c>
      <c r="V45" s="18">
        <f t="shared" si="32"/>
        <v>-5.6989700043360179</v>
      </c>
      <c r="W45" s="18">
        <f t="shared" si="32"/>
        <v>-5.3979400086720366</v>
      </c>
      <c r="X45" s="18">
        <f t="shared" si="32"/>
        <v>-5.2218487496163561</v>
      </c>
      <c r="Y45" s="18">
        <f t="shared" si="32"/>
        <v>-5</v>
      </c>
      <c r="Z45" s="19">
        <f t="shared" si="32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30"/>
        <v>7.4999999999999993E-9</v>
      </c>
      <c r="E46" s="30">
        <f t="shared" si="31"/>
        <v>0.50765750416477362</v>
      </c>
      <c r="F46" s="30">
        <f t="shared" si="31"/>
        <v>0.61469218537028625</v>
      </c>
      <c r="G46" s="30">
        <f t="shared" si="31"/>
        <v>0.48863206118431018</v>
      </c>
      <c r="H46" s="30">
        <f t="shared" si="31"/>
        <v>0.53049750113584737</v>
      </c>
      <c r="I46" s="30">
        <f t="shared" si="31"/>
        <v>0.45566409207935787</v>
      </c>
      <c r="J46" s="30">
        <f t="shared" si="31"/>
        <v>0.30785249129183706</v>
      </c>
      <c r="K46" s="30">
        <f t="shared" si="31"/>
        <v>0.16540776919582009</v>
      </c>
      <c r="L46" s="30">
        <f t="shared" si="31"/>
        <v>0.12809518400726944</v>
      </c>
      <c r="M46" s="30">
        <f t="shared" si="31"/>
        <v>0.12159245797364834</v>
      </c>
      <c r="N46" s="31">
        <f t="shared" si="31"/>
        <v>0.11339542632136908</v>
      </c>
      <c r="P46" s="20" t="e">
        <f>LOG(D61,10)</f>
        <v>#NUM!</v>
      </c>
      <c r="Q46" s="30">
        <f>$E88*E$88</f>
        <v>1</v>
      </c>
      <c r="R46" s="30">
        <f t="shared" ref="R46:Z46" si="33">$E88*F$88</f>
        <v>0.98522698402598641</v>
      </c>
      <c r="S46" s="30">
        <f t="shared" si="33"/>
        <v>0.97136305202437012</v>
      </c>
      <c r="T46" s="30">
        <f t="shared" si="33"/>
        <v>0.99571246261766166</v>
      </c>
      <c r="U46" s="30">
        <f t="shared" si="33"/>
        <v>0.97252448991132678</v>
      </c>
      <c r="V46" s="30">
        <f t="shared" si="33"/>
        <v>0.99245293418073022</v>
      </c>
      <c r="W46" s="30">
        <f t="shared" si="33"/>
        <v>0.80332016768596093</v>
      </c>
      <c r="X46" s="30">
        <f t="shared" si="33"/>
        <v>0.62057720439007025</v>
      </c>
      <c r="Y46" s="30">
        <f t="shared" si="33"/>
        <v>0.30278121761986232</v>
      </c>
      <c r="Z46" s="31">
        <f t="shared" si="33"/>
        <v>0.22970869102576824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30"/>
        <v>1E-8</v>
      </c>
      <c r="E47" s="30">
        <f t="shared" si="31"/>
        <v>0.410126079054975</v>
      </c>
      <c r="F47" s="30">
        <f t="shared" si="31"/>
        <v>0.35767832803271238</v>
      </c>
      <c r="G47" s="30">
        <f t="shared" si="31"/>
        <v>0.26338406784794788</v>
      </c>
      <c r="H47" s="30">
        <f t="shared" si="31"/>
        <v>0.25255565651976375</v>
      </c>
      <c r="I47" s="30">
        <f t="shared" si="31"/>
        <v>0.221272527638952</v>
      </c>
      <c r="J47" s="30">
        <f t="shared" si="31"/>
        <v>0.19719256398606694</v>
      </c>
      <c r="K47" s="30">
        <f t="shared" si="31"/>
        <v>0.14574814478267453</v>
      </c>
      <c r="L47" s="30">
        <f t="shared" si="31"/>
        <v>0.12143154626684841</v>
      </c>
      <c r="M47" s="30">
        <f t="shared" si="31"/>
        <v>0.11535476298652128</v>
      </c>
      <c r="N47" s="31">
        <f t="shared" si="31"/>
        <v>0.12559631985461153</v>
      </c>
      <c r="P47" s="20">
        <f t="shared" ref="P47:P51" si="34">LOG(D62,10)</f>
        <v>-8.9999999999999982</v>
      </c>
      <c r="Q47" s="30">
        <f t="shared" ref="Q47:Q51" si="35">$E89*E$88</f>
        <v>0.99868977116764079</v>
      </c>
      <c r="R47" s="30">
        <f t="shared" ref="R47:R51" si="36">$E89*F$88</f>
        <v>0.98393611122509728</v>
      </c>
      <c r="S47" s="30">
        <f t="shared" ref="S47:S51" si="37">$E89*G$88</f>
        <v>0.9700903441469193</v>
      </c>
      <c r="T47" s="30">
        <f t="shared" ref="T47:T51" si="38">$E89*H$88</f>
        <v>0.99440785144040067</v>
      </c>
      <c r="U47" s="30">
        <f t="shared" ref="U47:U51" si="39">$E89*I$88</f>
        <v>0.97125026028446948</v>
      </c>
      <c r="V47" s="30">
        <f t="shared" ref="V47:V51" si="40">$E89*J$88</f>
        <v>0.99115259373160713</v>
      </c>
      <c r="W47" s="30">
        <f t="shared" ref="W47:W51" si="41">$E89*K$88</f>
        <v>0.8022676344406432</v>
      </c>
      <c r="X47" s="30">
        <f t="shared" ref="X47:X51" si="42">$E89*L$88</f>
        <v>0.61976410624417355</v>
      </c>
      <c r="Y47" s="30">
        <f t="shared" ref="Y47:Y51" si="43">$E89*M$88</f>
        <v>0.30238450493863994</v>
      </c>
      <c r="Z47" s="31">
        <f t="shared" ref="Z47:Z51" si="44">$E89*N$88</f>
        <v>0.22940772007574278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27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4"/>
        <v>-8.6020599913279607</v>
      </c>
      <c r="Q48" s="30">
        <f t="shared" si="35"/>
        <v>0.94602758003310572</v>
      </c>
      <c r="R48" s="30">
        <f t="shared" si="36"/>
        <v>0.9320518994814192</v>
      </c>
      <c r="S48" s="30">
        <f t="shared" si="37"/>
        <v>0.9189362374401866</v>
      </c>
      <c r="T48" s="30">
        <f t="shared" si="38"/>
        <v>0.94197145141899075</v>
      </c>
      <c r="U48" s="30">
        <f t="shared" si="39"/>
        <v>0.92003498971374298</v>
      </c>
      <c r="V48" s="30">
        <f t="shared" si="40"/>
        <v>0.9388878476197513</v>
      </c>
      <c r="W48" s="30">
        <f t="shared" si="41"/>
        <v>0.75996303422773825</v>
      </c>
      <c r="X48" s="30">
        <f t="shared" si="42"/>
        <v>0.58708315089284824</v>
      </c>
      <c r="Y48" s="30">
        <f t="shared" si="43"/>
        <v>0.2864393825843955</v>
      </c>
      <c r="Z48" s="31">
        <f t="shared" si="44"/>
        <v>0.21731075708367992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27"/>
      <c r="D49" s="7" t="s">
        <v>82</v>
      </c>
      <c r="E49" s="55">
        <f>E6</f>
        <v>0</v>
      </c>
      <c r="F49" s="55">
        <f t="shared" ref="F49:N49" si="45">F6</f>
        <v>9.9999999999999995E-8</v>
      </c>
      <c r="G49" s="55">
        <f t="shared" si="45"/>
        <v>2.4999999999999999E-7</v>
      </c>
      <c r="H49" s="55">
        <f t="shared" si="45"/>
        <v>4.9999999999999998E-7</v>
      </c>
      <c r="I49" s="55">
        <f t="shared" si="45"/>
        <v>9.9999999999999995E-7</v>
      </c>
      <c r="J49" s="55">
        <f t="shared" si="45"/>
        <v>1.9999999999999999E-6</v>
      </c>
      <c r="K49" s="55">
        <f t="shared" si="45"/>
        <v>3.9999999999999998E-6</v>
      </c>
      <c r="L49" s="55">
        <f t="shared" si="45"/>
        <v>6.0000000000000002E-6</v>
      </c>
      <c r="M49" s="55">
        <f t="shared" si="45"/>
        <v>1.0000000000000001E-5</v>
      </c>
      <c r="N49" s="56">
        <f t="shared" si="45"/>
        <v>1.4E-5</v>
      </c>
      <c r="P49" s="20">
        <f t="shared" si="34"/>
        <v>-8.3010299956639813</v>
      </c>
      <c r="Q49" s="30">
        <f t="shared" si="35"/>
        <v>0.94942032195258408</v>
      </c>
      <c r="R49" s="30">
        <f t="shared" si="36"/>
        <v>0.93539452037032544</v>
      </c>
      <c r="S49" s="30">
        <f t="shared" si="37"/>
        <v>0.92223182158582218</v>
      </c>
      <c r="T49" s="30">
        <f t="shared" si="38"/>
        <v>0.94534964683066069</v>
      </c>
      <c r="U49" s="30">
        <f t="shared" si="39"/>
        <v>0.92333451431838454</v>
      </c>
      <c r="V49" s="30">
        <f t="shared" si="40"/>
        <v>0.94225498429265564</v>
      </c>
      <c r="W49" s="30">
        <f t="shared" si="41"/>
        <v>0.7626884922354088</v>
      </c>
      <c r="X49" s="30">
        <f t="shared" si="42"/>
        <v>0.58918860918845506</v>
      </c>
      <c r="Y49" s="30">
        <f t="shared" si="43"/>
        <v>0.28746664111384512</v>
      </c>
      <c r="Z49" s="31">
        <f t="shared" si="44"/>
        <v>0.21809009938899154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46">E23/$E$23</f>
        <v>1</v>
      </c>
      <c r="F50" s="30">
        <f t="shared" si="46"/>
        <v>0.99014397170306645</v>
      </c>
      <c r="G50" s="30">
        <f t="shared" si="46"/>
        <v>0.95033298637657393</v>
      </c>
      <c r="H50" s="30">
        <f t="shared" si="46"/>
        <v>0.97743245857244176</v>
      </c>
      <c r="I50" s="30">
        <f t="shared" si="46"/>
        <v>0.97950498788721752</v>
      </c>
      <c r="J50" s="30">
        <f t="shared" si="46"/>
        <v>0.93873603345522871</v>
      </c>
      <c r="K50" s="30">
        <f t="shared" si="46"/>
        <v>0.79980287943406136</v>
      </c>
      <c r="L50" s="30">
        <f t="shared" si="46"/>
        <v>0.67511030461575305</v>
      </c>
      <c r="M50" s="30">
        <f t="shared" si="46"/>
        <v>0.38625498558440718</v>
      </c>
      <c r="N50" s="31">
        <f t="shared" si="46"/>
        <v>0.32221843537853595</v>
      </c>
      <c r="P50" s="20">
        <f t="shared" si="34"/>
        <v>-8.1249387366082999</v>
      </c>
      <c r="Q50" s="30">
        <f t="shared" si="35"/>
        <v>0.49518577199188329</v>
      </c>
      <c r="R50" s="30">
        <f t="shared" si="36"/>
        <v>0.48787038467214294</v>
      </c>
      <c r="S50" s="30">
        <f t="shared" si="37"/>
        <v>0.48100516280107963</v>
      </c>
      <c r="T50" s="30">
        <f t="shared" si="38"/>
        <v>0.49306264448326603</v>
      </c>
      <c r="U50" s="30">
        <f t="shared" si="39"/>
        <v>0.48158029031775285</v>
      </c>
      <c r="V50" s="30">
        <f t="shared" si="40"/>
        <v>0.49144857237789463</v>
      </c>
      <c r="W50" s="30">
        <f t="shared" si="41"/>
        <v>0.39779271739222172</v>
      </c>
      <c r="X50" s="30">
        <f t="shared" si="42"/>
        <v>0.30730100203646166</v>
      </c>
      <c r="Y50" s="30">
        <f t="shared" si="43"/>
        <v>0.14993295099173393</v>
      </c>
      <c r="Z50" s="31">
        <f t="shared" si="44"/>
        <v>0.11374847549884004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47">D8</f>
        <v>1.0000000000000001E-9</v>
      </c>
      <c r="E51" s="30">
        <f t="shared" si="46"/>
        <v>1.0245387470869449</v>
      </c>
      <c r="F51" s="30">
        <f t="shared" si="46"/>
        <v>0.95878890598085909</v>
      </c>
      <c r="G51" s="30">
        <f t="shared" si="46"/>
        <v>0.99142433425752785</v>
      </c>
      <c r="H51" s="30">
        <f t="shared" si="46"/>
        <v>0.97729428995145673</v>
      </c>
      <c r="I51" s="30">
        <f t="shared" si="46"/>
        <v>0.95128174424067136</v>
      </c>
      <c r="J51" s="30">
        <f t="shared" si="46"/>
        <v>0.96000478984552751</v>
      </c>
      <c r="K51" s="30">
        <f t="shared" si="46"/>
        <v>0.79643156508202606</v>
      </c>
      <c r="L51" s="30">
        <f t="shared" si="46"/>
        <v>0.61437137883072501</v>
      </c>
      <c r="M51" s="30">
        <f t="shared" si="46"/>
        <v>0.29665724049630171</v>
      </c>
      <c r="N51" s="31">
        <f t="shared" si="46"/>
        <v>0.20393688457393402</v>
      </c>
      <c r="P51" s="20">
        <f t="shared" si="34"/>
        <v>-8</v>
      </c>
      <c r="Q51" s="30">
        <f t="shared" si="35"/>
        <v>0.3486889945495501</v>
      </c>
      <c r="R51" s="30">
        <f t="shared" si="36"/>
        <v>0.34353780646310689</v>
      </c>
      <c r="S51" s="30">
        <f t="shared" si="37"/>
        <v>0.33870360595295995</v>
      </c>
      <c r="T51" s="30">
        <f t="shared" si="38"/>
        <v>0.34719397745060893</v>
      </c>
      <c r="U51" s="30">
        <f t="shared" si="39"/>
        <v>0.33910858656199461</v>
      </c>
      <c r="V51" s="30">
        <f t="shared" si="40"/>
        <v>0.34605741575722965</v>
      </c>
      <c r="W51" s="30">
        <f t="shared" si="41"/>
        <v>0.28010890157179369</v>
      </c>
      <c r="X51" s="30">
        <f t="shared" si="42"/>
        <v>0.21638844143914424</v>
      </c>
      <c r="Y51" s="30">
        <f t="shared" si="43"/>
        <v>0.10557647834035831</v>
      </c>
      <c r="Z51" s="31">
        <f t="shared" si="44"/>
        <v>8.0096892513068396E-2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47"/>
        <v>2.5000000000000001E-9</v>
      </c>
      <c r="E52" s="30">
        <f t="shared" si="46"/>
        <v>0.94553392960769322</v>
      </c>
      <c r="F52" s="30">
        <f t="shared" si="46"/>
        <v>0.95991267743153741</v>
      </c>
      <c r="G52" s="30">
        <f t="shared" si="46"/>
        <v>0.95967318515516331</v>
      </c>
      <c r="H52" s="30">
        <f t="shared" si="46"/>
        <v>0.96652634875602184</v>
      </c>
      <c r="I52" s="30">
        <f t="shared" si="46"/>
        <v>0.90487551007249245</v>
      </c>
      <c r="J52" s="30">
        <f t="shared" si="46"/>
        <v>0.88324751526763257</v>
      </c>
      <c r="K52" s="30">
        <f t="shared" si="46"/>
        <v>0.57264445529323982</v>
      </c>
      <c r="L52" s="30">
        <f t="shared" si="46"/>
        <v>0.37528439707819422</v>
      </c>
      <c r="M52" s="30">
        <f t="shared" si="46"/>
        <v>0.15660952626585484</v>
      </c>
      <c r="N52" s="31">
        <f t="shared" si="46"/>
        <v>0.12283190405570958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47"/>
        <v>5.0000000000000001E-9</v>
      </c>
      <c r="E53" s="30">
        <f t="shared" si="46"/>
        <v>0.93594502731133078</v>
      </c>
      <c r="F53" s="30">
        <f t="shared" si="46"/>
        <v>0.92274531838655893</v>
      </c>
      <c r="G53" s="30">
        <f t="shared" si="46"/>
        <v>0.90523474848705365</v>
      </c>
      <c r="H53" s="30">
        <f t="shared" si="46"/>
        <v>0.82804454556340557</v>
      </c>
      <c r="I53" s="30">
        <f t="shared" si="46"/>
        <v>0.7442314600738742</v>
      </c>
      <c r="J53" s="30">
        <f t="shared" si="46"/>
        <v>0.61200408979118115</v>
      </c>
      <c r="K53" s="30">
        <f t="shared" si="46"/>
        <v>0.26661017105275275</v>
      </c>
      <c r="L53" s="30">
        <f t="shared" si="46"/>
        <v>0.17505043154665953</v>
      </c>
      <c r="M53" s="30">
        <f t="shared" si="46"/>
        <v>0.11409964720945442</v>
      </c>
      <c r="N53" s="31">
        <f t="shared" si="46"/>
        <v>0.12738225730681724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47"/>
        <v>7.4999999999999993E-9</v>
      </c>
      <c r="E54" s="30">
        <f t="shared" si="46"/>
        <v>0.50847894770778257</v>
      </c>
      <c r="F54" s="30">
        <f t="shared" si="46"/>
        <v>0.68120814642189331</v>
      </c>
      <c r="G54" s="30">
        <f t="shared" si="46"/>
        <v>0.56194099278759801</v>
      </c>
      <c r="H54" s="30">
        <f t="shared" si="46"/>
        <v>0.57007451894291794</v>
      </c>
      <c r="I54" s="30">
        <f t="shared" si="46"/>
        <v>0.42502510063281229</v>
      </c>
      <c r="J54" s="30">
        <f t="shared" si="46"/>
        <v>0.32430938717610974</v>
      </c>
      <c r="K54" s="30">
        <f t="shared" si="46"/>
        <v>0.1738437589233901</v>
      </c>
      <c r="L54" s="30">
        <f t="shared" si="46"/>
        <v>0.12850602875749564</v>
      </c>
      <c r="M54" s="30">
        <f t="shared" si="46"/>
        <v>0.11491023645256672</v>
      </c>
      <c r="N54" s="31">
        <f t="shared" si="46"/>
        <v>0.11069148789182318</v>
      </c>
      <c r="P54" s="7" t="s">
        <v>79</v>
      </c>
      <c r="Q54" s="18" t="e">
        <f>LOG(E60,10)</f>
        <v>#NUM!</v>
      </c>
      <c r="R54" s="18">
        <f t="shared" ref="R54:Z54" si="48">LOG(F60,10)</f>
        <v>-7</v>
      </c>
      <c r="S54" s="18">
        <f t="shared" si="48"/>
        <v>-6.6020599913279616</v>
      </c>
      <c r="T54" s="18">
        <f t="shared" si="48"/>
        <v>-6.3010299956639804</v>
      </c>
      <c r="U54" s="18">
        <f t="shared" si="48"/>
        <v>-5.9999999999999991</v>
      </c>
      <c r="V54" s="18">
        <f t="shared" si="48"/>
        <v>-5.6989700043360179</v>
      </c>
      <c r="W54" s="18">
        <f t="shared" si="48"/>
        <v>-5.3979400086720366</v>
      </c>
      <c r="X54" s="18">
        <f t="shared" si="48"/>
        <v>-5.2218487496163561</v>
      </c>
      <c r="Y54" s="18">
        <f t="shared" si="48"/>
        <v>-5</v>
      </c>
      <c r="Z54" s="19">
        <f t="shared" si="48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47"/>
        <v>1E-8</v>
      </c>
      <c r="E55" s="36">
        <f t="shared" si="46"/>
        <v>0.39522673470703645</v>
      </c>
      <c r="F55" s="36">
        <f t="shared" si="46"/>
        <v>0.4134649926770631</v>
      </c>
      <c r="G55" s="36">
        <f t="shared" si="46"/>
        <v>0.27616222838351923</v>
      </c>
      <c r="H55" s="36">
        <f t="shared" si="46"/>
        <v>0.23377209546530586</v>
      </c>
      <c r="I55" s="36">
        <f t="shared" si="46"/>
        <v>0.21522986652911213</v>
      </c>
      <c r="J55" s="36">
        <f t="shared" si="46"/>
        <v>0.20284995808885165</v>
      </c>
      <c r="K55" s="36">
        <f t="shared" si="46"/>
        <v>0.14436778644657941</v>
      </c>
      <c r="L55" s="36">
        <f t="shared" si="46"/>
        <v>0.12678352661588202</v>
      </c>
      <c r="M55" s="36">
        <f t="shared" si="46"/>
        <v>0.12327404364286175</v>
      </c>
      <c r="N55" s="37">
        <f t="shared" si="46"/>
        <v>0.11415491465784844</v>
      </c>
      <c r="P55" s="20" t="e">
        <f>LOG(D61,10)</f>
        <v>#NUM!</v>
      </c>
      <c r="Q55" s="30">
        <f>E88</f>
        <v>1</v>
      </c>
      <c r="R55" s="30">
        <f t="shared" ref="R55:Z55" si="49">F88</f>
        <v>0.98522698402598641</v>
      </c>
      <c r="S55" s="30">
        <f t="shared" si="49"/>
        <v>0.97136305202437012</v>
      </c>
      <c r="T55" s="30">
        <f t="shared" si="49"/>
        <v>0.99571246261766166</v>
      </c>
      <c r="U55" s="30">
        <f t="shared" si="49"/>
        <v>0.97252448991132678</v>
      </c>
      <c r="V55" s="30">
        <f t="shared" si="49"/>
        <v>0.99245293418073022</v>
      </c>
      <c r="W55" s="30">
        <f t="shared" si="49"/>
        <v>0.80332016768596093</v>
      </c>
      <c r="X55" s="30">
        <f t="shared" si="49"/>
        <v>0.62057720439007025</v>
      </c>
      <c r="Y55" s="30">
        <f t="shared" si="49"/>
        <v>0.30278121761986232</v>
      </c>
      <c r="Z55" s="31">
        <f t="shared" si="49"/>
        <v>0.22970869102576824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6"/>
      <c r="P56" s="20">
        <f t="shared" ref="P56:P60" si="50">LOG(D62,10)</f>
        <v>-8.9999999999999982</v>
      </c>
      <c r="Q56" s="30">
        <f t="shared" ref="Q56:Q60" si="51">E89</f>
        <v>0.99868977116764079</v>
      </c>
      <c r="R56" s="30">
        <f t="shared" ref="R56:R60" si="52">F89</f>
        <v>0.95265119717631719</v>
      </c>
      <c r="S56" s="30">
        <f t="shared" ref="S56:S60" si="53">G89</f>
        <v>0.98775172826405044</v>
      </c>
      <c r="T56" s="30">
        <f t="shared" ref="T56:T60" si="54">H89</f>
        <v>0.98530617751110317</v>
      </c>
      <c r="U56" s="30">
        <f t="shared" ref="U56:U60" si="55">I89</f>
        <v>0.97617210941145149</v>
      </c>
      <c r="V56" s="30">
        <f t="shared" ref="V56:V60" si="56">J89</f>
        <v>0.96022030677835346</v>
      </c>
      <c r="W56" s="30">
        <f t="shared" ref="W56:W60" si="57">K89</f>
        <v>0.773375882944907</v>
      </c>
      <c r="X56" s="30">
        <f t="shared" ref="X56:X60" si="58">L89</f>
        <v>0.556350676755343</v>
      </c>
      <c r="Y56" s="30">
        <f t="shared" ref="Y56:Y60" si="59">M89</f>
        <v>0.21025145105606624</v>
      </c>
      <c r="Z56" s="31">
        <f t="shared" ref="Z56:Z60" si="60">N89</f>
        <v>9.3241702342524102E-2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5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50"/>
        <v>-8.6020599913279607</v>
      </c>
      <c r="Q57" s="30">
        <f t="shared" si="51"/>
        <v>0.94602758003310572</v>
      </c>
      <c r="R57" s="30">
        <f t="shared" si="52"/>
        <v>0.9681336891625536</v>
      </c>
      <c r="S57" s="30">
        <f t="shared" si="53"/>
        <v>0.960576143297597</v>
      </c>
      <c r="T57" s="30">
        <f t="shared" si="54"/>
        <v>0.95402280726481536</v>
      </c>
      <c r="U57" s="30">
        <f t="shared" si="55"/>
        <v>0.93183924885270963</v>
      </c>
      <c r="V57" s="30">
        <f t="shared" si="56"/>
        <v>0.92350044948881194</v>
      </c>
      <c r="W57" s="30">
        <f t="shared" si="57"/>
        <v>0.53017030480629779</v>
      </c>
      <c r="X57" s="30">
        <f t="shared" si="58"/>
        <v>0.29400087915034334</v>
      </c>
      <c r="Y57" s="30">
        <f t="shared" si="59"/>
        <v>4.2951284348487245E-2</v>
      </c>
      <c r="Z57" s="31">
        <f t="shared" si="60"/>
        <v>1.6725153624009281E-2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5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50"/>
        <v>-8.3010299956639813</v>
      </c>
      <c r="Q58" s="30">
        <f t="shared" si="51"/>
        <v>0.94942032195258408</v>
      </c>
      <c r="R58" s="30">
        <f t="shared" si="52"/>
        <v>0.92065240869350418</v>
      </c>
      <c r="S58" s="30">
        <f t="shared" si="53"/>
        <v>0.8913933101424929</v>
      </c>
      <c r="T58" s="30">
        <f t="shared" si="54"/>
        <v>0.85668954898613381</v>
      </c>
      <c r="U58" s="30">
        <f t="shared" si="55"/>
        <v>0.79577844623396388</v>
      </c>
      <c r="V58" s="30">
        <f t="shared" si="56"/>
        <v>0.61720457751171809</v>
      </c>
      <c r="W58" s="30">
        <f t="shared" si="57"/>
        <v>0.19266574678382214</v>
      </c>
      <c r="X58" s="30">
        <f t="shared" si="58"/>
        <v>6.7972898878324695E-2</v>
      </c>
      <c r="Y58" s="30">
        <f t="shared" si="59"/>
        <v>5.3608806806431653E-3</v>
      </c>
      <c r="Z58" s="31">
        <f t="shared" si="60"/>
        <v>5.1394619732758329E-3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6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50"/>
        <v>-8.1249387366082999</v>
      </c>
      <c r="Q59" s="30">
        <f t="shared" si="51"/>
        <v>0.49518577199188329</v>
      </c>
      <c r="R59" s="30">
        <f t="shared" si="52"/>
        <v>0.64000833222395548</v>
      </c>
      <c r="S59" s="30">
        <f t="shared" si="53"/>
        <v>0.51691366311319642</v>
      </c>
      <c r="T59" s="30">
        <f t="shared" si="54"/>
        <v>0.55744462737218725</v>
      </c>
      <c r="U59" s="30">
        <f t="shared" si="55"/>
        <v>0.4297827457784319</v>
      </c>
      <c r="V59" s="30">
        <f t="shared" si="56"/>
        <v>0.26413016279291462</v>
      </c>
      <c r="W59" s="30">
        <f t="shared" si="57"/>
        <v>5.795644717296658E-2</v>
      </c>
      <c r="X59" s="30">
        <f t="shared" si="58"/>
        <v>2.4830030119153107E-2</v>
      </c>
      <c r="Y59" s="30">
        <f t="shared" si="59"/>
        <v>3.9929333003661804E-3</v>
      </c>
      <c r="Z59" s="31">
        <f t="shared" si="60"/>
        <v>0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61">F6</f>
        <v>9.9999999999999995E-8</v>
      </c>
      <c r="G60" s="55">
        <f t="shared" si="61"/>
        <v>2.4999999999999999E-7</v>
      </c>
      <c r="H60" s="55">
        <f t="shared" si="61"/>
        <v>4.9999999999999998E-7</v>
      </c>
      <c r="I60" s="55">
        <f t="shared" si="61"/>
        <v>9.9999999999999995E-7</v>
      </c>
      <c r="J60" s="55">
        <f t="shared" si="61"/>
        <v>1.9999999999999999E-6</v>
      </c>
      <c r="K60" s="55">
        <f t="shared" si="61"/>
        <v>3.9999999999999998E-6</v>
      </c>
      <c r="L60" s="55">
        <f t="shared" si="61"/>
        <v>6.0000000000000002E-6</v>
      </c>
      <c r="M60" s="55">
        <f t="shared" si="61"/>
        <v>1.0000000000000001E-5</v>
      </c>
      <c r="N60" s="56">
        <f t="shared" si="61"/>
        <v>1.4E-5</v>
      </c>
      <c r="P60" s="20">
        <f t="shared" si="50"/>
        <v>-8</v>
      </c>
      <c r="Q60" s="30">
        <f t="shared" si="51"/>
        <v>0.3486889945495501</v>
      </c>
      <c r="R60" s="30">
        <f t="shared" si="52"/>
        <v>0.32251209317962615</v>
      </c>
      <c r="S60" s="30">
        <f t="shared" si="53"/>
        <v>0.21078383317024563</v>
      </c>
      <c r="T60" s="30">
        <f t="shared" si="54"/>
        <v>0.19445141611714212</v>
      </c>
      <c r="U60" s="30">
        <f t="shared" si="55"/>
        <v>0.14468071328157928</v>
      </c>
      <c r="V60" s="30">
        <f t="shared" si="56"/>
        <v>0.12503719300371635</v>
      </c>
      <c r="W60" s="30">
        <f t="shared" si="57"/>
        <v>3.4605878996696593E-2</v>
      </c>
      <c r="X60" s="30">
        <f t="shared" si="58"/>
        <v>1.6042171261031635E-2</v>
      </c>
      <c r="Y60" s="30">
        <f t="shared" si="59"/>
        <v>5.554243997971553E-3</v>
      </c>
      <c r="Z60" s="31">
        <f t="shared" si="60"/>
        <v>1.8626403867132435E-3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6"/>
      <c r="D61" s="53">
        <f>D7</f>
        <v>0</v>
      </c>
      <c r="E61" s="30">
        <f t="shared" ref="E61:N66" si="62">AVERAGE(E34,E42,E50)</f>
        <v>1</v>
      </c>
      <c r="F61" s="30">
        <f t="shared" si="62"/>
        <v>0.9869380277581854</v>
      </c>
      <c r="G61" s="30">
        <f t="shared" si="62"/>
        <v>0.97467984735101176</v>
      </c>
      <c r="H61" s="30">
        <f t="shared" si="62"/>
        <v>0.99620905478120658</v>
      </c>
      <c r="I61" s="30">
        <f t="shared" si="62"/>
        <v>0.97570676490574149</v>
      </c>
      <c r="J61" s="30">
        <f t="shared" si="62"/>
        <v>0.99332705221385698</v>
      </c>
      <c r="K61" s="30">
        <f t="shared" si="62"/>
        <v>0.82610006550255088</v>
      </c>
      <c r="L61" s="30">
        <f t="shared" si="62"/>
        <v>0.66452280070051684</v>
      </c>
      <c r="M61" s="30">
        <f t="shared" si="62"/>
        <v>0.38353465548667454</v>
      </c>
      <c r="N61" s="31">
        <f t="shared" si="62"/>
        <v>0.3189255522615595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D62" s="53">
        <f t="shared" ref="D62:D66" si="63">D8</f>
        <v>1.0000000000000001E-9</v>
      </c>
      <c r="E62" s="30">
        <f t="shared" si="62"/>
        <v>0.99884152479975608</v>
      </c>
      <c r="F62" s="30">
        <f t="shared" si="62"/>
        <v>0.95813524135802652</v>
      </c>
      <c r="G62" s="30">
        <f t="shared" si="62"/>
        <v>0.98917035047504187</v>
      </c>
      <c r="H62" s="30">
        <f t="shared" si="62"/>
        <v>0.98700804887683491</v>
      </c>
      <c r="I62" s="30">
        <f t="shared" si="62"/>
        <v>0.97893190896184634</v>
      </c>
      <c r="J62" s="30">
        <f t="shared" si="62"/>
        <v>0.96482767976674155</v>
      </c>
      <c r="K62" s="30">
        <f t="shared" si="62"/>
        <v>0.79962399475459678</v>
      </c>
      <c r="L62" s="30">
        <f t="shared" si="62"/>
        <v>0.60773513306185356</v>
      </c>
      <c r="M62" s="30">
        <f t="shared" si="62"/>
        <v>0.30172189331787225</v>
      </c>
      <c r="N62" s="31">
        <f t="shared" si="62"/>
        <v>0.19826447525195542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D63" s="53">
        <f t="shared" si="63"/>
        <v>2.5000000000000001E-9</v>
      </c>
      <c r="E63" s="30">
        <f t="shared" si="62"/>
        <v>0.95227878635809793</v>
      </c>
      <c r="F63" s="30">
        <f t="shared" si="62"/>
        <v>0.97182451651443813</v>
      </c>
      <c r="G63" s="30">
        <f t="shared" si="62"/>
        <v>0.96514230250492583</v>
      </c>
      <c r="H63" s="30">
        <f t="shared" si="62"/>
        <v>0.95934798850011782</v>
      </c>
      <c r="I63" s="30">
        <f t="shared" si="62"/>
        <v>0.93973377941015945</v>
      </c>
      <c r="J63" s="30">
        <f t="shared" si="62"/>
        <v>0.93236079842828756</v>
      </c>
      <c r="K63" s="30">
        <f t="shared" si="62"/>
        <v>0.58458703031287218</v>
      </c>
      <c r="L63" s="30">
        <f t="shared" si="62"/>
        <v>0.3757712754453657</v>
      </c>
      <c r="M63" s="30">
        <f t="shared" si="62"/>
        <v>0.15379880588404388</v>
      </c>
      <c r="N63" s="31">
        <f t="shared" si="62"/>
        <v>0.1306102442432848</v>
      </c>
      <c r="P63" s="7" t="s">
        <v>79</v>
      </c>
      <c r="Q63" s="18" t="e">
        <f>LOG(E60,10)</f>
        <v>#NUM!</v>
      </c>
      <c r="R63" s="18">
        <f t="shared" ref="R63:Z63" si="64">LOG(F60,10)</f>
        <v>-7</v>
      </c>
      <c r="S63" s="18">
        <f t="shared" si="64"/>
        <v>-6.6020599913279616</v>
      </c>
      <c r="T63" s="18">
        <f t="shared" si="64"/>
        <v>-6.3010299956639804</v>
      </c>
      <c r="U63" s="18">
        <f t="shared" si="64"/>
        <v>-5.9999999999999991</v>
      </c>
      <c r="V63" s="18">
        <f t="shared" si="64"/>
        <v>-5.6989700043360179</v>
      </c>
      <c r="W63" s="18">
        <f t="shared" si="64"/>
        <v>-5.3979400086720366</v>
      </c>
      <c r="X63" s="18">
        <f t="shared" si="64"/>
        <v>-5.2218487496163561</v>
      </c>
      <c r="Y63" s="18">
        <f t="shared" si="64"/>
        <v>-5</v>
      </c>
      <c r="Z63" s="19">
        <f t="shared" si="64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D64" s="53">
        <f t="shared" si="63"/>
        <v>5.0000000000000001E-9</v>
      </c>
      <c r="E64" s="30">
        <f t="shared" si="62"/>
        <v>0.95527857332467414</v>
      </c>
      <c r="F64" s="30">
        <f t="shared" si="62"/>
        <v>0.92984262408411134</v>
      </c>
      <c r="G64" s="30">
        <f t="shared" si="62"/>
        <v>0.90397237973007405</v>
      </c>
      <c r="H64" s="30">
        <f t="shared" si="62"/>
        <v>0.87328808576408212</v>
      </c>
      <c r="I64" s="30">
        <f t="shared" si="62"/>
        <v>0.81943184308711681</v>
      </c>
      <c r="J64" s="30">
        <f t="shared" si="62"/>
        <v>0.66154079900604057</v>
      </c>
      <c r="K64" s="30">
        <f t="shared" si="62"/>
        <v>0.28617300462372386</v>
      </c>
      <c r="L64" s="30">
        <f t="shared" si="62"/>
        <v>0.175922361088278</v>
      </c>
      <c r="M64" s="30">
        <f t="shared" si="62"/>
        <v>0.12056220679475256</v>
      </c>
      <c r="N64" s="31">
        <f t="shared" si="62"/>
        <v>0.12036643329700926</v>
      </c>
      <c r="P64" s="20" t="e">
        <f>LOG(D61,10)</f>
        <v>#NUM!</v>
      </c>
      <c r="Q64" s="30">
        <f>Q46-Q55</f>
        <v>0</v>
      </c>
      <c r="R64" s="30">
        <f t="shared" ref="R64:Z64" si="65">R46-R55</f>
        <v>0</v>
      </c>
      <c r="S64" s="30">
        <f t="shared" si="65"/>
        <v>0</v>
      </c>
      <c r="T64" s="30">
        <f t="shared" si="65"/>
        <v>0</v>
      </c>
      <c r="U64" s="30">
        <f t="shared" si="65"/>
        <v>0</v>
      </c>
      <c r="V64" s="30">
        <f t="shared" si="65"/>
        <v>0</v>
      </c>
      <c r="W64" s="30">
        <f t="shared" si="65"/>
        <v>0</v>
      </c>
      <c r="X64" s="30">
        <f t="shared" si="65"/>
        <v>0</v>
      </c>
      <c r="Y64" s="30">
        <f t="shared" si="65"/>
        <v>0</v>
      </c>
      <c r="Z64" s="31">
        <f t="shared" si="65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4:65" x14ac:dyDescent="0.2">
      <c r="D65" s="53">
        <f t="shared" si="63"/>
        <v>7.4999999999999993E-9</v>
      </c>
      <c r="E65" s="30">
        <f t="shared" si="62"/>
        <v>0.55365448428986908</v>
      </c>
      <c r="F65" s="30">
        <f t="shared" si="62"/>
        <v>0.68170337187432606</v>
      </c>
      <c r="G65" s="30">
        <f t="shared" si="62"/>
        <v>0.57286580249320651</v>
      </c>
      <c r="H65" s="30">
        <f t="shared" si="62"/>
        <v>0.60870237987294962</v>
      </c>
      <c r="I65" s="30">
        <f t="shared" si="62"/>
        <v>0.49582658276769404</v>
      </c>
      <c r="J65" s="30">
        <f t="shared" si="62"/>
        <v>0.3493602522263981</v>
      </c>
      <c r="K65" s="30">
        <f t="shared" si="62"/>
        <v>0.16706603720918597</v>
      </c>
      <c r="L65" s="30">
        <f t="shared" si="62"/>
        <v>0.13777639582594922</v>
      </c>
      <c r="M65" s="30">
        <f t="shared" si="62"/>
        <v>0.11935269813782891</v>
      </c>
      <c r="N65" s="31">
        <f t="shared" si="62"/>
        <v>0.11582223529770586</v>
      </c>
      <c r="P65" s="20">
        <f t="shared" ref="P65:P69" si="66">LOG(D62,10)</f>
        <v>-8.9999999999999982</v>
      </c>
      <c r="Q65" s="30">
        <f t="shared" ref="Q65:Z65" si="67">Q47-Q56</f>
        <v>0</v>
      </c>
      <c r="R65" s="30">
        <f t="shared" si="67"/>
        <v>3.1284914048780088E-2</v>
      </c>
      <c r="S65" s="30">
        <f t="shared" si="67"/>
        <v>-1.766138411713114E-2</v>
      </c>
      <c r="T65" s="30">
        <f t="shared" si="67"/>
        <v>9.1016739292975046E-3</v>
      </c>
      <c r="U65" s="30">
        <f t="shared" si="67"/>
        <v>-4.9218491269820142E-3</v>
      </c>
      <c r="V65" s="30">
        <f t="shared" si="67"/>
        <v>3.0932286953253674E-2</v>
      </c>
      <c r="W65" s="30">
        <f t="shared" si="67"/>
        <v>2.8891751495736195E-2</v>
      </c>
      <c r="X65" s="30">
        <f t="shared" si="67"/>
        <v>6.3413429488830553E-2</v>
      </c>
      <c r="Y65" s="30">
        <f t="shared" si="67"/>
        <v>9.2133053882573701E-2</v>
      </c>
      <c r="Z65" s="31">
        <f t="shared" si="67"/>
        <v>0.13616601773321868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4:65" x14ac:dyDescent="0.2">
      <c r="D66" s="53">
        <f t="shared" si="63"/>
        <v>1E-8</v>
      </c>
      <c r="E66" s="30">
        <f t="shared" si="62"/>
        <v>0.42412529107481745</v>
      </c>
      <c r="F66" s="30">
        <f t="shared" si="62"/>
        <v>0.40098025693472567</v>
      </c>
      <c r="G66" s="30">
        <f t="shared" si="62"/>
        <v>0.30219261374555484</v>
      </c>
      <c r="H66" s="30">
        <f t="shared" si="62"/>
        <v>0.28775185374335616</v>
      </c>
      <c r="I66" s="30">
        <f t="shared" si="62"/>
        <v>0.24374570496254608</v>
      </c>
      <c r="J66" s="30">
        <f t="shared" si="62"/>
        <v>0.22637734111238103</v>
      </c>
      <c r="K66" s="30">
        <f t="shared" si="62"/>
        <v>0.14641998403456305</v>
      </c>
      <c r="L66" s="30">
        <f t="shared" si="62"/>
        <v>0.13000636642425611</v>
      </c>
      <c r="M66" s="30">
        <f t="shared" si="62"/>
        <v>0.12073317434044341</v>
      </c>
      <c r="N66" s="31">
        <f t="shared" si="62"/>
        <v>0.11746914051127411</v>
      </c>
      <c r="P66" s="20">
        <f t="shared" si="66"/>
        <v>-8.6020599913279607</v>
      </c>
      <c r="Q66" s="30">
        <f t="shared" ref="Q66:Z66" si="68">Q48-Q57</f>
        <v>0</v>
      </c>
      <c r="R66" s="30">
        <f t="shared" si="68"/>
        <v>-3.6081789681134402E-2</v>
      </c>
      <c r="S66" s="30">
        <f t="shared" si="68"/>
        <v>-4.1639905857410398E-2</v>
      </c>
      <c r="T66" s="30">
        <f t="shared" si="68"/>
        <v>-1.2051355845824618E-2</v>
      </c>
      <c r="U66" s="30">
        <f t="shared" si="68"/>
        <v>-1.1804259138966655E-2</v>
      </c>
      <c r="V66" s="30">
        <f t="shared" si="68"/>
        <v>1.5387398130939367E-2</v>
      </c>
      <c r="W66" s="30">
        <f t="shared" si="68"/>
        <v>0.22979272942144047</v>
      </c>
      <c r="X66" s="30">
        <f t="shared" si="68"/>
        <v>0.2930822717425049</v>
      </c>
      <c r="Y66" s="30">
        <f t="shared" si="68"/>
        <v>0.24348809823590825</v>
      </c>
      <c r="Z66" s="31">
        <f t="shared" si="68"/>
        <v>0.20058560345967064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4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66"/>
        <v>-8.3010299956639813</v>
      </c>
      <c r="Q67" s="30">
        <f t="shared" ref="Q67:Z67" si="69">Q49-Q58</f>
        <v>0</v>
      </c>
      <c r="R67" s="30">
        <f t="shared" si="69"/>
        <v>1.4742111676821268E-2</v>
      </c>
      <c r="S67" s="30">
        <f t="shared" si="69"/>
        <v>3.0838511443329275E-2</v>
      </c>
      <c r="T67" s="30">
        <f t="shared" si="69"/>
        <v>8.8660097844526886E-2</v>
      </c>
      <c r="U67" s="30">
        <f t="shared" si="69"/>
        <v>0.12755606808442066</v>
      </c>
      <c r="V67" s="30">
        <f t="shared" si="69"/>
        <v>0.32505040678093755</v>
      </c>
      <c r="W67" s="30">
        <f t="shared" si="69"/>
        <v>0.57002274545158671</v>
      </c>
      <c r="X67" s="30">
        <f t="shared" si="69"/>
        <v>0.52121571031013036</v>
      </c>
      <c r="Y67" s="30">
        <f t="shared" si="69"/>
        <v>0.28210576043320196</v>
      </c>
      <c r="Z67" s="31">
        <f t="shared" si="69"/>
        <v>0.21295063741571571</v>
      </c>
      <c r="AA67" s="33"/>
    </row>
    <row r="68" spans="4:65" x14ac:dyDescent="0.2">
      <c r="D68" s="7" t="s">
        <v>82</v>
      </c>
      <c r="E68" s="55">
        <f>E6</f>
        <v>0</v>
      </c>
      <c r="F68" s="55">
        <f t="shared" ref="F68:N68" si="70">F6</f>
        <v>9.9999999999999995E-8</v>
      </c>
      <c r="G68" s="55">
        <f t="shared" si="70"/>
        <v>2.4999999999999999E-7</v>
      </c>
      <c r="H68" s="55">
        <f t="shared" si="70"/>
        <v>4.9999999999999998E-7</v>
      </c>
      <c r="I68" s="55">
        <f t="shared" si="70"/>
        <v>9.9999999999999995E-7</v>
      </c>
      <c r="J68" s="55">
        <f t="shared" si="70"/>
        <v>1.9999999999999999E-6</v>
      </c>
      <c r="K68" s="55">
        <f t="shared" si="70"/>
        <v>3.9999999999999998E-6</v>
      </c>
      <c r="L68" s="55">
        <f t="shared" si="70"/>
        <v>6.0000000000000002E-6</v>
      </c>
      <c r="M68" s="55">
        <f t="shared" si="70"/>
        <v>1.0000000000000001E-5</v>
      </c>
      <c r="N68" s="56">
        <f t="shared" si="70"/>
        <v>1.4E-5</v>
      </c>
      <c r="P68" s="20">
        <f t="shared" si="66"/>
        <v>-8.1249387366082999</v>
      </c>
      <c r="Q68" s="30">
        <f t="shared" ref="Q68:Z68" si="71">Q50-Q59</f>
        <v>0</v>
      </c>
      <c r="R68" s="30">
        <f t="shared" si="71"/>
        <v>-0.15213794755181254</v>
      </c>
      <c r="S68" s="30">
        <f t="shared" si="71"/>
        <v>-3.5908500312116787E-2</v>
      </c>
      <c r="T68" s="30">
        <f t="shared" si="71"/>
        <v>-6.4381982888921219E-2</v>
      </c>
      <c r="U68" s="30">
        <f t="shared" si="71"/>
        <v>5.179754453932095E-2</v>
      </c>
      <c r="V68" s="30">
        <f t="shared" si="71"/>
        <v>0.22731840958498001</v>
      </c>
      <c r="W68" s="30">
        <f t="shared" si="71"/>
        <v>0.33983627021925511</v>
      </c>
      <c r="X68" s="30">
        <f t="shared" si="71"/>
        <v>0.28247097191730852</v>
      </c>
      <c r="Y68" s="30">
        <f t="shared" si="71"/>
        <v>0.14594001769136775</v>
      </c>
      <c r="Z68" s="31">
        <f t="shared" si="71"/>
        <v>0.11374847549884004</v>
      </c>
      <c r="AA68" s="33"/>
    </row>
    <row r="69" spans="4:65" x14ac:dyDescent="0.2">
      <c r="D69" s="53">
        <f>D7</f>
        <v>0</v>
      </c>
      <c r="E69" s="30">
        <f t="shared" ref="E69:N74" si="72">STDEV(E34,E42,E50)</f>
        <v>0</v>
      </c>
      <c r="F69" s="30">
        <f t="shared" si="72"/>
        <v>5.8777010555850122E-3</v>
      </c>
      <c r="G69" s="30">
        <f t="shared" si="72"/>
        <v>2.634707549052372E-2</v>
      </c>
      <c r="H69" s="30">
        <f t="shared" si="72"/>
        <v>1.6890572546573744E-2</v>
      </c>
      <c r="I69" s="30">
        <f t="shared" si="72"/>
        <v>9.5111732292558916E-3</v>
      </c>
      <c r="J69" s="30">
        <f t="shared" si="72"/>
        <v>6.1374500781316212E-2</v>
      </c>
      <c r="K69" s="30">
        <f t="shared" si="72"/>
        <v>2.3694786981694103E-2</v>
      </c>
      <c r="L69" s="30">
        <f t="shared" si="72"/>
        <v>1.3978930315378512E-2</v>
      </c>
      <c r="M69" s="30">
        <f t="shared" si="72"/>
        <v>1.5972164610920644E-2</v>
      </c>
      <c r="N69" s="31">
        <f t="shared" si="72"/>
        <v>3.5138917059499451E-3</v>
      </c>
      <c r="P69" s="21">
        <f t="shared" si="66"/>
        <v>-8</v>
      </c>
      <c r="Q69" s="36">
        <f t="shared" ref="Q69:Z69" si="73">Q51-Q60</f>
        <v>0</v>
      </c>
      <c r="R69" s="36">
        <f t="shared" si="73"/>
        <v>2.102571328348074E-2</v>
      </c>
      <c r="S69" s="36">
        <f t="shared" si="73"/>
        <v>0.12791977278271432</v>
      </c>
      <c r="T69" s="36">
        <f t="shared" si="73"/>
        <v>0.15274256133346681</v>
      </c>
      <c r="U69" s="36">
        <f t="shared" si="73"/>
        <v>0.19442787328041533</v>
      </c>
      <c r="V69" s="36">
        <f t="shared" si="73"/>
        <v>0.2210202227535133</v>
      </c>
      <c r="W69" s="36">
        <f t="shared" si="73"/>
        <v>0.2455030225750971</v>
      </c>
      <c r="X69" s="36">
        <f t="shared" si="73"/>
        <v>0.2003462701781126</v>
      </c>
      <c r="Y69" s="36">
        <f t="shared" si="73"/>
        <v>0.10002223434238676</v>
      </c>
      <c r="Z69" s="37">
        <f t="shared" si="73"/>
        <v>7.8234252126355153E-2</v>
      </c>
      <c r="AA69" s="33"/>
    </row>
    <row r="70" spans="4:65" x14ac:dyDescent="0.2">
      <c r="D70" s="53">
        <f t="shared" ref="D70:D74" si="74">D8</f>
        <v>1.0000000000000001E-9</v>
      </c>
      <c r="E70" s="30">
        <f t="shared" si="72"/>
        <v>3.6407796940660805E-2</v>
      </c>
      <c r="F70" s="30">
        <f t="shared" si="72"/>
        <v>1.7582025623840182E-2</v>
      </c>
      <c r="G70" s="30">
        <f t="shared" si="72"/>
        <v>5.4254559767740011E-3</v>
      </c>
      <c r="H70" s="30">
        <f t="shared" si="72"/>
        <v>8.5096364660965269E-3</v>
      </c>
      <c r="I70" s="30">
        <f t="shared" si="72"/>
        <v>2.5451691056071219E-2</v>
      </c>
      <c r="J70" s="30">
        <f t="shared" si="72"/>
        <v>1.293970875194262E-2</v>
      </c>
      <c r="K70" s="30">
        <f t="shared" si="72"/>
        <v>2.1441230904194582E-2</v>
      </c>
      <c r="L70" s="30">
        <f t="shared" si="72"/>
        <v>7.3819272852197427E-3</v>
      </c>
      <c r="M70" s="30">
        <f t="shared" si="72"/>
        <v>2.4176838806608481E-2</v>
      </c>
      <c r="N70" s="31">
        <f t="shared" si="72"/>
        <v>1.0059229638625874E-2</v>
      </c>
      <c r="AA70" s="33"/>
    </row>
    <row r="71" spans="4:65" x14ac:dyDescent="0.2">
      <c r="D71" s="53">
        <f t="shared" si="74"/>
        <v>2.5000000000000001E-9</v>
      </c>
      <c r="E71" s="30">
        <f t="shared" si="72"/>
        <v>3.2155466316652469E-2</v>
      </c>
      <c r="F71" s="30">
        <f t="shared" si="72"/>
        <v>1.0332929902822575E-2</v>
      </c>
      <c r="G71" s="30">
        <f t="shared" si="72"/>
        <v>4.7388928303004644E-3</v>
      </c>
      <c r="H71" s="30">
        <f t="shared" si="72"/>
        <v>8.3884296233541506E-3</v>
      </c>
      <c r="I71" s="30">
        <f t="shared" si="72"/>
        <v>3.2242130067620854E-2</v>
      </c>
      <c r="J71" s="30">
        <f t="shared" si="72"/>
        <v>6.6665902287055795E-2</v>
      </c>
      <c r="K71" s="30">
        <f t="shared" si="72"/>
        <v>2.0478444104108779E-2</v>
      </c>
      <c r="L71" s="30">
        <f t="shared" si="72"/>
        <v>1.3912972715190416E-2</v>
      </c>
      <c r="M71" s="30">
        <f t="shared" si="72"/>
        <v>9.2603813769635418E-3</v>
      </c>
      <c r="N71" s="31">
        <f t="shared" si="72"/>
        <v>7.2368018128909223E-3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4:65" x14ac:dyDescent="0.2">
      <c r="D72" s="53">
        <f t="shared" si="74"/>
        <v>5.0000000000000001E-9</v>
      </c>
      <c r="E72" s="30">
        <f t="shared" si="72"/>
        <v>3.2798245393383357E-2</v>
      </c>
      <c r="F72" s="30">
        <f t="shared" si="72"/>
        <v>2.4374707886037284E-2</v>
      </c>
      <c r="G72" s="30">
        <f t="shared" si="72"/>
        <v>2.8551441231523325E-2</v>
      </c>
      <c r="H72" s="30">
        <f t="shared" si="72"/>
        <v>4.3156128847904436E-2</v>
      </c>
      <c r="I72" s="30">
        <f t="shared" si="72"/>
        <v>7.1995985944201993E-2</v>
      </c>
      <c r="J72" s="30">
        <f t="shared" si="72"/>
        <v>6.0129376070848568E-2</v>
      </c>
      <c r="K72" s="30">
        <f t="shared" si="72"/>
        <v>3.8887472898302022E-2</v>
      </c>
      <c r="L72" s="30">
        <f t="shared" si="72"/>
        <v>1.5200355602094102E-2</v>
      </c>
      <c r="M72" s="30">
        <f t="shared" si="72"/>
        <v>6.7812486987492782E-3</v>
      </c>
      <c r="N72" s="31">
        <f t="shared" si="72"/>
        <v>7.8245459170893095E-3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4:65" x14ac:dyDescent="0.2">
      <c r="D73" s="53">
        <f t="shared" si="74"/>
        <v>7.4999999999999993E-9</v>
      </c>
      <c r="E73" s="30">
        <f t="shared" si="72"/>
        <v>7.8958783833179003E-2</v>
      </c>
      <c r="F73" s="30">
        <f t="shared" si="72"/>
        <v>6.7260166592734816E-2</v>
      </c>
      <c r="G73" s="30">
        <f t="shared" si="72"/>
        <v>9.0193748323200928E-2</v>
      </c>
      <c r="H73" s="30">
        <f t="shared" si="72"/>
        <v>0.10309705077363497</v>
      </c>
      <c r="I73" s="30">
        <f t="shared" si="72"/>
        <v>9.7311044582561651E-2</v>
      </c>
      <c r="J73" s="30">
        <f t="shared" si="72"/>
        <v>5.8225813650646101E-2</v>
      </c>
      <c r="K73" s="30">
        <f t="shared" si="72"/>
        <v>6.1194840727946103E-3</v>
      </c>
      <c r="L73" s="30">
        <f t="shared" si="72"/>
        <v>1.6413834259204226E-2</v>
      </c>
      <c r="M73" s="30">
        <f t="shared" si="72"/>
        <v>3.8473292934652161E-3</v>
      </c>
      <c r="N73" s="31">
        <f t="shared" si="72"/>
        <v>6.6832113995079819E-3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4:65" x14ac:dyDescent="0.2">
      <c r="D74" s="53">
        <f t="shared" si="74"/>
        <v>1E-8</v>
      </c>
      <c r="E74" s="30">
        <f t="shared" si="72"/>
        <v>3.7890124240733895E-2</v>
      </c>
      <c r="F74" s="30">
        <f t="shared" si="72"/>
        <v>3.8604566228827089E-2</v>
      </c>
      <c r="G74" s="30">
        <f t="shared" si="72"/>
        <v>5.6514472498977626E-2</v>
      </c>
      <c r="H74" s="30">
        <f t="shared" si="72"/>
        <v>7.7797614495528591E-2</v>
      </c>
      <c r="I74" s="30">
        <f t="shared" si="72"/>
        <v>4.4261023872306654E-2</v>
      </c>
      <c r="J74" s="30">
        <f t="shared" si="72"/>
        <v>4.5737625624376395E-2</v>
      </c>
      <c r="K74" s="30">
        <f t="shared" si="72"/>
        <v>2.4579727038236744E-3</v>
      </c>
      <c r="L74" s="30">
        <f t="shared" si="72"/>
        <v>1.0561700095877992E-2</v>
      </c>
      <c r="M74" s="30">
        <f t="shared" si="72"/>
        <v>4.6602022701822069E-3</v>
      </c>
      <c r="N74" s="31">
        <f t="shared" si="72"/>
        <v>7.0781232817159747E-3</v>
      </c>
      <c r="P74" s="7" t="s">
        <v>79</v>
      </c>
      <c r="Q74" s="58" t="e">
        <f>LOG(E6,10)</f>
        <v>#NUM!</v>
      </c>
      <c r="R74" s="58">
        <f t="shared" ref="R74:Z74" si="75">LOG(F6,10)</f>
        <v>-7</v>
      </c>
      <c r="S74" s="58">
        <f t="shared" si="75"/>
        <v>-6.6020599913279616</v>
      </c>
      <c r="T74" s="58">
        <f t="shared" si="75"/>
        <v>-6.3010299956639804</v>
      </c>
      <c r="U74" s="58">
        <f t="shared" si="75"/>
        <v>-5.9999999999999991</v>
      </c>
      <c r="V74" s="58">
        <f t="shared" si="75"/>
        <v>-5.6989700043360179</v>
      </c>
      <c r="W74" s="58">
        <f t="shared" si="75"/>
        <v>-5.3979400086720366</v>
      </c>
      <c r="X74" s="58">
        <f t="shared" si="75"/>
        <v>-5.2218487496163561</v>
      </c>
      <c r="Y74" s="58">
        <f t="shared" si="75"/>
        <v>-5</v>
      </c>
      <c r="Z74" s="59">
        <f t="shared" si="75"/>
        <v>-4.8538719643217609</v>
      </c>
      <c r="AA74" s="33"/>
    </row>
    <row r="75" spans="4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5" si="76">(S$74-R$74)*($P76-$P75)</f>
        <v>#NUM!</v>
      </c>
      <c r="S75" s="30" t="e">
        <f t="shared" si="76"/>
        <v>#NUM!</v>
      </c>
      <c r="T75" s="30" t="e">
        <f t="shared" si="76"/>
        <v>#NUM!</v>
      </c>
      <c r="U75" s="30" t="e">
        <f t="shared" si="76"/>
        <v>#NUM!</v>
      </c>
      <c r="V75" s="30" t="e">
        <f t="shared" si="76"/>
        <v>#NUM!</v>
      </c>
      <c r="W75" s="30" t="e">
        <f t="shared" si="76"/>
        <v>#NUM!</v>
      </c>
      <c r="X75" s="30" t="e">
        <f t="shared" si="76"/>
        <v>#NUM!</v>
      </c>
      <c r="Y75" s="30" t="e">
        <f t="shared" si="76"/>
        <v>#NUM!</v>
      </c>
      <c r="Z75" s="32" t="s">
        <v>1</v>
      </c>
      <c r="AA75" s="33"/>
    </row>
    <row r="76" spans="4:65" x14ac:dyDescent="0.2">
      <c r="D76" s="7" t="s">
        <v>82</v>
      </c>
      <c r="E76" s="55">
        <f>E6</f>
        <v>0</v>
      </c>
      <c r="F76" s="55">
        <f t="shared" ref="F76:N76" si="77">F6</f>
        <v>9.9999999999999995E-8</v>
      </c>
      <c r="G76" s="55">
        <f t="shared" si="77"/>
        <v>2.4999999999999999E-7</v>
      </c>
      <c r="H76" s="55">
        <f t="shared" si="77"/>
        <v>4.9999999999999998E-7</v>
      </c>
      <c r="I76" s="55">
        <f t="shared" si="77"/>
        <v>9.9999999999999995E-7</v>
      </c>
      <c r="J76" s="55">
        <f t="shared" si="77"/>
        <v>1.9999999999999999E-6</v>
      </c>
      <c r="K76" s="55">
        <f t="shared" si="77"/>
        <v>3.9999999999999998E-6</v>
      </c>
      <c r="L76" s="55">
        <f t="shared" si="77"/>
        <v>6.0000000000000002E-6</v>
      </c>
      <c r="M76" s="55">
        <f t="shared" si="77"/>
        <v>1.0000000000000001E-5</v>
      </c>
      <c r="N76" s="56">
        <f t="shared" si="77"/>
        <v>1.4E-5</v>
      </c>
      <c r="P76" s="60">
        <f t="shared" ref="P76:P80" si="78">LOG(D8,10)</f>
        <v>-8.9999999999999982</v>
      </c>
      <c r="Q76" s="30" t="e">
        <f t="shared" ref="Q76:Q79" si="79">(R$74-Q$74)*($P77-$P76)</f>
        <v>#NUM!</v>
      </c>
      <c r="R76" s="30">
        <f t="shared" ref="R76:R79" si="80">(S$74-R$74)*($P77-$P76)</f>
        <v>0.15835625050190164</v>
      </c>
      <c r="S76" s="30">
        <f t="shared" ref="S76:S79" si="81">(T$74-S$74)*($P77-$P76)</f>
        <v>0.11979187908506811</v>
      </c>
      <c r="T76" s="30">
        <f t="shared" ref="T76:T79" si="82">(U$74-T$74)*($P77-$P76)</f>
        <v>0.11979187908506811</v>
      </c>
      <c r="U76" s="30">
        <f t="shared" ref="U76:U79" si="83">(V$74-U$74)*($P77-$P76)</f>
        <v>0.11979187908506811</v>
      </c>
      <c r="V76" s="30">
        <f t="shared" ref="V76:V79" si="84">(W$74-V$74)*($P77-$P76)</f>
        <v>0.11979187908506811</v>
      </c>
      <c r="W76" s="30">
        <f t="shared" ref="W76:W79" si="85">(X$74-W$74)*($P77-$P76)</f>
        <v>7.0073757155687477E-2</v>
      </c>
      <c r="X76" s="30">
        <f t="shared" ref="X76:X79" si="86">(Y$74-X$74)*($P77-$P76)</f>
        <v>8.8282493346213436E-2</v>
      </c>
      <c r="Y76" s="30">
        <f t="shared" ref="Y76:Y79" si="87">(Z$74-Y$74)*($P77-$P76)</f>
        <v>5.8150191785026256E-2</v>
      </c>
      <c r="Z76" s="32" t="s">
        <v>2</v>
      </c>
      <c r="AA76" s="33"/>
    </row>
    <row r="77" spans="4:65" x14ac:dyDescent="0.2">
      <c r="D77" s="53">
        <f>D7</f>
        <v>0</v>
      </c>
      <c r="E77" s="30">
        <f>E69/(3^0.5)</f>
        <v>0</v>
      </c>
      <c r="F77" s="30">
        <f t="shared" ref="F77:N77" si="88">F69/(3^0.5)</f>
        <v>3.3934922866581544E-3</v>
      </c>
      <c r="G77" s="30">
        <f t="shared" si="88"/>
        <v>1.5211491126813262E-2</v>
      </c>
      <c r="H77" s="30">
        <f t="shared" si="88"/>
        <v>9.7517766065312542E-3</v>
      </c>
      <c r="I77" s="30">
        <f t="shared" si="88"/>
        <v>5.4912784242200511E-3</v>
      </c>
      <c r="J77" s="30">
        <f t="shared" si="88"/>
        <v>3.5434584547471816E-2</v>
      </c>
      <c r="K77" s="30">
        <f t="shared" si="88"/>
        <v>1.3680191642271931E-2</v>
      </c>
      <c r="L77" s="30">
        <f t="shared" si="88"/>
        <v>8.0707391805668049E-3</v>
      </c>
      <c r="M77" s="30">
        <f t="shared" si="88"/>
        <v>9.2215335376560487E-3</v>
      </c>
      <c r="N77" s="31">
        <f t="shared" si="88"/>
        <v>2.028746322333394E-3</v>
      </c>
      <c r="P77" s="60">
        <f t="shared" si="78"/>
        <v>-8.6020599913279607</v>
      </c>
      <c r="Q77" s="30" t="e">
        <f t="shared" si="79"/>
        <v>#NUM!</v>
      </c>
      <c r="R77" s="30">
        <f t="shared" si="80"/>
        <v>0.11979187908506767</v>
      </c>
      <c r="S77" s="30">
        <f t="shared" si="81"/>
        <v>9.0619058289456031E-2</v>
      </c>
      <c r="T77" s="30">
        <f t="shared" si="82"/>
        <v>9.0619058289456031E-2</v>
      </c>
      <c r="U77" s="30">
        <f t="shared" si="83"/>
        <v>9.0619058289456031E-2</v>
      </c>
      <c r="V77" s="30">
        <f t="shared" si="84"/>
        <v>9.0619058289456031E-2</v>
      </c>
      <c r="W77" s="30">
        <f t="shared" si="85"/>
        <v>5.3008750949996172E-2</v>
      </c>
      <c r="X77" s="30">
        <f t="shared" si="86"/>
        <v>6.6783128135070965E-2</v>
      </c>
      <c r="Y77" s="30">
        <f t="shared" si="87"/>
        <v>4.3988921946606141E-2</v>
      </c>
      <c r="Z77" s="32" t="s">
        <v>3</v>
      </c>
      <c r="AA77" s="33"/>
    </row>
    <row r="78" spans="4:65" x14ac:dyDescent="0.2">
      <c r="D78" s="53">
        <f t="shared" ref="D78:D82" si="89">D8</f>
        <v>1.0000000000000001E-9</v>
      </c>
      <c r="E78" s="30">
        <f t="shared" ref="E78:N82" si="90">E70/(3^0.5)</f>
        <v>2.1020051364291751E-2</v>
      </c>
      <c r="F78" s="30">
        <f t="shared" si="90"/>
        <v>1.0150987226823028E-2</v>
      </c>
      <c r="G78" s="30">
        <f t="shared" si="90"/>
        <v>3.1323884686669337E-3</v>
      </c>
      <c r="H78" s="30">
        <f t="shared" si="90"/>
        <v>4.9130409044066854E-3</v>
      </c>
      <c r="I78" s="30">
        <f t="shared" si="90"/>
        <v>1.469454068255391E-2</v>
      </c>
      <c r="J78" s="30">
        <f t="shared" si="90"/>
        <v>7.4707443311694292E-3</v>
      </c>
      <c r="K78" s="30">
        <f t="shared" si="90"/>
        <v>1.2379100434293666E-2</v>
      </c>
      <c r="L78" s="30">
        <f t="shared" si="90"/>
        <v>4.261957705259862E-3</v>
      </c>
      <c r="M78" s="30">
        <f t="shared" si="90"/>
        <v>1.3958504393149598E-2</v>
      </c>
      <c r="N78" s="31">
        <f t="shared" si="90"/>
        <v>5.8076989397009109E-3</v>
      </c>
      <c r="P78" s="60">
        <f t="shared" si="78"/>
        <v>-8.3010299956639813</v>
      </c>
      <c r="Q78" s="30" t="e">
        <f t="shared" si="79"/>
        <v>#NUM!</v>
      </c>
      <c r="R78" s="30">
        <f t="shared" si="80"/>
        <v>7.0073757155687991E-2</v>
      </c>
      <c r="S78" s="30">
        <f t="shared" si="81"/>
        <v>5.3008750949996755E-2</v>
      </c>
      <c r="T78" s="30">
        <f t="shared" si="82"/>
        <v>5.3008750949996755E-2</v>
      </c>
      <c r="U78" s="30">
        <f t="shared" si="83"/>
        <v>5.3008750949996755E-2</v>
      </c>
      <c r="V78" s="30">
        <f t="shared" si="84"/>
        <v>5.3008750949996755E-2</v>
      </c>
      <c r="W78" s="30">
        <f t="shared" si="85"/>
        <v>3.1008131515814923E-2</v>
      </c>
      <c r="X78" s="30">
        <f t="shared" si="86"/>
        <v>3.9065625639872759E-2</v>
      </c>
      <c r="Y78" s="30">
        <f t="shared" si="87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4:65" x14ac:dyDescent="0.2">
      <c r="D79" s="53">
        <f t="shared" si="89"/>
        <v>2.5000000000000001E-9</v>
      </c>
      <c r="E79" s="30">
        <f t="shared" si="90"/>
        <v>1.8564967133837249E-2</v>
      </c>
      <c r="F79" s="30">
        <f t="shared" si="90"/>
        <v>5.9657198609121475E-3</v>
      </c>
      <c r="G79" s="30">
        <f t="shared" si="90"/>
        <v>2.7360010512347608E-3</v>
      </c>
      <c r="H79" s="30">
        <f t="shared" si="90"/>
        <v>4.8430621011217503E-3</v>
      </c>
      <c r="I79" s="30">
        <f t="shared" si="90"/>
        <v>1.8615002473787827E-2</v>
      </c>
      <c r="J79" s="30">
        <f t="shared" si="90"/>
        <v>3.848957663120095E-2</v>
      </c>
      <c r="K79" s="30">
        <f t="shared" si="90"/>
        <v>1.182323521609191E-2</v>
      </c>
      <c r="L79" s="30">
        <f t="shared" si="90"/>
        <v>8.032658542343106E-3</v>
      </c>
      <c r="M79" s="30">
        <f t="shared" si="90"/>
        <v>5.3464836807884985E-3</v>
      </c>
      <c r="N79" s="31">
        <f t="shared" si="90"/>
        <v>4.1781694747445456E-3</v>
      </c>
      <c r="P79" s="60">
        <f t="shared" si="78"/>
        <v>-8.1249387366082999</v>
      </c>
      <c r="Q79" s="30" t="e">
        <f t="shared" si="79"/>
        <v>#NUM!</v>
      </c>
      <c r="R79" s="30">
        <f t="shared" si="80"/>
        <v>4.9718121929380382E-2</v>
      </c>
      <c r="S79" s="30">
        <f t="shared" si="81"/>
        <v>3.7610307339459817E-2</v>
      </c>
      <c r="T79" s="30">
        <f t="shared" si="82"/>
        <v>3.7610307339459817E-2</v>
      </c>
      <c r="U79" s="30">
        <f t="shared" si="83"/>
        <v>3.7610307339459817E-2</v>
      </c>
      <c r="V79" s="30">
        <f t="shared" si="84"/>
        <v>3.7610307339459817E-2</v>
      </c>
      <c r="W79" s="30">
        <f t="shared" si="85"/>
        <v>2.2000619434181568E-2</v>
      </c>
      <c r="X79" s="30">
        <f t="shared" si="86"/>
        <v>2.7717502495198595E-2</v>
      </c>
      <c r="Y79" s="30">
        <f t="shared" si="87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4:65" x14ac:dyDescent="0.2">
      <c r="D80" s="53">
        <f t="shared" si="89"/>
        <v>5.0000000000000001E-9</v>
      </c>
      <c r="E80" s="30">
        <f t="shared" si="90"/>
        <v>1.8936075806817287E-2</v>
      </c>
      <c r="F80" s="30">
        <f t="shared" si="90"/>
        <v>1.4072744159422121E-2</v>
      </c>
      <c r="G80" s="30">
        <f t="shared" si="90"/>
        <v>1.6484182280771774E-2</v>
      </c>
      <c r="H80" s="30">
        <f t="shared" si="90"/>
        <v>2.49162026075198E-2</v>
      </c>
      <c r="I80" s="30">
        <f t="shared" si="90"/>
        <v>4.1566901865457535E-2</v>
      </c>
      <c r="J80" s="30">
        <f t="shared" si="90"/>
        <v>3.4715711460708662E-2</v>
      </c>
      <c r="K80" s="30">
        <f t="shared" si="90"/>
        <v>2.2451692945938951E-2</v>
      </c>
      <c r="L80" s="30">
        <f t="shared" si="90"/>
        <v>8.7759293986470668E-3</v>
      </c>
      <c r="M80" s="30">
        <f t="shared" si="90"/>
        <v>3.9151557616646957E-3</v>
      </c>
      <c r="N80" s="31">
        <f t="shared" si="90"/>
        <v>4.5175036915181006E-3</v>
      </c>
      <c r="P80" s="60">
        <f t="shared" si="78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89"/>
        <v>7.4999999999999993E-9</v>
      </c>
      <c r="E81" s="30">
        <f t="shared" si="90"/>
        <v>4.5586875100971369E-2</v>
      </c>
      <c r="F81" s="30">
        <f t="shared" si="90"/>
        <v>3.8832675288054522E-2</v>
      </c>
      <c r="G81" s="30">
        <f t="shared" si="90"/>
        <v>5.2073384873621419E-2</v>
      </c>
      <c r="H81" s="30">
        <f t="shared" si="90"/>
        <v>5.9523110016814672E-2</v>
      </c>
      <c r="I81" s="30">
        <f t="shared" si="90"/>
        <v>5.6182557784865646E-2</v>
      </c>
      <c r="J81" s="30">
        <f t="shared" si="90"/>
        <v>3.3616689184985511E-2</v>
      </c>
      <c r="K81" s="30">
        <f t="shared" si="90"/>
        <v>3.5330857767295961E-3</v>
      </c>
      <c r="L81" s="30">
        <f t="shared" si="90"/>
        <v>9.4765316279854621E-3</v>
      </c>
      <c r="M81" s="30">
        <f t="shared" si="90"/>
        <v>2.2212566032432752E-3</v>
      </c>
      <c r="N81" s="31">
        <f t="shared" si="90"/>
        <v>3.8585539005571092E-3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89"/>
        <v>1E-8</v>
      </c>
      <c r="E82" s="36">
        <f t="shared" si="90"/>
        <v>2.1875873430016079E-2</v>
      </c>
      <c r="F82" s="36">
        <f t="shared" si="90"/>
        <v>2.2288356704162057E-2</v>
      </c>
      <c r="G82" s="36">
        <f t="shared" si="90"/>
        <v>3.2628645910394438E-2</v>
      </c>
      <c r="H82" s="36">
        <f t="shared" si="90"/>
        <v>4.4916473671304163E-2</v>
      </c>
      <c r="I82" s="36">
        <f t="shared" si="90"/>
        <v>2.55541140472847E-2</v>
      </c>
      <c r="J82" s="36">
        <f t="shared" si="90"/>
        <v>2.6406630466328039E-2</v>
      </c>
      <c r="K82" s="36">
        <f t="shared" si="90"/>
        <v>1.4191112022133507E-3</v>
      </c>
      <c r="L82" s="36">
        <f t="shared" si="90"/>
        <v>6.0978003934552549E-3</v>
      </c>
      <c r="M82" s="36">
        <f t="shared" si="90"/>
        <v>2.6905690351678026E-3</v>
      </c>
      <c r="N82" s="37">
        <f t="shared" si="90"/>
        <v>4.0865563820560759E-3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91">LOG(F6,10)</f>
        <v>-7</v>
      </c>
      <c r="S83" s="58">
        <f t="shared" si="91"/>
        <v>-6.6020599913279616</v>
      </c>
      <c r="T83" s="58">
        <f t="shared" si="91"/>
        <v>-6.3010299956639804</v>
      </c>
      <c r="U83" s="58">
        <f t="shared" si="91"/>
        <v>-5.9999999999999991</v>
      </c>
      <c r="V83" s="58">
        <f t="shared" si="91"/>
        <v>-5.6989700043360179</v>
      </c>
      <c r="W83" s="58">
        <f t="shared" si="91"/>
        <v>-5.3979400086720366</v>
      </c>
      <c r="X83" s="58">
        <f t="shared" si="91"/>
        <v>-5.2218487496163561</v>
      </c>
      <c r="Y83" s="58">
        <f t="shared" si="91"/>
        <v>-5</v>
      </c>
      <c r="Z83" s="59">
        <f t="shared" si="91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92">Q75*AVERAGE(Q17:R18)</f>
        <v>#NUM!</v>
      </c>
      <c r="R84" s="30" t="e">
        <f t="shared" si="92"/>
        <v>#NUM!</v>
      </c>
      <c r="S84" s="30" t="e">
        <f t="shared" si="92"/>
        <v>#NUM!</v>
      </c>
      <c r="T84" s="30" t="e">
        <f t="shared" si="92"/>
        <v>#NUM!</v>
      </c>
      <c r="U84" s="30" t="e">
        <f t="shared" si="92"/>
        <v>#NUM!</v>
      </c>
      <c r="V84" s="30" t="e">
        <f t="shared" si="92"/>
        <v>#NUM!</v>
      </c>
      <c r="W84" s="30" t="e">
        <f t="shared" si="92"/>
        <v>#NUM!</v>
      </c>
      <c r="X84" s="30" t="e">
        <f t="shared" si="92"/>
        <v>#NUM!</v>
      </c>
      <c r="Y84" s="30" t="e">
        <f t="shared" si="92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0.11582223529770586</v>
      </c>
      <c r="F85" s="5"/>
      <c r="G85" s="5" t="s">
        <v>22</v>
      </c>
      <c r="H85" s="5">
        <f>1/(1-E85)</f>
        <v>1.1309942863545133</v>
      </c>
      <c r="I85" s="5"/>
      <c r="J85" s="5"/>
      <c r="K85" s="5"/>
      <c r="L85" s="5"/>
      <c r="M85" s="5"/>
      <c r="N85" s="6"/>
      <c r="P85" s="60">
        <f t="shared" ref="P85:P89" si="93">LOG(D8,10)</f>
        <v>-8.9999999999999982</v>
      </c>
      <c r="Q85" s="30" t="e">
        <f t="shared" ref="Q85:Y85" si="94">Q76*AVERAGE(Q18:R19)</f>
        <v>#NUM!</v>
      </c>
      <c r="R85" s="30">
        <f t="shared" si="94"/>
        <v>0.1515212969751934</v>
      </c>
      <c r="S85" s="30">
        <f t="shared" si="94"/>
        <v>0.11516316184561773</v>
      </c>
      <c r="T85" s="30">
        <f t="shared" si="94"/>
        <v>0.11522316678675341</v>
      </c>
      <c r="U85" s="30">
        <f t="shared" si="94"/>
        <v>0.11505476534730948</v>
      </c>
      <c r="V85" s="30">
        <f t="shared" si="94"/>
        <v>0.10631293290920561</v>
      </c>
      <c r="W85" s="30">
        <f t="shared" si="94"/>
        <v>5.0950358177213016E-2</v>
      </c>
      <c r="X85" s="30">
        <f t="shared" si="94"/>
        <v>4.5131912866211363E-2</v>
      </c>
      <c r="Y85" s="30">
        <f t="shared" si="94"/>
        <v>1.9924936125814505E-2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-0.13099428635451327</v>
      </c>
      <c r="I86" s="8"/>
      <c r="J86" s="8"/>
      <c r="K86" s="8"/>
      <c r="L86" s="8"/>
      <c r="M86" s="8"/>
      <c r="N86" s="9"/>
      <c r="P86" s="60">
        <f t="shared" si="93"/>
        <v>-8.6020599913279607</v>
      </c>
      <c r="Q86" s="30" t="e">
        <f t="shared" ref="Q86:Y86" si="95">Q77*AVERAGE(Q19:R20)</f>
        <v>#NUM!</v>
      </c>
      <c r="R86" s="30">
        <f t="shared" si="95"/>
        <v>0.11206226659568386</v>
      </c>
      <c r="S86" s="30">
        <f t="shared" si="95"/>
        <v>8.5172482036359159E-2</v>
      </c>
      <c r="T86" s="30">
        <f t="shared" si="95"/>
        <v>8.5216860548455106E-2</v>
      </c>
      <c r="U86" s="30">
        <f t="shared" si="95"/>
        <v>8.5092314049851972E-2</v>
      </c>
      <c r="V86" s="30">
        <f t="shared" si="95"/>
        <v>7.8627021204754621E-2</v>
      </c>
      <c r="W86" s="30">
        <f t="shared" si="95"/>
        <v>3.7681914920086698E-2</v>
      </c>
      <c r="X86" s="30">
        <f t="shared" si="95"/>
        <v>3.3378703539044853E-2</v>
      </c>
      <c r="Y86" s="30">
        <f t="shared" si="95"/>
        <v>1.4736103429728099E-2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96">F6</f>
        <v>9.9999999999999995E-8</v>
      </c>
      <c r="G87" s="55">
        <f t="shared" si="96"/>
        <v>2.4999999999999999E-7</v>
      </c>
      <c r="H87" s="55">
        <f t="shared" si="96"/>
        <v>4.9999999999999998E-7</v>
      </c>
      <c r="I87" s="55">
        <f t="shared" si="96"/>
        <v>9.9999999999999995E-7</v>
      </c>
      <c r="J87" s="55">
        <f t="shared" si="96"/>
        <v>1.9999999999999999E-6</v>
      </c>
      <c r="K87" s="55">
        <f t="shared" si="96"/>
        <v>3.9999999999999998E-6</v>
      </c>
      <c r="L87" s="55">
        <f t="shared" si="96"/>
        <v>6.0000000000000002E-6</v>
      </c>
      <c r="M87" s="55">
        <f t="shared" si="96"/>
        <v>1.0000000000000001E-5</v>
      </c>
      <c r="N87" s="56">
        <f t="shared" si="96"/>
        <v>1.4E-5</v>
      </c>
      <c r="P87" s="60">
        <f t="shared" si="93"/>
        <v>-8.3010299956639813</v>
      </c>
      <c r="Q87" s="30" t="e">
        <f t="shared" ref="Q87:Y87" si="97">Q78*AVERAGE(Q20:R21)</f>
        <v>#NUM!</v>
      </c>
      <c r="R87" s="30">
        <f t="shared" si="97"/>
        <v>5.1853705392114716E-2</v>
      </c>
      <c r="S87" s="30">
        <f t="shared" si="97"/>
        <v>3.9411203478180008E-2</v>
      </c>
      <c r="T87" s="30">
        <f t="shared" si="97"/>
        <v>3.9431738403644848E-2</v>
      </c>
      <c r="U87" s="30">
        <f t="shared" si="97"/>
        <v>3.9374107966189155E-2</v>
      </c>
      <c r="V87" s="30">
        <f t="shared" si="97"/>
        <v>3.6382473041714596E-2</v>
      </c>
      <c r="W87" s="30">
        <f t="shared" si="97"/>
        <v>1.7436260877416204E-2</v>
      </c>
      <c r="X87" s="30">
        <f t="shared" si="97"/>
        <v>1.5445069176844864E-2</v>
      </c>
      <c r="Y87" s="30">
        <f t="shared" si="97"/>
        <v>6.8187230999866531E-3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88" si="98">(E61*$H$85)+$H$86</f>
        <v>1</v>
      </c>
      <c r="F88" s="30">
        <f t="shared" si="98"/>
        <v>0.98522698402598641</v>
      </c>
      <c r="G88" s="30">
        <f t="shared" si="98"/>
        <v>0.97136305202437012</v>
      </c>
      <c r="H88" s="30">
        <f t="shared" si="98"/>
        <v>0.99571246261766166</v>
      </c>
      <c r="I88" s="30">
        <f t="shared" si="98"/>
        <v>0.97252448991132678</v>
      </c>
      <c r="J88" s="30">
        <f t="shared" si="98"/>
        <v>0.99245293418073022</v>
      </c>
      <c r="K88" s="30">
        <f t="shared" si="98"/>
        <v>0.80332016768596093</v>
      </c>
      <c r="L88" s="30">
        <f t="shared" si="98"/>
        <v>0.62057720439007025</v>
      </c>
      <c r="M88" s="30">
        <f t="shared" si="98"/>
        <v>0.30278121761986232</v>
      </c>
      <c r="N88" s="31">
        <f t="shared" si="98"/>
        <v>0.22970869102576824</v>
      </c>
      <c r="P88" s="60">
        <f t="shared" si="93"/>
        <v>-8.1249387366082999</v>
      </c>
      <c r="Q88" s="30" t="e">
        <f t="shared" ref="Q88:Y88" si="99">Q79*AVERAGE(Q21:R22)</f>
        <v>#NUM!</v>
      </c>
      <c r="R88" s="30">
        <f t="shared" si="99"/>
        <v>2.3840215896894435E-2</v>
      </c>
      <c r="S88" s="30">
        <f t="shared" si="99"/>
        <v>1.8119661701536317E-2</v>
      </c>
      <c r="T88" s="30">
        <f t="shared" si="99"/>
        <v>1.8129102821564411E-2</v>
      </c>
      <c r="U88" s="30">
        <f t="shared" si="99"/>
        <v>1.8102606700201692E-2</v>
      </c>
      <c r="V88" s="30">
        <f t="shared" si="99"/>
        <v>1.6727175148206787E-2</v>
      </c>
      <c r="W88" s="30">
        <f t="shared" si="99"/>
        <v>8.0164806084501838E-3</v>
      </c>
      <c r="X88" s="30">
        <f t="shared" si="99"/>
        <v>7.1010119900601094E-3</v>
      </c>
      <c r="Y88" s="30">
        <f t="shared" si="99"/>
        <v>3.1349703866976344E-3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100">D8</f>
        <v>1.0000000000000001E-9</v>
      </c>
      <c r="E89" s="30">
        <f t="shared" ref="E89:N89" si="101">(E62*$H$85)+$H$86</f>
        <v>0.99868977116764079</v>
      </c>
      <c r="F89" s="30">
        <f t="shared" si="101"/>
        <v>0.95265119717631719</v>
      </c>
      <c r="G89" s="30">
        <f t="shared" si="101"/>
        <v>0.98775172826405044</v>
      </c>
      <c r="H89" s="30">
        <f t="shared" si="101"/>
        <v>0.98530617751110317</v>
      </c>
      <c r="I89" s="30">
        <f t="shared" si="101"/>
        <v>0.97617210941145149</v>
      </c>
      <c r="J89" s="30">
        <f t="shared" si="101"/>
        <v>0.96022030677835346</v>
      </c>
      <c r="K89" s="30">
        <f t="shared" si="101"/>
        <v>0.773375882944907</v>
      </c>
      <c r="L89" s="30">
        <f t="shared" si="101"/>
        <v>0.556350676755343</v>
      </c>
      <c r="M89" s="30">
        <f t="shared" si="101"/>
        <v>0.21025145105606624</v>
      </c>
      <c r="N89" s="31">
        <f t="shared" si="101"/>
        <v>9.3241702342524102E-2</v>
      </c>
      <c r="P89" s="60">
        <f t="shared" si="93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100"/>
        <v>2.5000000000000001E-9</v>
      </c>
      <c r="E90" s="30">
        <f t="shared" ref="E90:N90" si="102">(E63*$H$85)+$H$86</f>
        <v>0.94602758003310572</v>
      </c>
      <c r="F90" s="30">
        <f t="shared" si="102"/>
        <v>0.9681336891625536</v>
      </c>
      <c r="G90" s="30">
        <f t="shared" si="102"/>
        <v>0.960576143297597</v>
      </c>
      <c r="H90" s="30">
        <f t="shared" si="102"/>
        <v>0.95402280726481536</v>
      </c>
      <c r="I90" s="30">
        <f t="shared" si="102"/>
        <v>0.93183924885270963</v>
      </c>
      <c r="J90" s="30">
        <f t="shared" si="102"/>
        <v>0.92350044948881194</v>
      </c>
      <c r="K90" s="30">
        <f t="shared" si="102"/>
        <v>0.53017030480629779</v>
      </c>
      <c r="L90" s="30">
        <f t="shared" si="102"/>
        <v>0.29400087915034334</v>
      </c>
      <c r="M90" s="30">
        <f t="shared" si="102"/>
        <v>4.2951284348487245E-2</v>
      </c>
      <c r="N90" s="31">
        <f t="shared" si="102"/>
        <v>1.6725153624009281E-2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1.6105747040469853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100"/>
        <v>5.0000000000000001E-9</v>
      </c>
      <c r="E91" s="30">
        <f t="shared" ref="E91:N91" si="103">(E64*$H$85)+$H$86</f>
        <v>0.94942032195258408</v>
      </c>
      <c r="F91" s="30">
        <f t="shared" si="103"/>
        <v>0.92065240869350418</v>
      </c>
      <c r="G91" s="30">
        <f t="shared" si="103"/>
        <v>0.8913933101424929</v>
      </c>
      <c r="H91" s="30">
        <f t="shared" si="103"/>
        <v>0.85668954898613381</v>
      </c>
      <c r="I91" s="30">
        <f t="shared" si="103"/>
        <v>0.79577844623396388</v>
      </c>
      <c r="J91" s="30">
        <f t="shared" si="103"/>
        <v>0.61720457751171809</v>
      </c>
      <c r="K91" s="30">
        <f t="shared" si="103"/>
        <v>0.19266574678382214</v>
      </c>
      <c r="L91" s="30">
        <f t="shared" si="103"/>
        <v>6.7972898878324695E-2</v>
      </c>
      <c r="M91" s="30">
        <f t="shared" si="103"/>
        <v>5.3608806806431653E-3</v>
      </c>
      <c r="N91" s="31">
        <f t="shared" si="103"/>
        <v>5.1394619732758329E-3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100"/>
        <v>7.4999999999999993E-9</v>
      </c>
      <c r="E92" s="30">
        <f t="shared" ref="E92:N92" si="104">(E65*$H$85)+$H$86</f>
        <v>0.49518577199188329</v>
      </c>
      <c r="F92" s="30">
        <f t="shared" si="104"/>
        <v>0.64000833222395548</v>
      </c>
      <c r="G92" s="30">
        <f t="shared" si="104"/>
        <v>0.51691366311319642</v>
      </c>
      <c r="H92" s="30">
        <f t="shared" si="104"/>
        <v>0.55744462737218725</v>
      </c>
      <c r="I92" s="30">
        <f t="shared" si="104"/>
        <v>0.4297827457784319</v>
      </c>
      <c r="J92" s="30">
        <f t="shared" si="104"/>
        <v>0.26413016279291462</v>
      </c>
      <c r="K92" s="30">
        <f t="shared" si="104"/>
        <v>5.795644717296658E-2</v>
      </c>
      <c r="L92" s="30">
        <f t="shared" si="104"/>
        <v>2.4830030119153107E-2</v>
      </c>
      <c r="M92" s="30">
        <f t="shared" si="104"/>
        <v>3.9929333003661804E-3</v>
      </c>
      <c r="N92" s="31">
        <f t="shared" si="104"/>
        <v>0</v>
      </c>
      <c r="P92" s="7" t="s">
        <v>79</v>
      </c>
      <c r="Q92" s="58" t="e">
        <f>LOG(E6,10)</f>
        <v>#NUM!</v>
      </c>
      <c r="R92" s="58">
        <f t="shared" ref="R92:Z92" si="105">LOG(F6,10)</f>
        <v>-7</v>
      </c>
      <c r="S92" s="58">
        <f t="shared" si="105"/>
        <v>-6.6020599913279616</v>
      </c>
      <c r="T92" s="58">
        <f t="shared" si="105"/>
        <v>-6.3010299956639804</v>
      </c>
      <c r="U92" s="58">
        <f t="shared" si="105"/>
        <v>-5.9999999999999991</v>
      </c>
      <c r="V92" s="58">
        <f t="shared" si="105"/>
        <v>-5.6989700043360179</v>
      </c>
      <c r="W92" s="58">
        <f t="shared" si="105"/>
        <v>-5.3979400086720366</v>
      </c>
      <c r="X92" s="58">
        <f t="shared" si="105"/>
        <v>-5.2218487496163561</v>
      </c>
      <c r="Y92" s="58">
        <f t="shared" si="105"/>
        <v>-5</v>
      </c>
      <c r="Z92" s="59">
        <f t="shared" si="105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100"/>
        <v>1E-8</v>
      </c>
      <c r="E93" s="36">
        <f t="shared" ref="E93:N93" si="106">(E66*$H$85)+$H$86</f>
        <v>0.3486889945495501</v>
      </c>
      <c r="F93" s="36">
        <f t="shared" si="106"/>
        <v>0.32251209317962615</v>
      </c>
      <c r="G93" s="36">
        <f t="shared" si="106"/>
        <v>0.21078383317024563</v>
      </c>
      <c r="H93" s="36">
        <f t="shared" si="106"/>
        <v>0.19445141611714212</v>
      </c>
      <c r="I93" s="36">
        <f t="shared" si="106"/>
        <v>0.14468071328157928</v>
      </c>
      <c r="J93" s="36">
        <f t="shared" si="106"/>
        <v>0.12503719300371635</v>
      </c>
      <c r="K93" s="36">
        <f t="shared" si="106"/>
        <v>3.4605878996696593E-2</v>
      </c>
      <c r="L93" s="36">
        <f t="shared" si="106"/>
        <v>1.6042171261031635E-2</v>
      </c>
      <c r="M93" s="36">
        <f t="shared" si="106"/>
        <v>5.554243997971553E-3</v>
      </c>
      <c r="N93" s="37">
        <f t="shared" si="106"/>
        <v>1.8626403867132435E-3</v>
      </c>
      <c r="P93" s="60" t="e">
        <f>LOG(D7,10)</f>
        <v>#NUM!</v>
      </c>
      <c r="Q93" s="30" t="e">
        <f>Q75*AVERAGE(Q26:R27)</f>
        <v>#NUM!</v>
      </c>
      <c r="R93" s="30" t="e">
        <f t="shared" ref="R93:Y93" si="107">R75*AVERAGE(R26:S27)</f>
        <v>#NUM!</v>
      </c>
      <c r="S93" s="30" t="e">
        <f t="shared" si="107"/>
        <v>#NUM!</v>
      </c>
      <c r="T93" s="30" t="e">
        <f t="shared" si="107"/>
        <v>#NUM!</v>
      </c>
      <c r="U93" s="30" t="e">
        <f t="shared" si="107"/>
        <v>#NUM!</v>
      </c>
      <c r="V93" s="30" t="e">
        <f t="shared" si="107"/>
        <v>#NUM!</v>
      </c>
      <c r="W93" s="30" t="e">
        <f t="shared" si="107"/>
        <v>#NUM!</v>
      </c>
      <c r="X93" s="30" t="e">
        <f t="shared" si="107"/>
        <v>#NUM!</v>
      </c>
      <c r="Y93" s="30" t="e">
        <f t="shared" si="107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108">LOG(D8,10)</f>
        <v>-8.9999999999999982</v>
      </c>
      <c r="Q94" s="30" t="e">
        <f t="shared" ref="Q94:Y94" si="109">Q76*AVERAGE(Q27:R28)</f>
        <v>#NUM!</v>
      </c>
      <c r="R94" s="30">
        <f t="shared" si="109"/>
        <v>0.15377470372764329</v>
      </c>
      <c r="S94" s="30">
        <f t="shared" si="109"/>
        <v>0.1168171080265368</v>
      </c>
      <c r="T94" s="30">
        <f t="shared" si="109"/>
        <v>0.11574955380802014</v>
      </c>
      <c r="U94" s="30">
        <f t="shared" si="109"/>
        <v>0.11427708523191291</v>
      </c>
      <c r="V94" s="30">
        <f t="shared" si="109"/>
        <v>9.8271253131155922E-2</v>
      </c>
      <c r="W94" s="30">
        <f t="shared" si="109"/>
        <v>4.1478714113400074E-2</v>
      </c>
      <c r="X94" s="30">
        <f t="shared" si="109"/>
        <v>3.176022526533813E-2</v>
      </c>
      <c r="Y94" s="30">
        <f t="shared" si="109"/>
        <v>1.1403186008133904E-2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108"/>
        <v>-8.6020599913279607</v>
      </c>
      <c r="Q95" s="30" t="e">
        <f t="shared" ref="Q95:Y95" si="110">Q77*AVERAGE(Q28:R29)</f>
        <v>#NUM!</v>
      </c>
      <c r="R95" s="30">
        <f t="shared" si="110"/>
        <v>0.11292726004426189</v>
      </c>
      <c r="S95" s="30">
        <f t="shared" si="110"/>
        <v>8.3862291894059734E-2</v>
      </c>
      <c r="T95" s="30">
        <f t="shared" si="110"/>
        <v>8.137142183074883E-2</v>
      </c>
      <c r="U95" s="30">
        <f t="shared" si="110"/>
        <v>7.5962948462861585E-2</v>
      </c>
      <c r="V95" s="30">
        <f t="shared" si="110"/>
        <v>5.5836329031901652E-2</v>
      </c>
      <c r="W95" s="30">
        <f t="shared" si="110"/>
        <v>1.8850623102218404E-2</v>
      </c>
      <c r="X95" s="30">
        <f t="shared" si="110"/>
        <v>1.3791628371231371E-2</v>
      </c>
      <c r="Y95" s="30">
        <f t="shared" si="110"/>
        <v>5.7772596626644822E-3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108"/>
        <v>-8.3010299956639813</v>
      </c>
      <c r="Q96" s="30" t="e">
        <f t="shared" ref="Q96:Y96" si="111">Q78*AVERAGE(Q29:R30)</f>
        <v>#NUM!</v>
      </c>
      <c r="R96" s="30">
        <f t="shared" si="111"/>
        <v>5.4103670726343679E-2</v>
      </c>
      <c r="S96" s="30">
        <f t="shared" si="111"/>
        <v>3.921095272453573E-2</v>
      </c>
      <c r="T96" s="30">
        <f t="shared" si="111"/>
        <v>3.7069667458561398E-2</v>
      </c>
      <c r="U96" s="30">
        <f t="shared" si="111"/>
        <v>3.0826702097723171E-2</v>
      </c>
      <c r="V96" s="30">
        <f t="shared" si="111"/>
        <v>1.9403059387301531E-2</v>
      </c>
      <c r="W96" s="30">
        <f t="shared" si="111"/>
        <v>5.9453270320002057E-3</v>
      </c>
      <c r="X96" s="30">
        <f t="shared" si="111"/>
        <v>5.4068160157066348E-3</v>
      </c>
      <c r="Y96" s="30">
        <f t="shared" si="111"/>
        <v>3.0627587896532586E-3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108"/>
        <v>-8.1249387366082999</v>
      </c>
      <c r="Q97" s="30" t="e">
        <f t="shared" ref="Q97:Y97" si="112">Q79*AVERAGE(Q30:R31)</f>
        <v>#NUM!</v>
      </c>
      <c r="R97" s="30">
        <f t="shared" si="112"/>
        <v>2.4333814425490416E-2</v>
      </c>
      <c r="S97" s="30">
        <f t="shared" si="112"/>
        <v>1.6656783804197484E-2</v>
      </c>
      <c r="T97" s="30">
        <f t="shared" si="112"/>
        <v>1.5382865070837725E-2</v>
      </c>
      <c r="U97" s="30">
        <f t="shared" si="112"/>
        <v>1.2367302218408538E-2</v>
      </c>
      <c r="V97" s="30">
        <f t="shared" si="112"/>
        <v>8.360993359488561E-3</v>
      </c>
      <c r="W97" s="30">
        <f t="shared" si="112"/>
        <v>3.1970683236550428E-3</v>
      </c>
      <c r="X97" s="30">
        <f t="shared" si="112"/>
        <v>3.519212537579921E-3</v>
      </c>
      <c r="Y97" s="30">
        <f t="shared" si="112"/>
        <v>2.1606182784162748E-3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108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1.4129192039619884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0.2495439800086301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0.34164263246509097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9.2098652456460872E-2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 t="shared" ref="Q110:Z110" si="113">LOG(E6,10)</f>
        <v>#NUM!</v>
      </c>
      <c r="R110" s="58">
        <f t="shared" si="113"/>
        <v>-7</v>
      </c>
      <c r="S110" s="58">
        <f t="shared" si="113"/>
        <v>-6.6020599913279616</v>
      </c>
      <c r="T110" s="58">
        <f t="shared" si="113"/>
        <v>-6.3010299956639804</v>
      </c>
      <c r="U110" s="58">
        <f t="shared" si="113"/>
        <v>-5.9999999999999991</v>
      </c>
      <c r="V110" s="58">
        <f t="shared" si="113"/>
        <v>-5.6989700043360179</v>
      </c>
      <c r="W110" s="58">
        <f t="shared" si="113"/>
        <v>-5.3979400086720366</v>
      </c>
      <c r="X110" s="58">
        <f t="shared" si="113"/>
        <v>-5.2218487496163561</v>
      </c>
      <c r="Y110" s="58">
        <f t="shared" si="113"/>
        <v>-5</v>
      </c>
      <c r="Z110" s="58">
        <f t="shared" si="113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 t="shared" ref="P111:P116" si="114">LOG(D7,10)</f>
        <v>#NUM!</v>
      </c>
      <c r="Q111" s="30" t="e">
        <f>(R$110-Q$110)*($P112-$P111)</f>
        <v>#NUM!</v>
      </c>
      <c r="R111" s="30" t="e">
        <f t="shared" ref="R111:Y111" si="115">(S$110-R$110)*($P112-$P111)</f>
        <v>#NUM!</v>
      </c>
      <c r="S111" s="30" t="e">
        <f t="shared" si="115"/>
        <v>#NUM!</v>
      </c>
      <c r="T111" s="30" t="e">
        <f t="shared" si="115"/>
        <v>#NUM!</v>
      </c>
      <c r="U111" s="30" t="e">
        <f t="shared" si="115"/>
        <v>#NUM!</v>
      </c>
      <c r="V111" s="30" t="e">
        <f t="shared" si="115"/>
        <v>#NUM!</v>
      </c>
      <c r="W111" s="30" t="e">
        <f t="shared" si="115"/>
        <v>#NUM!</v>
      </c>
      <c r="X111" s="30" t="e">
        <f t="shared" si="115"/>
        <v>#NUM!</v>
      </c>
      <c r="Y111" s="30" t="e">
        <f t="shared" si="115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si="114"/>
        <v>-8.9999999999999982</v>
      </c>
      <c r="Q112" s="30" t="e">
        <f t="shared" ref="Q112:Q115" si="116">(R$110-Q$110)*($P113-$P112)</f>
        <v>#NUM!</v>
      </c>
      <c r="R112" s="30">
        <f t="shared" ref="R112:R115" si="117">(S$110-R$110)*($P113-$P112)</f>
        <v>0.15835625050190164</v>
      </c>
      <c r="S112" s="30">
        <f t="shared" ref="S112:S115" si="118">(T$110-S$110)*($P113-$P112)</f>
        <v>0.11979187908506811</v>
      </c>
      <c r="T112" s="30">
        <f t="shared" ref="T112:T115" si="119">(U$110-T$110)*($P113-$P112)</f>
        <v>0.11979187908506811</v>
      </c>
      <c r="U112" s="30">
        <f t="shared" ref="U112:U115" si="120">(V$110-U$110)*($P113-$P112)</f>
        <v>0.11979187908506811</v>
      </c>
      <c r="V112" s="30">
        <f t="shared" ref="V112:V115" si="121">(W$110-V$110)*($P113-$P112)</f>
        <v>0.11979187908506811</v>
      </c>
      <c r="W112" s="30">
        <f t="shared" ref="W112:W115" si="122">(X$110-W$110)*($P113-$P112)</f>
        <v>7.0073757155687477E-2</v>
      </c>
      <c r="X112" s="30">
        <f t="shared" ref="X112:X115" si="123">(Y$110-X$110)*($P113-$P112)</f>
        <v>8.8282493346213436E-2</v>
      </c>
      <c r="Y112" s="30">
        <f t="shared" ref="Y112:Y115" si="124">(Z$110-Y$110)*($P113-$P112)</f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114"/>
        <v>-8.6020599913279607</v>
      </c>
      <c r="Q113" s="30" t="e">
        <f t="shared" si="116"/>
        <v>#NUM!</v>
      </c>
      <c r="R113" s="30">
        <f t="shared" si="117"/>
        <v>0.11979187908506767</v>
      </c>
      <c r="S113" s="30">
        <f t="shared" si="118"/>
        <v>9.0619058289456031E-2</v>
      </c>
      <c r="T113" s="30">
        <f t="shared" si="119"/>
        <v>9.0619058289456031E-2</v>
      </c>
      <c r="U113" s="30">
        <f t="shared" si="120"/>
        <v>9.0619058289456031E-2</v>
      </c>
      <c r="V113" s="30">
        <f t="shared" si="121"/>
        <v>9.0619058289456031E-2</v>
      </c>
      <c r="W113" s="30">
        <f t="shared" si="122"/>
        <v>5.3008750949996172E-2</v>
      </c>
      <c r="X113" s="30">
        <f t="shared" si="123"/>
        <v>6.6783128135070965E-2</v>
      </c>
      <c r="Y113" s="30">
        <f t="shared" si="124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114"/>
        <v>-8.3010299956639813</v>
      </c>
      <c r="Q114" s="30" t="e">
        <f t="shared" si="116"/>
        <v>#NUM!</v>
      </c>
      <c r="R114" s="30">
        <f t="shared" si="117"/>
        <v>7.0073757155687991E-2</v>
      </c>
      <c r="S114" s="30">
        <f t="shared" si="118"/>
        <v>5.3008750949996755E-2</v>
      </c>
      <c r="T114" s="30">
        <f t="shared" si="119"/>
        <v>5.3008750949996755E-2</v>
      </c>
      <c r="U114" s="30">
        <f t="shared" si="120"/>
        <v>5.3008750949996755E-2</v>
      </c>
      <c r="V114" s="30">
        <f t="shared" si="121"/>
        <v>5.3008750949996755E-2</v>
      </c>
      <c r="W114" s="30">
        <f t="shared" si="122"/>
        <v>3.1008131515814923E-2</v>
      </c>
      <c r="X114" s="30">
        <f t="shared" si="123"/>
        <v>3.9065625639872759E-2</v>
      </c>
      <c r="Y114" s="30">
        <f t="shared" si="124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114"/>
        <v>-8.1249387366082999</v>
      </c>
      <c r="Q115" s="30" t="e">
        <f t="shared" si="116"/>
        <v>#NUM!</v>
      </c>
      <c r="R115" s="30">
        <f t="shared" si="117"/>
        <v>4.9718121929380382E-2</v>
      </c>
      <c r="S115" s="30">
        <f t="shared" si="118"/>
        <v>3.7610307339459817E-2</v>
      </c>
      <c r="T115" s="30">
        <f t="shared" si="119"/>
        <v>3.7610307339459817E-2</v>
      </c>
      <c r="U115" s="30">
        <f t="shared" si="120"/>
        <v>3.7610307339459817E-2</v>
      </c>
      <c r="V115" s="30">
        <f t="shared" si="121"/>
        <v>3.7610307339459817E-2</v>
      </c>
      <c r="W115" s="30">
        <f t="shared" si="122"/>
        <v>2.2000619434181568E-2</v>
      </c>
      <c r="X115" s="30">
        <f t="shared" si="123"/>
        <v>2.7717502495198595E-2</v>
      </c>
      <c r="Y115" s="30">
        <f t="shared" si="124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114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 t="shared" ref="Q119:Z119" si="125">LOG(E6,10)</f>
        <v>#NUM!</v>
      </c>
      <c r="R119" s="58">
        <f t="shared" si="125"/>
        <v>-7</v>
      </c>
      <c r="S119" s="58">
        <f t="shared" si="125"/>
        <v>-6.6020599913279616</v>
      </c>
      <c r="T119" s="58">
        <f t="shared" si="125"/>
        <v>-6.3010299956639804</v>
      </c>
      <c r="U119" s="58">
        <f t="shared" si="125"/>
        <v>-5.9999999999999991</v>
      </c>
      <c r="V119" s="58">
        <f t="shared" si="125"/>
        <v>-5.6989700043360179</v>
      </c>
      <c r="W119" s="58">
        <f t="shared" si="125"/>
        <v>-5.3979400086720366</v>
      </c>
      <c r="X119" s="58">
        <f t="shared" si="125"/>
        <v>-5.2218487496163561</v>
      </c>
      <c r="Y119" s="58">
        <f t="shared" si="125"/>
        <v>-5</v>
      </c>
      <c r="Z119" s="58">
        <f t="shared" si="12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 t="shared" ref="P120:P125" si="126">LOG(D7,10)</f>
        <v>#NUM!</v>
      </c>
      <c r="Q120" s="30" t="e">
        <f t="shared" ref="Q120:Y120" si="127">Q111*AVERAGE(Q46:R47)</f>
        <v>#NUM!</v>
      </c>
      <c r="R120" s="30" t="e">
        <f t="shared" si="127"/>
        <v>#NUM!</v>
      </c>
      <c r="S120" s="30" t="e">
        <f t="shared" si="127"/>
        <v>#NUM!</v>
      </c>
      <c r="T120" s="30" t="e">
        <f t="shared" si="127"/>
        <v>#NUM!</v>
      </c>
      <c r="U120" s="30" t="e">
        <f t="shared" si="127"/>
        <v>#NUM!</v>
      </c>
      <c r="V120" s="30" t="e">
        <f t="shared" si="127"/>
        <v>#NUM!</v>
      </c>
      <c r="W120" s="30" t="e">
        <f t="shared" si="127"/>
        <v>#NUM!</v>
      </c>
      <c r="X120" s="30" t="e">
        <f t="shared" si="127"/>
        <v>#NUM!</v>
      </c>
      <c r="Y120" s="30" t="e">
        <f t="shared" si="127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si="126"/>
        <v>-8.9999999999999982</v>
      </c>
      <c r="Q121" s="30" t="e">
        <f t="shared" ref="Q121:Y121" si="128">Q112*AVERAGE(Q47:R48)</f>
        <v>#NUM!</v>
      </c>
      <c r="R121" s="30">
        <f t="shared" si="128"/>
        <v>0.15063696098516</v>
      </c>
      <c r="S121" s="30">
        <f t="shared" si="128"/>
        <v>0.11456313979023071</v>
      </c>
      <c r="T121" s="30">
        <f t="shared" si="128"/>
        <v>0.11463078232352984</v>
      </c>
      <c r="U121" s="30">
        <f t="shared" si="128"/>
        <v>0.11444094629070303</v>
      </c>
      <c r="V121" s="30">
        <f t="shared" si="128"/>
        <v>0.10458642963594032</v>
      </c>
      <c r="W121" s="30">
        <f t="shared" si="128"/>
        <v>4.850992352951565E-2</v>
      </c>
      <c r="X121" s="30">
        <f t="shared" si="128"/>
        <v>3.9631581470109742E-2</v>
      </c>
      <c r="Y121" s="30">
        <f t="shared" si="128"/>
        <v>1.5054246776951136E-2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126"/>
        <v>-8.6020599913279607</v>
      </c>
      <c r="Q122" s="30" t="e">
        <f t="shared" ref="Q122:Y122" si="129">Q113*AVERAGE(Q48:R49)</f>
        <v>#NUM!</v>
      </c>
      <c r="R122" s="30">
        <f t="shared" si="129"/>
        <v>0.11106547430671376</v>
      </c>
      <c r="S122" s="30">
        <f t="shared" si="129"/>
        <v>8.4468044068691961E-2</v>
      </c>
      <c r="T122" s="30">
        <f t="shared" si="129"/>
        <v>8.4517917287024583E-2</v>
      </c>
      <c r="U122" s="30">
        <f t="shared" si="129"/>
        <v>8.4377950117688949E-2</v>
      </c>
      <c r="V122" s="30">
        <f t="shared" si="129"/>
        <v>7.711215984173897E-2</v>
      </c>
      <c r="W122" s="30">
        <f t="shared" si="129"/>
        <v>3.5766638082394976E-2</v>
      </c>
      <c r="X122" s="30">
        <f t="shared" si="129"/>
        <v>2.9220586798325954E-2</v>
      </c>
      <c r="Y122" s="30">
        <f t="shared" si="129"/>
        <v>1.1099580393002703E-2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126"/>
        <v>-8.3010299956639813</v>
      </c>
      <c r="Q123" s="30" t="e">
        <f t="shared" ref="Q123:Y123" si="130">Q114*AVERAGE(Q49:R50)</f>
        <v>#NUM!</v>
      </c>
      <c r="R123" s="30">
        <f t="shared" si="130"/>
        <v>4.9515901749991743E-2</v>
      </c>
      <c r="S123" s="30">
        <f t="shared" si="130"/>
        <v>3.7658069685715972E-2</v>
      </c>
      <c r="T123" s="30">
        <f t="shared" si="130"/>
        <v>3.7680304474648624E-2</v>
      </c>
      <c r="U123" s="30">
        <f t="shared" si="130"/>
        <v>3.7617903439148524E-2</v>
      </c>
      <c r="V123" s="30">
        <f t="shared" si="130"/>
        <v>3.437862354874395E-2</v>
      </c>
      <c r="W123" s="30">
        <f t="shared" si="130"/>
        <v>1.5945705434297391E-2</v>
      </c>
      <c r="X123" s="30">
        <f t="shared" si="130"/>
        <v>1.3027304065594316E-2</v>
      </c>
      <c r="Y123" s="30">
        <f t="shared" si="130"/>
        <v>4.9484840868575268E-3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126"/>
        <v>-8.1249387366082999</v>
      </c>
      <c r="Q124" s="30" t="e">
        <f t="shared" ref="Q124:Y124" si="131">Q115*AVERAGE(Q50:R51)</f>
        <v>#NUM!</v>
      </c>
      <c r="R124" s="30">
        <f t="shared" si="131"/>
        <v>2.0522608582860886E-2</v>
      </c>
      <c r="S124" s="30">
        <f t="shared" si="131"/>
        <v>1.560795212915974E-2</v>
      </c>
      <c r="T124" s="30">
        <f t="shared" si="131"/>
        <v>1.5617167671118181E-2</v>
      </c>
      <c r="U124" s="30">
        <f t="shared" si="131"/>
        <v>1.5591304625480851E-2</v>
      </c>
      <c r="V124" s="30">
        <f t="shared" si="131"/>
        <v>1.4248736461888501E-2</v>
      </c>
      <c r="W124" s="30">
        <f t="shared" si="131"/>
        <v>6.6089369200620024E-3</v>
      </c>
      <c r="X124" s="30">
        <f t="shared" si="131"/>
        <v>5.3993616753258266E-3</v>
      </c>
      <c r="Y124" s="30">
        <f t="shared" si="131"/>
        <v>2.0509734934416241E-3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126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1.5461016997420576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 t="shared" ref="Q128:Z128" si="132">LOG(E6,10)</f>
        <v>#NUM!</v>
      </c>
      <c r="R128" s="58">
        <f t="shared" si="132"/>
        <v>-7</v>
      </c>
      <c r="S128" s="58">
        <f t="shared" si="132"/>
        <v>-6.6020599913279616</v>
      </c>
      <c r="T128" s="58">
        <f t="shared" si="132"/>
        <v>-6.3010299956639804</v>
      </c>
      <c r="U128" s="58">
        <f t="shared" si="132"/>
        <v>-5.9999999999999991</v>
      </c>
      <c r="V128" s="58">
        <f t="shared" si="132"/>
        <v>-5.6989700043360179</v>
      </c>
      <c r="W128" s="58">
        <f t="shared" si="132"/>
        <v>-5.3979400086720366</v>
      </c>
      <c r="X128" s="58">
        <f t="shared" si="132"/>
        <v>-5.2218487496163561</v>
      </c>
      <c r="Y128" s="58">
        <f t="shared" si="132"/>
        <v>-5</v>
      </c>
      <c r="Z128" s="58">
        <f t="shared" si="132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 t="shared" ref="P129:P134" si="133">LOG(D7,10)</f>
        <v>#NUM!</v>
      </c>
      <c r="Q129" s="30" t="e">
        <f t="shared" ref="Q129:Y129" si="134">Q111*AVERAGE(Q55:R56)</f>
        <v>#NUM!</v>
      </c>
      <c r="R129" s="30" t="e">
        <f t="shared" si="134"/>
        <v>#NUM!</v>
      </c>
      <c r="S129" s="30" t="e">
        <f t="shared" si="134"/>
        <v>#NUM!</v>
      </c>
      <c r="T129" s="30" t="e">
        <f t="shared" si="134"/>
        <v>#NUM!</v>
      </c>
      <c r="U129" s="30" t="e">
        <f t="shared" si="134"/>
        <v>#NUM!</v>
      </c>
      <c r="V129" s="30" t="e">
        <f t="shared" si="134"/>
        <v>#NUM!</v>
      </c>
      <c r="W129" s="30" t="e">
        <f t="shared" si="134"/>
        <v>#NUM!</v>
      </c>
      <c r="X129" s="30" t="e">
        <f t="shared" si="134"/>
        <v>#NUM!</v>
      </c>
      <c r="Y129" s="30" t="e">
        <f t="shared" si="134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si="133"/>
        <v>-8.9999999999999982</v>
      </c>
      <c r="Q130" s="30" t="e">
        <f t="shared" ref="Q130:Y130" si="135">Q112*AVERAGE(Q56:R57)</f>
        <v>#NUM!</v>
      </c>
      <c r="R130" s="30">
        <f t="shared" si="135"/>
        <v>0.15317454727754948</v>
      </c>
      <c r="S130" s="30">
        <f t="shared" si="135"/>
        <v>0.11642743001465643</v>
      </c>
      <c r="T130" s="30">
        <f t="shared" si="135"/>
        <v>0.11522003229314041</v>
      </c>
      <c r="U130" s="30">
        <f t="shared" si="135"/>
        <v>0.11355467874672656</v>
      </c>
      <c r="V130" s="30">
        <f t="shared" si="135"/>
        <v>9.5452174092420794E-2</v>
      </c>
      <c r="W130" s="30">
        <f t="shared" si="135"/>
        <v>3.7732926856799048E-2</v>
      </c>
      <c r="X130" s="30">
        <f t="shared" si="135"/>
        <v>2.4356131094945378E-2</v>
      </c>
      <c r="Y130" s="30">
        <f t="shared" si="135"/>
        <v>5.2795953471795791E-3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133"/>
        <v>-8.6020599913279607</v>
      </c>
      <c r="Q131" s="30" t="e">
        <f t="shared" ref="Q131:Y131" si="136">Q113*AVERAGE(Q57:R58)</f>
        <v>#NUM!</v>
      </c>
      <c r="R131" s="30">
        <f t="shared" si="136"/>
        <v>0.11202803417191594</v>
      </c>
      <c r="S131" s="30">
        <f t="shared" si="136"/>
        <v>8.2977194102030652E-2</v>
      </c>
      <c r="T131" s="30">
        <f t="shared" si="136"/>
        <v>8.0160034292374491E-2</v>
      </c>
      <c r="U131" s="30">
        <f t="shared" si="136"/>
        <v>7.4043081815393472E-2</v>
      </c>
      <c r="V131" s="30">
        <f t="shared" si="136"/>
        <v>5.1279990235346073E-2</v>
      </c>
      <c r="W131" s="30">
        <f t="shared" si="136"/>
        <v>1.4376103521592526E-2</v>
      </c>
      <c r="X131" s="30">
        <f t="shared" si="136"/>
        <v>6.8500446768118466E-3</v>
      </c>
      <c r="Y131" s="30">
        <f t="shared" si="136"/>
        <v>7.7175023135987362E-4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133"/>
        <v>-8.3010299956639813</v>
      </c>
      <c r="Q132" s="30" t="e">
        <f t="shared" ref="Q132:Y132" si="137">Q114*AVERAGE(Q58:R59)</f>
        <v>#NUM!</v>
      </c>
      <c r="R132" s="30">
        <f t="shared" si="137"/>
        <v>5.2011680651511835E-2</v>
      </c>
      <c r="S132" s="30">
        <f t="shared" si="137"/>
        <v>3.7403519992727903E-2</v>
      </c>
      <c r="T132" s="30">
        <f t="shared" si="137"/>
        <v>3.4981738591455813E-2</v>
      </c>
      <c r="U132" s="30">
        <f t="shared" si="137"/>
        <v>2.7920980438438641E-2</v>
      </c>
      <c r="V132" s="30">
        <f t="shared" si="137"/>
        <v>1.5000905803596386E-2</v>
      </c>
      <c r="W132" s="30">
        <f t="shared" si="137"/>
        <v>2.6622428446002018E-3</v>
      </c>
      <c r="X132" s="30">
        <f t="shared" si="137"/>
        <v>9.9770426944656974E-4</v>
      </c>
      <c r="Y132" s="30">
        <f t="shared" si="137"/>
        <v>9.3234772406748502E-5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133"/>
        <v>-8.1249387366082999</v>
      </c>
      <c r="Q133" s="30" t="e">
        <f t="shared" ref="Q133:Y133" si="138">Q115*AVERAGE(Q59:R60)</f>
        <v>#NUM!</v>
      </c>
      <c r="R133" s="30">
        <f t="shared" si="138"/>
        <v>2.1008615179414835E-2</v>
      </c>
      <c r="S133" s="30">
        <f t="shared" si="138"/>
        <v>1.3911991942083297E-2</v>
      </c>
      <c r="T133" s="30">
        <f t="shared" si="138"/>
        <v>1.2471197133373432E-2</v>
      </c>
      <c r="U133" s="30">
        <f t="shared" si="138"/>
        <v>9.0606127771331035E-3</v>
      </c>
      <c r="V133" s="30">
        <f t="shared" si="138"/>
        <v>4.5295003483231391E-3</v>
      </c>
      <c r="W133" s="30">
        <f t="shared" si="138"/>
        <v>7.3391056500100502E-4</v>
      </c>
      <c r="X133" s="30">
        <f t="shared" si="138"/>
        <v>3.4937481358207737E-4</v>
      </c>
      <c r="Y133" s="30">
        <f t="shared" si="138"/>
        <v>5.2077409154989752E-5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133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1.3168730363024932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0.27958552610145326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0.38639586529313241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0.10681033919167915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A549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27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0.91719531742089244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0.39645910441674981</v>
      </c>
      <c r="S4" s="75">
        <f>S3*AVERAGE(E63:E64)</f>
        <v>0.29199140819175046</v>
      </c>
      <c r="T4" s="75">
        <f>T3*AVERAGE(E64:E65)</f>
        <v>0.14922064860187254</v>
      </c>
      <c r="U4" s="75">
        <f>U3*AVERAGE(E65:E66)</f>
        <v>7.9524156210519614E-2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0.83734766317916121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0.91719531742089244</v>
      </c>
      <c r="R5" s="80" t="s">
        <v>80</v>
      </c>
      <c r="S5" s="81">
        <f>SUM(R3:U3)</f>
        <v>1</v>
      </c>
      <c r="T5" s="80" t="s">
        <v>92</v>
      </c>
      <c r="U5" s="79">
        <f>Q5/S5</f>
        <v>0.91719531742089244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1.7319204745581684E-2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4.5158005083381525E-2</v>
      </c>
      <c r="D7" s="53">
        <v>0</v>
      </c>
      <c r="E7" s="109">
        <v>98701</v>
      </c>
      <c r="F7" s="109">
        <v>95491</v>
      </c>
      <c r="G7" s="109">
        <v>92288</v>
      </c>
      <c r="H7" s="109">
        <v>96439</v>
      </c>
      <c r="I7" s="109">
        <v>89917</v>
      </c>
      <c r="J7" s="109">
        <v>89326</v>
      </c>
      <c r="K7" s="109">
        <v>69313</v>
      </c>
      <c r="L7" s="109">
        <v>55052</v>
      </c>
      <c r="M7" s="109">
        <v>47786</v>
      </c>
      <c r="N7" s="110">
        <v>46870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09">
        <v>99435</v>
      </c>
      <c r="F8" s="109">
        <v>98817</v>
      </c>
      <c r="G8" s="109">
        <v>93431</v>
      </c>
      <c r="H8" s="109">
        <v>92551</v>
      </c>
      <c r="I8" s="109">
        <v>90745</v>
      </c>
      <c r="J8" s="109">
        <v>88573</v>
      </c>
      <c r="K8" s="109">
        <v>68254</v>
      </c>
      <c r="L8" s="109">
        <v>56189</v>
      </c>
      <c r="M8" s="109">
        <v>47644</v>
      </c>
      <c r="N8" s="110">
        <v>46132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09">
        <v>96847</v>
      </c>
      <c r="F9" s="109">
        <v>92385</v>
      </c>
      <c r="G9" s="109">
        <v>92800</v>
      </c>
      <c r="H9" s="109">
        <v>93169</v>
      </c>
      <c r="I9" s="109">
        <v>92036</v>
      </c>
      <c r="J9" s="109">
        <v>85661</v>
      </c>
      <c r="K9" s="109">
        <v>59803</v>
      </c>
      <c r="L9" s="109">
        <v>49169</v>
      </c>
      <c r="M9" s="109">
        <v>42980</v>
      </c>
      <c r="N9" s="110">
        <v>45139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0.23198216571775843</v>
      </c>
      <c r="D10" s="53">
        <v>5.0000000000000001E-9</v>
      </c>
      <c r="E10" s="109">
        <v>95669</v>
      </c>
      <c r="F10" s="109">
        <v>92555</v>
      </c>
      <c r="G10" s="109">
        <v>92562</v>
      </c>
      <c r="H10" s="109">
        <v>90311</v>
      </c>
      <c r="I10" s="109">
        <v>90492</v>
      </c>
      <c r="J10" s="109">
        <v>67379</v>
      </c>
      <c r="K10" s="109">
        <v>51832</v>
      </c>
      <c r="L10" s="109">
        <v>45478</v>
      </c>
      <c r="M10" s="109">
        <v>43006</v>
      </c>
      <c r="N10" s="110">
        <v>43486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0.38333669638071693</v>
      </c>
      <c r="S10" s="38">
        <f t="shared" si="3"/>
        <v>0.29082672200546528</v>
      </c>
      <c r="T10" s="38">
        <f t="shared" si="3"/>
        <v>0.2860924388267716</v>
      </c>
      <c r="U10" s="38">
        <f t="shared" si="3"/>
        <v>0.27970074818858032</v>
      </c>
      <c r="V10" s="38">
        <f t="shared" si="3"/>
        <v>0.24853127954468074</v>
      </c>
      <c r="W10" s="38">
        <f t="shared" si="3"/>
        <v>0.11453847938473521</v>
      </c>
      <c r="X10" s="38">
        <f t="shared" si="3"/>
        <v>0.12158170995293058</v>
      </c>
      <c r="Y10" s="38">
        <f t="shared" si="3"/>
        <v>7.2447221274576076E-2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0.24930137046334011</v>
      </c>
      <c r="D11" s="53">
        <v>7.4999999999999993E-9</v>
      </c>
      <c r="E11" s="109">
        <v>76668</v>
      </c>
      <c r="F11" s="109">
        <v>65452</v>
      </c>
      <c r="G11" s="109">
        <v>73245</v>
      </c>
      <c r="H11" s="109">
        <v>62028</v>
      </c>
      <c r="I11" s="109">
        <v>63664</v>
      </c>
      <c r="J11" s="109">
        <v>52184</v>
      </c>
      <c r="K11" s="109">
        <v>48189</v>
      </c>
      <c r="L11" s="109">
        <v>44521</v>
      </c>
      <c r="M11" s="109">
        <v>40893</v>
      </c>
      <c r="N11" s="110">
        <v>42254</v>
      </c>
      <c r="O11" s="5"/>
      <c r="P11" s="41" t="s">
        <v>78</v>
      </c>
      <c r="Q11" s="42">
        <f>SUM(R10:Y10)</f>
        <v>1.7970552955584569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0.83734766317916121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1.7319204745581684E-2</v>
      </c>
      <c r="D12" s="53">
        <v>1E-8</v>
      </c>
      <c r="E12" s="109">
        <v>53560</v>
      </c>
      <c r="F12" s="109">
        <v>52418</v>
      </c>
      <c r="G12" s="109">
        <v>55187</v>
      </c>
      <c r="H12" s="109">
        <v>50969</v>
      </c>
      <c r="I12" s="109">
        <v>52771</v>
      </c>
      <c r="J12" s="109">
        <v>50725</v>
      </c>
      <c r="K12" s="109">
        <v>43462</v>
      </c>
      <c r="L12" s="109">
        <v>43258</v>
      </c>
      <c r="M12" s="109">
        <v>40345</v>
      </c>
      <c r="N12" s="110">
        <v>41830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0.37709222970750711</v>
      </c>
      <c r="D15" s="53">
        <f>D7</f>
        <v>0</v>
      </c>
      <c r="E15" s="109">
        <v>98697</v>
      </c>
      <c r="F15" s="109">
        <v>97869</v>
      </c>
      <c r="G15" s="109">
        <v>96632</v>
      </c>
      <c r="H15" s="109">
        <v>97827</v>
      </c>
      <c r="I15" s="109">
        <v>91617</v>
      </c>
      <c r="J15" s="109">
        <v>97111</v>
      </c>
      <c r="K15" s="109">
        <v>71192</v>
      </c>
      <c r="L15" s="109">
        <v>61488</v>
      </c>
      <c r="M15" s="109">
        <v>51696</v>
      </c>
      <c r="N15" s="110">
        <v>49229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0.42225023479088863</v>
      </c>
      <c r="D16" s="53">
        <f t="shared" ref="D16:D20" si="7">D8</f>
        <v>1.0000000000000001E-9</v>
      </c>
      <c r="E16" s="109">
        <v>102425</v>
      </c>
      <c r="F16" s="109">
        <v>95336</v>
      </c>
      <c r="G16" s="109">
        <v>96207</v>
      </c>
      <c r="H16" s="109">
        <v>93954</v>
      </c>
      <c r="I16" s="109">
        <v>94378</v>
      </c>
      <c r="J16" s="109">
        <v>89709</v>
      </c>
      <c r="K16" s="109">
        <v>70269</v>
      </c>
      <c r="L16" s="109">
        <v>57206</v>
      </c>
      <c r="M16" s="109">
        <v>51443</v>
      </c>
      <c r="N16" s="110">
        <v>47841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4.5158005083381525E-2</v>
      </c>
      <c r="D17" s="53">
        <f t="shared" si="7"/>
        <v>2.5000000000000001E-9</v>
      </c>
      <c r="E17" s="109">
        <v>96839</v>
      </c>
      <c r="F17" s="109">
        <v>98944</v>
      </c>
      <c r="G17" s="109">
        <v>93462</v>
      </c>
      <c r="H17" s="109">
        <v>95672</v>
      </c>
      <c r="I17" s="109">
        <v>90474</v>
      </c>
      <c r="J17" s="109">
        <v>97402</v>
      </c>
      <c r="K17" s="109">
        <v>62139</v>
      </c>
      <c r="L17" s="109">
        <v>56919</v>
      </c>
      <c r="M17" s="109">
        <v>47434</v>
      </c>
      <c r="N17" s="110">
        <v>48810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0.97485247780634265</v>
      </c>
      <c r="S17" s="30">
        <f t="shared" si="10"/>
        <v>0.95175298043821011</v>
      </c>
      <c r="T17" s="30">
        <f t="shared" si="10"/>
        <v>0.98045793670969339</v>
      </c>
      <c r="U17" s="30">
        <f t="shared" si="10"/>
        <v>0.92029908383729964</v>
      </c>
      <c r="V17" s="30">
        <f t="shared" si="10"/>
        <v>0.93799246330002095</v>
      </c>
      <c r="W17" s="30">
        <f t="shared" si="10"/>
        <v>0.71321361665553817</v>
      </c>
      <c r="X17" s="30">
        <f t="shared" si="10"/>
        <v>0.58768547395199588</v>
      </c>
      <c r="Y17" s="30">
        <f t="shared" si="10"/>
        <v>0.50839201274272094</v>
      </c>
      <c r="Z17" s="31">
        <f t="shared" si="10"/>
        <v>0.48316612239978401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09">
        <v>98284</v>
      </c>
      <c r="F18" s="109">
        <v>96993</v>
      </c>
      <c r="G18" s="109">
        <v>97874</v>
      </c>
      <c r="H18" s="109">
        <v>100168</v>
      </c>
      <c r="I18" s="109">
        <v>93255</v>
      </c>
      <c r="J18" s="109">
        <v>80071</v>
      </c>
      <c r="K18" s="109">
        <v>56948</v>
      </c>
      <c r="L18" s="109">
        <v>51850</v>
      </c>
      <c r="M18" s="109">
        <v>46727</v>
      </c>
      <c r="N18" s="110">
        <v>45075</v>
      </c>
      <c r="O18" s="5"/>
      <c r="P18" s="20">
        <f t="shared" si="9"/>
        <v>-8.9999999999999982</v>
      </c>
      <c r="Q18" s="30">
        <f t="shared" si="10"/>
        <v>1.0213326194501626</v>
      </c>
      <c r="R18" s="30">
        <f t="shared" si="10"/>
        <v>0.99564863473543352</v>
      </c>
      <c r="S18" s="30">
        <f t="shared" si="10"/>
        <v>0.97205636458045652</v>
      </c>
      <c r="T18" s="30">
        <f t="shared" si="10"/>
        <v>1.001373672760413</v>
      </c>
      <c r="U18" s="30">
        <f t="shared" si="10"/>
        <v>0.93993147397313404</v>
      </c>
      <c r="V18" s="30">
        <f t="shared" si="10"/>
        <v>0.95800229956672089</v>
      </c>
      <c r="W18" s="30">
        <f t="shared" si="10"/>
        <v>0.7284283313263249</v>
      </c>
      <c r="X18" s="30">
        <f t="shared" si="10"/>
        <v>0.60022234452420231</v>
      </c>
      <c r="Y18" s="30">
        <f t="shared" si="10"/>
        <v>0.51923734608206362</v>
      </c>
      <c r="Z18" s="31">
        <f t="shared" si="10"/>
        <v>0.49347332142014932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09">
        <v>75126</v>
      </c>
      <c r="F19" s="109">
        <v>71583</v>
      </c>
      <c r="G19" s="109">
        <v>78920</v>
      </c>
      <c r="H19" s="109">
        <v>79552</v>
      </c>
      <c r="I19" s="109">
        <v>64248</v>
      </c>
      <c r="J19" s="109">
        <v>58966</v>
      </c>
      <c r="K19" s="109">
        <v>50397</v>
      </c>
      <c r="L19" s="109">
        <v>47119</v>
      </c>
      <c r="M19" s="109">
        <v>46134</v>
      </c>
      <c r="N19" s="110">
        <v>46611</v>
      </c>
      <c r="O19" s="5"/>
      <c r="P19" s="20">
        <f t="shared" si="9"/>
        <v>-8.6020599913279607</v>
      </c>
      <c r="Q19" s="30">
        <f t="shared" si="10"/>
        <v>0.97092418666415947</v>
      </c>
      <c r="R19" s="30">
        <f t="shared" si="10"/>
        <v>0.94650784913166386</v>
      </c>
      <c r="S19" s="30">
        <f t="shared" si="10"/>
        <v>0.92407998843715877</v>
      </c>
      <c r="T19" s="30">
        <f t="shared" si="10"/>
        <v>0.95195032475827901</v>
      </c>
      <c r="U19" s="30">
        <f t="shared" si="10"/>
        <v>0.89354063946250128</v>
      </c>
      <c r="V19" s="30">
        <f t="shared" si="10"/>
        <v>0.91071956952668431</v>
      </c>
      <c r="W19" s="30">
        <f t="shared" si="10"/>
        <v>0.69247635066908197</v>
      </c>
      <c r="X19" s="30">
        <f t="shared" si="10"/>
        <v>0.57059804081118271</v>
      </c>
      <c r="Y19" s="30">
        <f t="shared" si="10"/>
        <v>0.49361010147878132</v>
      </c>
      <c r="Z19" s="31">
        <f t="shared" si="10"/>
        <v>0.46911767441468599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09">
        <v>55442</v>
      </c>
      <c r="F20" s="109">
        <v>57007</v>
      </c>
      <c r="G20" s="109">
        <v>59179</v>
      </c>
      <c r="H20" s="109">
        <v>57102</v>
      </c>
      <c r="I20" s="109">
        <v>53735</v>
      </c>
      <c r="J20" s="109">
        <v>53980</v>
      </c>
      <c r="K20" s="109">
        <v>47646</v>
      </c>
      <c r="L20" s="109">
        <v>50163</v>
      </c>
      <c r="M20" s="109">
        <v>40823</v>
      </c>
      <c r="N20" s="110">
        <v>41510</v>
      </c>
      <c r="O20" s="5"/>
      <c r="P20" s="20">
        <f t="shared" si="9"/>
        <v>-8.3010299956639813</v>
      </c>
      <c r="Q20" s="30">
        <f t="shared" si="10"/>
        <v>0.96921806045710512</v>
      </c>
      <c r="R20" s="30">
        <f t="shared" si="10"/>
        <v>0.94484462777126654</v>
      </c>
      <c r="S20" s="30">
        <f t="shared" si="10"/>
        <v>0.9224561777345911</v>
      </c>
      <c r="T20" s="30">
        <f t="shared" si="10"/>
        <v>0.95027753977754414</v>
      </c>
      <c r="U20" s="30">
        <f t="shared" si="10"/>
        <v>0.8919704930772383</v>
      </c>
      <c r="V20" s="30">
        <f t="shared" si="10"/>
        <v>0.90911923600302869</v>
      </c>
      <c r="W20" s="30">
        <f t="shared" si="10"/>
        <v>0.69125951822647802</v>
      </c>
      <c r="X20" s="30">
        <f t="shared" si="10"/>
        <v>0.56959537522256798</v>
      </c>
      <c r="Y20" s="30">
        <f t="shared" si="10"/>
        <v>0.49274272054238388</v>
      </c>
      <c r="Z20" s="31">
        <f t="shared" si="10"/>
        <v>0.4682933320308989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0.72647112820053561</v>
      </c>
      <c r="R21" s="30">
        <f t="shared" si="10"/>
        <v>0.70820217938106134</v>
      </c>
      <c r="S21" s="30">
        <f t="shared" si="10"/>
        <v>0.69142106146716875</v>
      </c>
      <c r="T21" s="30">
        <f t="shared" si="10"/>
        <v>0.71227438343466032</v>
      </c>
      <c r="U21" s="30">
        <f t="shared" si="10"/>
        <v>0.66857071371720234</v>
      </c>
      <c r="V21" s="30">
        <f t="shared" si="10"/>
        <v>0.68142444305716576</v>
      </c>
      <c r="W21" s="30">
        <f t="shared" si="10"/>
        <v>0.51812910073973317</v>
      </c>
      <c r="X21" s="30">
        <f t="shared" si="10"/>
        <v>0.42693652928897291</v>
      </c>
      <c r="Y21" s="30">
        <f t="shared" si="10"/>
        <v>0.36933211906534558</v>
      </c>
      <c r="Z21" s="31">
        <f t="shared" si="10"/>
        <v>0.35100623804804915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0.54591537116777833</v>
      </c>
      <c r="R22" s="30">
        <f t="shared" si="10"/>
        <v>0.53218695225547796</v>
      </c>
      <c r="S22" s="30">
        <f t="shared" si="10"/>
        <v>0.51957658157596476</v>
      </c>
      <c r="T22" s="30">
        <f t="shared" si="10"/>
        <v>0.53524705843326637</v>
      </c>
      <c r="U22" s="30">
        <f t="shared" si="10"/>
        <v>0.50240541593840582</v>
      </c>
      <c r="V22" s="30">
        <f t="shared" si="10"/>
        <v>0.51206450375500967</v>
      </c>
      <c r="W22" s="30">
        <f t="shared" si="10"/>
        <v>0.38935427625842167</v>
      </c>
      <c r="X22" s="30">
        <f t="shared" si="10"/>
        <v>0.32082653364241553</v>
      </c>
      <c r="Y22" s="30">
        <f t="shared" si="10"/>
        <v>0.27753901433517641</v>
      </c>
      <c r="Z22" s="31">
        <f t="shared" si="10"/>
        <v>0.26376781304557428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09">
        <v>106977</v>
      </c>
      <c r="F23" s="109">
        <v>103283</v>
      </c>
      <c r="G23" s="109">
        <v>100682</v>
      </c>
      <c r="H23" s="109">
        <v>104100</v>
      </c>
      <c r="I23" s="109">
        <v>98593</v>
      </c>
      <c r="J23" s="109">
        <v>98957</v>
      </c>
      <c r="K23" s="109">
        <v>76603</v>
      </c>
      <c r="L23" s="109">
        <v>62292</v>
      </c>
      <c r="M23" s="109">
        <v>55333</v>
      </c>
      <c r="N23" s="110">
        <v>50904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09">
        <v>108987</v>
      </c>
      <c r="F24" s="109">
        <v>105032</v>
      </c>
      <c r="G24" s="109">
        <v>100206</v>
      </c>
      <c r="H24" s="109">
        <v>99511</v>
      </c>
      <c r="I24" s="109">
        <v>97953</v>
      </c>
      <c r="J24" s="109">
        <v>94318</v>
      </c>
      <c r="K24" s="109">
        <v>74882</v>
      </c>
      <c r="L24" s="109">
        <v>61598</v>
      </c>
      <c r="M24" s="109">
        <v>50404</v>
      </c>
      <c r="N24" s="110">
        <v>51316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09">
        <v>101669</v>
      </c>
      <c r="F25" s="109">
        <v>101556</v>
      </c>
      <c r="G25" s="109">
        <v>100897</v>
      </c>
      <c r="H25" s="109">
        <v>99336</v>
      </c>
      <c r="I25" s="109">
        <v>100991</v>
      </c>
      <c r="J25" s="109">
        <v>93717</v>
      </c>
      <c r="K25" s="109">
        <v>63768</v>
      </c>
      <c r="L25" s="109">
        <v>53740</v>
      </c>
      <c r="M25" s="109">
        <v>49631</v>
      </c>
      <c r="N25" s="110">
        <v>49389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09">
        <v>100832</v>
      </c>
      <c r="F26" s="109">
        <v>100955</v>
      </c>
      <c r="G26" s="109">
        <v>102496</v>
      </c>
      <c r="H26" s="109">
        <v>97111</v>
      </c>
      <c r="I26" s="109">
        <v>95573</v>
      </c>
      <c r="J26" s="109">
        <v>77825</v>
      </c>
      <c r="K26" s="109">
        <v>54823</v>
      </c>
      <c r="L26" s="109">
        <v>51872</v>
      </c>
      <c r="M26" s="109">
        <v>48472</v>
      </c>
      <c r="N26" s="110">
        <v>48185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0.97485247780634265</v>
      </c>
      <c r="S26" s="30">
        <f t="shared" si="15"/>
        <v>0.95175298043821011</v>
      </c>
      <c r="T26" s="30">
        <f t="shared" si="15"/>
        <v>0.98045793670969339</v>
      </c>
      <c r="U26" s="30">
        <f t="shared" si="15"/>
        <v>0.92029908383729964</v>
      </c>
      <c r="V26" s="30">
        <f t="shared" si="15"/>
        <v>0.93799246330002095</v>
      </c>
      <c r="W26" s="30">
        <f t="shared" si="15"/>
        <v>0.71321361665553817</v>
      </c>
      <c r="X26" s="30">
        <f t="shared" si="15"/>
        <v>0.58768547395199588</v>
      </c>
      <c r="Y26" s="30">
        <f t="shared" si="15"/>
        <v>0.50839201274272094</v>
      </c>
      <c r="Z26" s="31">
        <f t="shared" si="15"/>
        <v>0.48316612239978401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09">
        <v>68622</v>
      </c>
      <c r="F27" s="109">
        <v>70134</v>
      </c>
      <c r="G27" s="109">
        <v>68113</v>
      </c>
      <c r="H27" s="109">
        <v>64428</v>
      </c>
      <c r="I27" s="109">
        <v>63207</v>
      </c>
      <c r="J27" s="109">
        <v>58785</v>
      </c>
      <c r="K27" s="109">
        <v>52014</v>
      </c>
      <c r="L27" s="109">
        <v>49204</v>
      </c>
      <c r="M27" s="109">
        <v>45103</v>
      </c>
      <c r="N27" s="110">
        <v>44879</v>
      </c>
      <c r="O27" s="5"/>
      <c r="P27" s="20">
        <f t="shared" si="14"/>
        <v>-8.9999999999999982</v>
      </c>
      <c r="Q27" s="30">
        <f t="shared" si="15"/>
        <v>1.0213326194501626</v>
      </c>
      <c r="R27" s="30">
        <f t="shared" si="15"/>
        <v>0.9829800228272384</v>
      </c>
      <c r="S27" s="30">
        <f t="shared" si="15"/>
        <v>0.95269456930845509</v>
      </c>
      <c r="T27" s="30">
        <f t="shared" si="15"/>
        <v>0.93994790877041334</v>
      </c>
      <c r="U27" s="30">
        <f t="shared" si="15"/>
        <v>0.93042604590522338</v>
      </c>
      <c r="V27" s="30">
        <f t="shared" si="15"/>
        <v>0.89599553755013928</v>
      </c>
      <c r="W27" s="30">
        <f t="shared" si="15"/>
        <v>0.70115735016639935</v>
      </c>
      <c r="X27" s="30">
        <f t="shared" si="15"/>
        <v>0.5749011251976921</v>
      </c>
      <c r="Y27" s="30">
        <f t="shared" si="15"/>
        <v>0.49169954131489252</v>
      </c>
      <c r="Z27" s="31">
        <f t="shared" si="15"/>
        <v>0.477269763458672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1">
        <v>57057</v>
      </c>
      <c r="F28" s="111">
        <v>59273</v>
      </c>
      <c r="G28" s="111">
        <v>59784</v>
      </c>
      <c r="H28" s="111">
        <v>58288</v>
      </c>
      <c r="I28" s="111">
        <v>57302</v>
      </c>
      <c r="J28" s="111">
        <v>54883</v>
      </c>
      <c r="K28" s="111">
        <v>47117</v>
      </c>
      <c r="L28" s="111">
        <v>44199</v>
      </c>
      <c r="M28" s="111">
        <v>43474</v>
      </c>
      <c r="N28" s="112">
        <v>43971</v>
      </c>
      <c r="O28" s="5"/>
      <c r="P28" s="20">
        <f t="shared" si="14"/>
        <v>-8.6020599913279607</v>
      </c>
      <c r="Q28" s="30">
        <f t="shared" si="15"/>
        <v>0.97092418666415947</v>
      </c>
      <c r="R28" s="30">
        <f t="shared" si="15"/>
        <v>0.96261230622217886</v>
      </c>
      <c r="S28" s="30">
        <f t="shared" si="15"/>
        <v>0.94344586637617223</v>
      </c>
      <c r="T28" s="30">
        <f t="shared" si="15"/>
        <v>0.94729200204670649</v>
      </c>
      <c r="U28" s="30">
        <f t="shared" si="15"/>
        <v>0.93106708883682499</v>
      </c>
      <c r="V28" s="30">
        <f t="shared" si="15"/>
        <v>0.91027032233505922</v>
      </c>
      <c r="W28" s="30">
        <f t="shared" si="15"/>
        <v>0.61052833419455199</v>
      </c>
      <c r="X28" s="30">
        <f t="shared" si="15"/>
        <v>0.52573884819902605</v>
      </c>
      <c r="Y28" s="30">
        <f t="shared" si="15"/>
        <v>0.45999989178902706</v>
      </c>
      <c r="Z28" s="31">
        <f t="shared" si="15"/>
        <v>0.47118443727885451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0.96921806045710512</v>
      </c>
      <c r="R29" s="30">
        <f t="shared" si="15"/>
        <v>0.95472456360004065</v>
      </c>
      <c r="S29" s="30">
        <f t="shared" si="15"/>
        <v>0.9625252958125472</v>
      </c>
      <c r="T29" s="30">
        <f t="shared" si="15"/>
        <v>0.94589152183198733</v>
      </c>
      <c r="U29" s="30">
        <f t="shared" si="15"/>
        <v>0.91836293629595811</v>
      </c>
      <c r="V29" s="30">
        <f t="shared" si="15"/>
        <v>0.74047718023669284</v>
      </c>
      <c r="W29" s="30">
        <f t="shared" si="15"/>
        <v>0.53820484033841276</v>
      </c>
      <c r="X29" s="30">
        <f t="shared" si="15"/>
        <v>0.4903332885479143</v>
      </c>
      <c r="Y29" s="30">
        <f t="shared" si="15"/>
        <v>0.4540885514639153</v>
      </c>
      <c r="Z29" s="31">
        <f t="shared" si="15"/>
        <v>0.44923596997440612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0.72647112820053561</v>
      </c>
      <c r="R30" s="30">
        <f t="shared" si="15"/>
        <v>0.68133779427408836</v>
      </c>
      <c r="S30" s="30">
        <f t="shared" si="15"/>
        <v>0.72613857917942293</v>
      </c>
      <c r="T30" s="30">
        <f t="shared" si="15"/>
        <v>0.6789087508598054</v>
      </c>
      <c r="U30" s="30">
        <f t="shared" si="15"/>
        <v>0.62894248668006369</v>
      </c>
      <c r="V30" s="30">
        <f t="shared" si="15"/>
        <v>0.55855442093358942</v>
      </c>
      <c r="W30" s="30">
        <f t="shared" si="15"/>
        <v>0.49502407401288179</v>
      </c>
      <c r="X30" s="30">
        <f t="shared" si="15"/>
        <v>0.46280979573655151</v>
      </c>
      <c r="Y30" s="30">
        <f t="shared" si="15"/>
        <v>0.4344521748391883</v>
      </c>
      <c r="Z30" s="31">
        <f t="shared" si="15"/>
        <v>0.43996157026849181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0.54591537116777833</v>
      </c>
      <c r="R31" s="30">
        <f t="shared" si="15"/>
        <v>0.55424905335110841</v>
      </c>
      <c r="S31" s="30">
        <f t="shared" si="15"/>
        <v>0.5725283542311459</v>
      </c>
      <c r="T31" s="30">
        <f t="shared" si="15"/>
        <v>0.54660713765795688</v>
      </c>
      <c r="U31" s="30">
        <f t="shared" si="15"/>
        <v>0.53824904230505066</v>
      </c>
      <c r="V31" s="30">
        <f t="shared" si="15"/>
        <v>0.52462928712630075</v>
      </c>
      <c r="W31" s="30">
        <f t="shared" si="15"/>
        <v>0.45451024029995507</v>
      </c>
      <c r="X31" s="30">
        <f t="shared" si="15"/>
        <v>0.45322975871595217</v>
      </c>
      <c r="Y31" s="30">
        <f t="shared" si="15"/>
        <v>0.40958855692098856</v>
      </c>
      <c r="Z31" s="31">
        <f t="shared" si="15"/>
        <v>0.41847255579372344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0.9674775331556924</v>
      </c>
      <c r="G34" s="30">
        <f t="shared" si="17"/>
        <v>0.93502598757864663</v>
      </c>
      <c r="H34" s="30">
        <f t="shared" si="17"/>
        <v>0.97708229906485244</v>
      </c>
      <c r="I34" s="30">
        <f t="shared" si="17"/>
        <v>0.91100394119613781</v>
      </c>
      <c r="J34" s="30">
        <f t="shared" si="17"/>
        <v>0.90501615991732609</v>
      </c>
      <c r="K34" s="30">
        <f t="shared" si="17"/>
        <v>0.70225225681604031</v>
      </c>
      <c r="L34" s="30">
        <f t="shared" si="17"/>
        <v>0.55776537218467903</v>
      </c>
      <c r="M34" s="30">
        <f t="shared" si="17"/>
        <v>0.48414909676700335</v>
      </c>
      <c r="N34" s="31">
        <f t="shared" si="17"/>
        <v>0.47486854236532555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138"/>
      <c r="B35" s="138"/>
      <c r="D35" s="53">
        <f t="shared" ref="D35:D39" si="19">D8</f>
        <v>1.0000000000000001E-9</v>
      </c>
      <c r="E35" s="30">
        <f t="shared" ref="E35:N39" si="20">E8/$E$7</f>
        <v>1.0074366014528728</v>
      </c>
      <c r="F35" s="30">
        <f t="shared" si="20"/>
        <v>1.001175266714623</v>
      </c>
      <c r="G35" s="30">
        <f t="shared" si="20"/>
        <v>0.94660641736152618</v>
      </c>
      <c r="H35" s="30">
        <f t="shared" si="20"/>
        <v>0.93769060090576595</v>
      </c>
      <c r="I35" s="30">
        <f t="shared" si="20"/>
        <v>0.91939291395223954</v>
      </c>
      <c r="J35" s="30">
        <f t="shared" si="20"/>
        <v>0.89738705788188566</v>
      </c>
      <c r="K35" s="30">
        <f t="shared" si="20"/>
        <v>0.69152288224030156</v>
      </c>
      <c r="L35" s="30">
        <f t="shared" si="20"/>
        <v>0.56928501230990569</v>
      </c>
      <c r="M35" s="30">
        <f t="shared" si="20"/>
        <v>0.48271040820255112</v>
      </c>
      <c r="N35" s="31">
        <f t="shared" si="20"/>
        <v>0.4673914144740175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138"/>
      <c r="B36" s="138"/>
      <c r="D36" s="53">
        <f t="shared" si="19"/>
        <v>2.5000000000000001E-9</v>
      </c>
      <c r="E36" s="30">
        <f t="shared" si="20"/>
        <v>0.98121599578525043</v>
      </c>
      <c r="F36" s="30">
        <f t="shared" si="20"/>
        <v>0.93600875371070202</v>
      </c>
      <c r="G36" s="30">
        <f t="shared" si="20"/>
        <v>0.94021337169836172</v>
      </c>
      <c r="H36" s="30">
        <f t="shared" si="20"/>
        <v>0.9439519356440158</v>
      </c>
      <c r="I36" s="30">
        <f t="shared" si="20"/>
        <v>0.93247282195722436</v>
      </c>
      <c r="J36" s="30">
        <f t="shared" si="20"/>
        <v>0.86788381070100606</v>
      </c>
      <c r="K36" s="30">
        <f t="shared" si="20"/>
        <v>0.60590064943617594</v>
      </c>
      <c r="L36" s="30">
        <f t="shared" si="20"/>
        <v>0.49816111285599946</v>
      </c>
      <c r="M36" s="30">
        <f t="shared" si="20"/>
        <v>0.43545658098702139</v>
      </c>
      <c r="N36" s="31">
        <f t="shared" si="20"/>
        <v>0.45733072613246067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1.2668611908195127E-2</v>
      </c>
      <c r="S36" s="30">
        <f t="shared" si="23"/>
        <v>1.9361795272001436E-2</v>
      </c>
      <c r="T36" s="30">
        <f t="shared" si="23"/>
        <v>6.142576398999966E-2</v>
      </c>
      <c r="U36" s="30">
        <f t="shared" si="23"/>
        <v>9.5054280679106595E-3</v>
      </c>
      <c r="V36" s="30">
        <f t="shared" si="23"/>
        <v>6.2006762016581618E-2</v>
      </c>
      <c r="W36" s="30">
        <f t="shared" si="23"/>
        <v>2.7270981159925545E-2</v>
      </c>
      <c r="X36" s="30">
        <f t="shared" si="23"/>
        <v>2.5321219326510214E-2</v>
      </c>
      <c r="Y36" s="30">
        <f t="shared" si="23"/>
        <v>2.7537804767171103E-2</v>
      </c>
      <c r="Z36" s="31">
        <f t="shared" si="23"/>
        <v>1.6203557961477322E-2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138"/>
      <c r="B37" s="138"/>
      <c r="D37" s="53">
        <f t="shared" si="19"/>
        <v>5.0000000000000001E-9</v>
      </c>
      <c r="E37" s="30">
        <f t="shared" si="20"/>
        <v>0.96928095966606209</v>
      </c>
      <c r="F37" s="30">
        <f t="shared" si="20"/>
        <v>0.93773112734420117</v>
      </c>
      <c r="G37" s="30">
        <f t="shared" si="20"/>
        <v>0.93780204861146288</v>
      </c>
      <c r="H37" s="30">
        <f t="shared" si="20"/>
        <v>0.91499579538201237</v>
      </c>
      <c r="I37" s="30">
        <f t="shared" si="20"/>
        <v>0.91682961672120855</v>
      </c>
      <c r="J37" s="30">
        <f t="shared" si="20"/>
        <v>0.68265772383258527</v>
      </c>
      <c r="K37" s="30">
        <f t="shared" si="20"/>
        <v>0.52514158924428322</v>
      </c>
      <c r="L37" s="30">
        <f t="shared" si="20"/>
        <v>0.46076534178985018</v>
      </c>
      <c r="M37" s="30">
        <f t="shared" si="20"/>
        <v>0.43572000283685069</v>
      </c>
      <c r="N37" s="31">
        <f t="shared" si="20"/>
        <v>0.4405831754490836</v>
      </c>
      <c r="P37" s="20">
        <f t="shared" si="21"/>
        <v>-8.6020599913279607</v>
      </c>
      <c r="Q37" s="30">
        <f t="shared" si="23"/>
        <v>0</v>
      </c>
      <c r="R37" s="30">
        <f t="shared" si="23"/>
        <v>-1.6104457090515001E-2</v>
      </c>
      <c r="S37" s="30">
        <f t="shared" si="23"/>
        <v>-1.9365877939013454E-2</v>
      </c>
      <c r="T37" s="30">
        <f t="shared" si="23"/>
        <v>4.6583227115725157E-3</v>
      </c>
      <c r="U37" s="30">
        <f t="shared" si="23"/>
        <v>-3.75264493743237E-2</v>
      </c>
      <c r="V37" s="30">
        <f t="shared" si="23"/>
        <v>4.4924719162509064E-4</v>
      </c>
      <c r="W37" s="30">
        <f t="shared" si="23"/>
        <v>8.1948016474529983E-2</v>
      </c>
      <c r="X37" s="30">
        <f t="shared" si="23"/>
        <v>4.4859192612156651E-2</v>
      </c>
      <c r="Y37" s="30">
        <f t="shared" si="23"/>
        <v>3.3610209689754256E-2</v>
      </c>
      <c r="Z37" s="31">
        <f t="shared" si="23"/>
        <v>-2.0667628641685143E-3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138"/>
      <c r="B38" s="138"/>
      <c r="D38" s="53">
        <f t="shared" si="19"/>
        <v>7.4999999999999993E-9</v>
      </c>
      <c r="E38" s="30">
        <f t="shared" si="20"/>
        <v>0.77677024548890083</v>
      </c>
      <c r="F38" s="30">
        <f t="shared" si="20"/>
        <v>0.66313411211639195</v>
      </c>
      <c r="G38" s="30">
        <f t="shared" si="20"/>
        <v>0.74208974579791487</v>
      </c>
      <c r="H38" s="30">
        <f t="shared" si="20"/>
        <v>0.62844348081579715</v>
      </c>
      <c r="I38" s="30">
        <f t="shared" si="20"/>
        <v>0.64501879413582441</v>
      </c>
      <c r="J38" s="30">
        <f t="shared" si="20"/>
        <v>0.52870791582658738</v>
      </c>
      <c r="K38" s="30">
        <f t="shared" si="20"/>
        <v>0.48823213543935723</v>
      </c>
      <c r="L38" s="30">
        <f t="shared" si="20"/>
        <v>0.45106939139421082</v>
      </c>
      <c r="M38" s="30">
        <f t="shared" si="20"/>
        <v>0.41431191173341708</v>
      </c>
      <c r="N38" s="31">
        <f t="shared" si="20"/>
        <v>0.42810103241101916</v>
      </c>
      <c r="P38" s="20">
        <f t="shared" si="21"/>
        <v>-8.3010299956639813</v>
      </c>
      <c r="Q38" s="30">
        <f t="shared" si="23"/>
        <v>0</v>
      </c>
      <c r="R38" s="30">
        <f t="shared" si="23"/>
        <v>-9.8799358287741113E-3</v>
      </c>
      <c r="S38" s="30">
        <f t="shared" si="23"/>
        <v>-4.0069118077956101E-2</v>
      </c>
      <c r="T38" s="30">
        <f t="shared" si="23"/>
        <v>4.3860179455568193E-3</v>
      </c>
      <c r="U38" s="30">
        <f t="shared" si="23"/>
        <v>-2.6392443218719808E-2</v>
      </c>
      <c r="V38" s="30">
        <f t="shared" si="23"/>
        <v>0.16864205576633584</v>
      </c>
      <c r="W38" s="30">
        <f t="shared" si="23"/>
        <v>0.15305467788806526</v>
      </c>
      <c r="X38" s="30">
        <f t="shared" si="23"/>
        <v>7.9262086674653676E-2</v>
      </c>
      <c r="Y38" s="30">
        <f t="shared" si="23"/>
        <v>3.8654169078468581E-2</v>
      </c>
      <c r="Z38" s="31">
        <f t="shared" si="23"/>
        <v>1.9057362056492777E-2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138"/>
      <c r="B39" s="138"/>
      <c r="D39" s="53">
        <f t="shared" si="19"/>
        <v>1E-8</v>
      </c>
      <c r="E39" s="30">
        <f t="shared" si="20"/>
        <v>0.54264901064832172</v>
      </c>
      <c r="F39" s="30">
        <f t="shared" si="20"/>
        <v>0.5310787124750509</v>
      </c>
      <c r="G39" s="30">
        <f t="shared" si="20"/>
        <v>0.55913313948186949</v>
      </c>
      <c r="H39" s="30">
        <f t="shared" si="20"/>
        <v>0.51639801015187281</v>
      </c>
      <c r="I39" s="30">
        <f t="shared" si="20"/>
        <v>0.53465517066696389</v>
      </c>
      <c r="J39" s="30">
        <f t="shared" si="20"/>
        <v>0.51392589740732109</v>
      </c>
      <c r="K39" s="30">
        <f t="shared" si="20"/>
        <v>0.44034001681847196</v>
      </c>
      <c r="L39" s="30">
        <f t="shared" si="20"/>
        <v>0.43827316845827297</v>
      </c>
      <c r="M39" s="30">
        <f t="shared" si="20"/>
        <v>0.40875978966778453</v>
      </c>
      <c r="N39" s="31">
        <f t="shared" si="20"/>
        <v>0.42380522993688008</v>
      </c>
      <c r="P39" s="20">
        <f t="shared" si="21"/>
        <v>-8.1249387366082999</v>
      </c>
      <c r="Q39" s="30">
        <f t="shared" si="23"/>
        <v>0</v>
      </c>
      <c r="R39" s="30">
        <f t="shared" si="23"/>
        <v>2.6864385106972977E-2</v>
      </c>
      <c r="S39" s="30">
        <f t="shared" si="23"/>
        <v>-3.4717517712254176E-2</v>
      </c>
      <c r="T39" s="30">
        <f t="shared" si="23"/>
        <v>3.336563257485492E-2</v>
      </c>
      <c r="U39" s="30">
        <f t="shared" si="23"/>
        <v>3.9628227037138641E-2</v>
      </c>
      <c r="V39" s="30">
        <f t="shared" si="23"/>
        <v>0.12287002212357634</v>
      </c>
      <c r="W39" s="30">
        <f t="shared" si="23"/>
        <v>2.3105026726851385E-2</v>
      </c>
      <c r="X39" s="30">
        <f t="shared" si="23"/>
        <v>-3.58732664475786E-2</v>
      </c>
      <c r="Y39" s="30">
        <f t="shared" si="23"/>
        <v>-6.5120055773842722E-2</v>
      </c>
      <c r="Z39" s="31">
        <f t="shared" si="23"/>
        <v>-8.8955332220442662E-2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148"/>
      <c r="B40" s="138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-2.2062101095630449E-2</v>
      </c>
      <c r="S40" s="36">
        <f t="shared" si="23"/>
        <v>-5.295177265518114E-2</v>
      </c>
      <c r="T40" s="36">
        <f t="shared" si="23"/>
        <v>-1.1360079224690511E-2</v>
      </c>
      <c r="U40" s="36">
        <f t="shared" si="23"/>
        <v>-3.5843626366644843E-2</v>
      </c>
      <c r="V40" s="36">
        <f t="shared" si="23"/>
        <v>-1.2564783371291077E-2</v>
      </c>
      <c r="W40" s="36">
        <f t="shared" si="23"/>
        <v>-6.5155964041533398E-2</v>
      </c>
      <c r="X40" s="36">
        <f t="shared" si="23"/>
        <v>-0.13240322507353663</v>
      </c>
      <c r="Y40" s="36">
        <f t="shared" si="23"/>
        <v>-0.13204954258581214</v>
      </c>
      <c r="Z40" s="37">
        <f t="shared" si="23"/>
        <v>-0.15470474274814916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148"/>
      <c r="B41" s="138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148"/>
      <c r="B42" s="138"/>
      <c r="D42" s="53">
        <f>D7</f>
        <v>0</v>
      </c>
      <c r="E42" s="30">
        <f>E15/$E$15</f>
        <v>1</v>
      </c>
      <c r="F42" s="30">
        <f t="shared" ref="F42:N42" si="25">F15/$E$15</f>
        <v>0.99161068725493173</v>
      </c>
      <c r="G42" s="30">
        <f t="shared" si="25"/>
        <v>0.97907737823844698</v>
      </c>
      <c r="H42" s="30">
        <f t="shared" si="25"/>
        <v>0.99118514240554423</v>
      </c>
      <c r="I42" s="30">
        <f t="shared" si="25"/>
        <v>0.92826529681753245</v>
      </c>
      <c r="J42" s="30">
        <f t="shared" si="25"/>
        <v>0.98393061592550934</v>
      </c>
      <c r="K42" s="30">
        <f t="shared" si="25"/>
        <v>0.72131878375229241</v>
      </c>
      <c r="L42" s="30">
        <f t="shared" si="25"/>
        <v>0.62299765950332842</v>
      </c>
      <c r="M42" s="30">
        <f t="shared" si="25"/>
        <v>0.52378491747469524</v>
      </c>
      <c r="N42" s="31">
        <f t="shared" si="25"/>
        <v>0.49878922358329025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1.0377721713932542</v>
      </c>
      <c r="F43" s="30">
        <f t="shared" si="27"/>
        <v>0.96594628002877492</v>
      </c>
      <c r="G43" s="30">
        <f t="shared" si="27"/>
        <v>0.97477126964345417</v>
      </c>
      <c r="H43" s="30">
        <f t="shared" si="27"/>
        <v>0.95194382807988087</v>
      </c>
      <c r="I43" s="30">
        <f t="shared" si="27"/>
        <v>0.95623980465465008</v>
      </c>
      <c r="J43" s="30">
        <f t="shared" si="27"/>
        <v>0.90893340223107089</v>
      </c>
      <c r="K43" s="30">
        <f t="shared" si="27"/>
        <v>0.71196692908599046</v>
      </c>
      <c r="L43" s="30">
        <f t="shared" si="27"/>
        <v>0.57961234890624846</v>
      </c>
      <c r="M43" s="30">
        <f t="shared" si="27"/>
        <v>0.52122151635814662</v>
      </c>
      <c r="N43" s="31">
        <f t="shared" si="27"/>
        <v>0.48472597951305513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0.98117470642471405</v>
      </c>
      <c r="F44" s="30">
        <f t="shared" si="27"/>
        <v>1.0025026089952076</v>
      </c>
      <c r="G44" s="30">
        <f t="shared" si="27"/>
        <v>0.94695887412991275</v>
      </c>
      <c r="H44" s="30">
        <f t="shared" si="27"/>
        <v>0.96935063882387507</v>
      </c>
      <c r="I44" s="30">
        <f t="shared" si="27"/>
        <v>0.91668439770205778</v>
      </c>
      <c r="J44" s="30">
        <f t="shared" si="27"/>
        <v>0.98687903381055153</v>
      </c>
      <c r="K44" s="30">
        <f t="shared" si="27"/>
        <v>0.62959360466883496</v>
      </c>
      <c r="L44" s="30">
        <f t="shared" si="27"/>
        <v>0.57670445910210033</v>
      </c>
      <c r="M44" s="30">
        <f t="shared" si="27"/>
        <v>0.48060224728208556</v>
      </c>
      <c r="N44" s="31">
        <f t="shared" si="27"/>
        <v>0.49454390710963858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0.99581547564768935</v>
      </c>
      <c r="F45" s="30">
        <f t="shared" si="27"/>
        <v>0.98273503753913494</v>
      </c>
      <c r="G45" s="30">
        <f t="shared" si="27"/>
        <v>0.99166134735604927</v>
      </c>
      <c r="H45" s="30">
        <f t="shared" si="27"/>
        <v>1.0149042017487866</v>
      </c>
      <c r="I45" s="30">
        <f t="shared" si="27"/>
        <v>0.94486154594364569</v>
      </c>
      <c r="J45" s="30">
        <f t="shared" si="27"/>
        <v>0.81128099131685871</v>
      </c>
      <c r="K45" s="30">
        <f t="shared" si="27"/>
        <v>0.57699828768858219</v>
      </c>
      <c r="L45" s="30">
        <f t="shared" si="27"/>
        <v>0.52534524858911613</v>
      </c>
      <c r="M45" s="30">
        <f t="shared" si="27"/>
        <v>0.47343890898406232</v>
      </c>
      <c r="N45" s="31">
        <f t="shared" si="27"/>
        <v>0.4567008115748199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0.76117815131159006</v>
      </c>
      <c r="F46" s="30">
        <f t="shared" si="27"/>
        <v>0.72528040365968571</v>
      </c>
      <c r="G46" s="30">
        <f t="shared" si="27"/>
        <v>0.79961903603959594</v>
      </c>
      <c r="H46" s="30">
        <f t="shared" si="27"/>
        <v>0.80602247282085571</v>
      </c>
      <c r="I46" s="30">
        <f t="shared" si="27"/>
        <v>0.65096203532022245</v>
      </c>
      <c r="J46" s="30">
        <f t="shared" si="27"/>
        <v>0.59744470449963016</v>
      </c>
      <c r="K46" s="30">
        <f t="shared" si="27"/>
        <v>0.51062342320435272</v>
      </c>
      <c r="L46" s="30">
        <f t="shared" si="27"/>
        <v>0.47741066091167916</v>
      </c>
      <c r="M46" s="30">
        <f t="shared" si="27"/>
        <v>0.4674306209915195</v>
      </c>
      <c r="N46" s="31">
        <f t="shared" si="27"/>
        <v>0.47226359463813489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0.95740678388191069</v>
      </c>
      <c r="S46" s="30">
        <f t="shared" si="29"/>
        <v>0.91828237726867146</v>
      </c>
      <c r="T46" s="30">
        <f t="shared" si="29"/>
        <v>0.96690094082798561</v>
      </c>
      <c r="U46" s="30">
        <f t="shared" si="29"/>
        <v>0.86500783970741169</v>
      </c>
      <c r="V46" s="30">
        <f t="shared" si="29"/>
        <v>0.89497572002228121</v>
      </c>
      <c r="W46" s="30">
        <f t="shared" si="29"/>
        <v>0.51426012028347023</v>
      </c>
      <c r="X46" s="30">
        <f t="shared" si="29"/>
        <v>0.30164882323795617</v>
      </c>
      <c r="Y46" s="30">
        <f t="shared" si="29"/>
        <v>0.16734678329821961</v>
      </c>
      <c r="Z46" s="31">
        <f t="shared" si="29"/>
        <v>0.12462083237256805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0.5617394652319726</v>
      </c>
      <c r="F47" s="30">
        <f t="shared" si="27"/>
        <v>0.5775960768817695</v>
      </c>
      <c r="G47" s="30">
        <f t="shared" si="27"/>
        <v>0.59960282480723837</v>
      </c>
      <c r="H47" s="30">
        <f t="shared" si="27"/>
        <v>0.57855861880300308</v>
      </c>
      <c r="I47" s="30">
        <f t="shared" si="27"/>
        <v>0.54444410671043697</v>
      </c>
      <c r="J47" s="30">
        <f t="shared" si="27"/>
        <v>0.54692645166519749</v>
      </c>
      <c r="K47" s="30">
        <f t="shared" si="27"/>
        <v>0.48275023556947022</v>
      </c>
      <c r="L47" s="30">
        <f t="shared" si="27"/>
        <v>0.50825253047205077</v>
      </c>
      <c r="M47" s="30">
        <f t="shared" si="27"/>
        <v>0.41361946158444535</v>
      </c>
      <c r="N47" s="31">
        <f t="shared" si="27"/>
        <v>0.42058015947799832</v>
      </c>
      <c r="P47" s="20">
        <f t="shared" ref="P47:P51" si="30">LOG(D62,10)</f>
        <v>-8.9999999999999982</v>
      </c>
      <c r="Q47" s="30">
        <f t="shared" ref="Q47:Q51" si="31">$E89*E$88</f>
        <v>1.0361317852155989</v>
      </c>
      <c r="R47" s="30">
        <f t="shared" si="29"/>
        <v>0.99199960016108923</v>
      </c>
      <c r="S47" s="30">
        <f t="shared" si="29"/>
        <v>0.95146155889141271</v>
      </c>
      <c r="T47" s="30">
        <f t="shared" si="29"/>
        <v>1.0018367979467429</v>
      </c>
      <c r="U47" s="30">
        <f t="shared" si="29"/>
        <v>0.89626211718152904</v>
      </c>
      <c r="V47" s="30">
        <f t="shared" si="29"/>
        <v>0.92731279051130222</v>
      </c>
      <c r="W47" s="30">
        <f t="shared" si="29"/>
        <v>0.53284125649450065</v>
      </c>
      <c r="X47" s="30">
        <f t="shared" si="29"/>
        <v>0.31254793372972817</v>
      </c>
      <c r="Y47" s="30">
        <f t="shared" si="29"/>
        <v>0.17339332132887225</v>
      </c>
      <c r="Z47" s="31">
        <f t="shared" si="29"/>
        <v>0.12912360552124283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0.95075330318089812</v>
      </c>
      <c r="R48" s="30">
        <f t="shared" si="29"/>
        <v>0.91025766226352689</v>
      </c>
      <c r="S48" s="30">
        <f t="shared" si="29"/>
        <v>0.8730600034409971</v>
      </c>
      <c r="T48" s="30">
        <f t="shared" si="29"/>
        <v>0.91928426334092539</v>
      </c>
      <c r="U48" s="30">
        <f t="shared" si="29"/>
        <v>0.82240906087919452</v>
      </c>
      <c r="V48" s="30">
        <f t="shared" si="29"/>
        <v>0.85090112207788648</v>
      </c>
      <c r="W48" s="30">
        <f t="shared" si="29"/>
        <v>0.4889345080537153</v>
      </c>
      <c r="X48" s="30">
        <f t="shared" si="29"/>
        <v>0.28679361509411766</v>
      </c>
      <c r="Y48" s="30">
        <f t="shared" si="29"/>
        <v>0.15910550699748024</v>
      </c>
      <c r="Z48" s="31">
        <f t="shared" si="29"/>
        <v>0.11848366802337207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0.94786357902826834</v>
      </c>
      <c r="R49" s="30">
        <f t="shared" si="29"/>
        <v>0.90749102075625165</v>
      </c>
      <c r="S49" s="30">
        <f t="shared" si="29"/>
        <v>0.87040642067646945</v>
      </c>
      <c r="T49" s="30">
        <f t="shared" si="29"/>
        <v>0.91649018633901436</v>
      </c>
      <c r="U49" s="30">
        <f t="shared" si="29"/>
        <v>0.81990942683257784</v>
      </c>
      <c r="V49" s="30">
        <f t="shared" si="29"/>
        <v>0.84831488912372088</v>
      </c>
      <c r="W49" s="30">
        <f t="shared" si="29"/>
        <v>0.48744843816339789</v>
      </c>
      <c r="X49" s="30">
        <f t="shared" si="29"/>
        <v>0.28592193320399462</v>
      </c>
      <c r="Y49" s="30">
        <f t="shared" si="29"/>
        <v>0.15862192095591848</v>
      </c>
      <c r="Z49" s="31">
        <f t="shared" si="29"/>
        <v>0.11812354819414424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0.96546921300840371</v>
      </c>
      <c r="G50" s="30">
        <f t="shared" si="33"/>
        <v>0.94115557549753681</v>
      </c>
      <c r="H50" s="30">
        <f t="shared" si="33"/>
        <v>0.97310636865868361</v>
      </c>
      <c r="I50" s="30">
        <f t="shared" si="33"/>
        <v>0.92162801349822854</v>
      </c>
      <c r="J50" s="30">
        <f t="shared" si="33"/>
        <v>0.92503061405722731</v>
      </c>
      <c r="K50" s="30">
        <f t="shared" si="33"/>
        <v>0.71606980939828191</v>
      </c>
      <c r="L50" s="30">
        <f t="shared" si="33"/>
        <v>0.58229339016797999</v>
      </c>
      <c r="M50" s="30">
        <f t="shared" si="33"/>
        <v>0.51724202398646435</v>
      </c>
      <c r="N50" s="31">
        <f t="shared" si="33"/>
        <v>0.47584060125073613</v>
      </c>
      <c r="P50" s="20">
        <f t="shared" si="30"/>
        <v>-8.1249387366082999</v>
      </c>
      <c r="Q50" s="30">
        <f t="shared" si="31"/>
        <v>0.53671481979921665</v>
      </c>
      <c r="R50" s="30">
        <f t="shared" si="29"/>
        <v>0.51385440948572725</v>
      </c>
      <c r="S50" s="30">
        <f t="shared" si="29"/>
        <v>0.49285576064055125</v>
      </c>
      <c r="T50" s="30">
        <f t="shared" si="29"/>
        <v>0.5189500642201853</v>
      </c>
      <c r="U50" s="30">
        <f t="shared" si="29"/>
        <v>0.46426252681347313</v>
      </c>
      <c r="V50" s="30">
        <f t="shared" si="29"/>
        <v>0.48034673229643282</v>
      </c>
      <c r="W50" s="30">
        <f t="shared" si="29"/>
        <v>0.27601102778786618</v>
      </c>
      <c r="X50" s="30">
        <f t="shared" si="29"/>
        <v>0.1618993938068054</v>
      </c>
      <c r="Y50" s="30">
        <f t="shared" si="29"/>
        <v>8.9817498641882501E-2</v>
      </c>
      <c r="Z50" s="31">
        <f t="shared" si="29"/>
        <v>6.688584759007124E-2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1.0187890855043606</v>
      </c>
      <c r="F51" s="30">
        <f t="shared" si="33"/>
        <v>0.98181852173831763</v>
      </c>
      <c r="G51" s="30">
        <f t="shared" si="33"/>
        <v>0.9367060209203848</v>
      </c>
      <c r="H51" s="30">
        <f t="shared" si="33"/>
        <v>0.93020929732559332</v>
      </c>
      <c r="I51" s="30">
        <f t="shared" si="33"/>
        <v>0.91564541910878039</v>
      </c>
      <c r="J51" s="30">
        <f t="shared" si="33"/>
        <v>0.88166615253746128</v>
      </c>
      <c r="K51" s="30">
        <f t="shared" si="33"/>
        <v>0.69998223917290636</v>
      </c>
      <c r="L51" s="30">
        <f t="shared" si="33"/>
        <v>0.57580601437692214</v>
      </c>
      <c r="M51" s="30">
        <f t="shared" si="33"/>
        <v>0.47116669938397976</v>
      </c>
      <c r="N51" s="31">
        <f t="shared" si="33"/>
        <v>0.47969189638894344</v>
      </c>
      <c r="P51" s="20">
        <f t="shared" si="30"/>
        <v>-8</v>
      </c>
      <c r="Q51" s="30">
        <f t="shared" si="31"/>
        <v>0.23090137537958588</v>
      </c>
      <c r="R51" s="30">
        <f t="shared" si="29"/>
        <v>0.22106654319607913</v>
      </c>
      <c r="S51" s="30">
        <f t="shared" si="29"/>
        <v>0.21203266389817202</v>
      </c>
      <c r="T51" s="30">
        <f t="shared" si="29"/>
        <v>0.22325875709299747</v>
      </c>
      <c r="U51" s="30">
        <f t="shared" si="29"/>
        <v>0.19973149990256572</v>
      </c>
      <c r="V51" s="30">
        <f t="shared" si="29"/>
        <v>0.20665112468447991</v>
      </c>
      <c r="W51" s="30">
        <f t="shared" si="29"/>
        <v>0.11874336907632455</v>
      </c>
      <c r="X51" s="30">
        <f t="shared" si="29"/>
        <v>6.9651128167277671E-2</v>
      </c>
      <c r="Y51" s="30">
        <f t="shared" si="29"/>
        <v>3.8640602428908419E-2</v>
      </c>
      <c r="Z51" s="31">
        <f t="shared" si="29"/>
        <v>2.8775121595774784E-2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0.95038185778251405</v>
      </c>
      <c r="F52" s="30">
        <f t="shared" si="33"/>
        <v>0.94932555596062707</v>
      </c>
      <c r="G52" s="30">
        <f t="shared" si="33"/>
        <v>0.94316535330024209</v>
      </c>
      <c r="H52" s="30">
        <f t="shared" si="33"/>
        <v>0.92857343167222861</v>
      </c>
      <c r="I52" s="30">
        <f t="shared" si="33"/>
        <v>0.94404404685119236</v>
      </c>
      <c r="J52" s="30">
        <f t="shared" si="33"/>
        <v>0.87604812249362007</v>
      </c>
      <c r="K52" s="30">
        <f t="shared" si="33"/>
        <v>0.59609074847864496</v>
      </c>
      <c r="L52" s="30">
        <f t="shared" si="33"/>
        <v>0.50235097263897843</v>
      </c>
      <c r="M52" s="30">
        <f t="shared" si="33"/>
        <v>0.46394084709797434</v>
      </c>
      <c r="N52" s="31">
        <f t="shared" si="33"/>
        <v>0.46167867859446421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0.94255774605756382</v>
      </c>
      <c r="F53" s="30">
        <f t="shared" si="33"/>
        <v>0.94370752591678586</v>
      </c>
      <c r="G53" s="30">
        <f t="shared" si="33"/>
        <v>0.95811249147012911</v>
      </c>
      <c r="H53" s="30">
        <f t="shared" si="33"/>
        <v>0.90777456836516257</v>
      </c>
      <c r="I53" s="30">
        <f t="shared" si="33"/>
        <v>0.89339764622301987</v>
      </c>
      <c r="J53" s="30">
        <f t="shared" si="33"/>
        <v>0.72749282556063455</v>
      </c>
      <c r="K53" s="30">
        <f t="shared" si="33"/>
        <v>0.51247464408237287</v>
      </c>
      <c r="L53" s="30">
        <f t="shared" si="33"/>
        <v>0.48488927526477654</v>
      </c>
      <c r="M53" s="30">
        <f t="shared" si="33"/>
        <v>0.453106742570833</v>
      </c>
      <c r="N53" s="31">
        <f t="shared" si="33"/>
        <v>0.45042392289931482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0.64146498780111616</v>
      </c>
      <c r="F54" s="30">
        <f t="shared" si="33"/>
        <v>0.65559886704618753</v>
      </c>
      <c r="G54" s="30">
        <f t="shared" si="33"/>
        <v>0.63670695570075808</v>
      </c>
      <c r="H54" s="30">
        <f t="shared" si="33"/>
        <v>0.60226029894276345</v>
      </c>
      <c r="I54" s="30">
        <f t="shared" si="33"/>
        <v>0.59084663058414422</v>
      </c>
      <c r="J54" s="30">
        <f t="shared" si="33"/>
        <v>0.54951064247455061</v>
      </c>
      <c r="K54" s="30">
        <f t="shared" si="33"/>
        <v>0.48621666339493536</v>
      </c>
      <c r="L54" s="30">
        <f t="shared" si="33"/>
        <v>0.45994933490376438</v>
      </c>
      <c r="M54" s="30">
        <f t="shared" si="33"/>
        <v>0.42161399179262832</v>
      </c>
      <c r="N54" s="31">
        <f t="shared" si="33"/>
        <v>0.41952008375632144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0.53335763762304045</v>
      </c>
      <c r="F55" s="36">
        <f t="shared" si="33"/>
        <v>0.55407237069650483</v>
      </c>
      <c r="G55" s="36">
        <f t="shared" si="33"/>
        <v>0.55884909840432995</v>
      </c>
      <c r="H55" s="36">
        <f t="shared" si="33"/>
        <v>0.54486478401899474</v>
      </c>
      <c r="I55" s="36">
        <f t="shared" si="33"/>
        <v>0.53564784953775113</v>
      </c>
      <c r="J55" s="36">
        <f t="shared" si="33"/>
        <v>0.51303551230638367</v>
      </c>
      <c r="K55" s="36">
        <f t="shared" si="33"/>
        <v>0.44044046851192314</v>
      </c>
      <c r="L55" s="36">
        <f t="shared" si="33"/>
        <v>0.41316357721753272</v>
      </c>
      <c r="M55" s="36">
        <f t="shared" si="33"/>
        <v>0.40638641951073595</v>
      </c>
      <c r="N55" s="37">
        <f t="shared" si="33"/>
        <v>0.41103227796629183</v>
      </c>
      <c r="P55" s="20" t="e">
        <f>LOG(D61,10)</f>
        <v>#NUM!</v>
      </c>
      <c r="Q55" s="30">
        <f>E88</f>
        <v>1</v>
      </c>
      <c r="R55" s="30">
        <f t="shared" ref="R55:Z60" si="36">F88</f>
        <v>0.95740678388191069</v>
      </c>
      <c r="S55" s="30">
        <f t="shared" si="36"/>
        <v>0.91828237726867146</v>
      </c>
      <c r="T55" s="30">
        <f t="shared" si="36"/>
        <v>0.96690094082798561</v>
      </c>
      <c r="U55" s="30">
        <f t="shared" si="36"/>
        <v>0.86500783970741169</v>
      </c>
      <c r="V55" s="30">
        <f t="shared" si="36"/>
        <v>0.89497572002228121</v>
      </c>
      <c r="W55" s="30">
        <f t="shared" si="36"/>
        <v>0.51426012028347023</v>
      </c>
      <c r="X55" s="30">
        <f t="shared" si="36"/>
        <v>0.30164882323795617</v>
      </c>
      <c r="Y55" s="30">
        <f t="shared" si="36"/>
        <v>0.16734678329821961</v>
      </c>
      <c r="Z55" s="31">
        <f t="shared" si="36"/>
        <v>0.12462083237256805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1.0361317852155989</v>
      </c>
      <c r="R56" s="30">
        <f t="shared" si="36"/>
        <v>0.97117268411329905</v>
      </c>
      <c r="S56" s="30">
        <f t="shared" si="36"/>
        <v>0.91987717845567851</v>
      </c>
      <c r="T56" s="30">
        <f t="shared" si="36"/>
        <v>0.89828772471547391</v>
      </c>
      <c r="U56" s="30">
        <f t="shared" si="36"/>
        <v>0.88216022079120515</v>
      </c>
      <c r="V56" s="30">
        <f t="shared" si="36"/>
        <v>0.82384409437006401</v>
      </c>
      <c r="W56" s="30">
        <f t="shared" si="36"/>
        <v>0.49384001049314308</v>
      </c>
      <c r="X56" s="30">
        <f t="shared" si="36"/>
        <v>0.27999553568032853</v>
      </c>
      <c r="Y56" s="30">
        <f t="shared" si="36"/>
        <v>0.1390741750628901</v>
      </c>
      <c r="Z56" s="31">
        <f t="shared" si="36"/>
        <v>0.11463396810997462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0.95075330318089812</v>
      </c>
      <c r="R57" s="30">
        <f t="shared" si="36"/>
        <v>0.93667518775916103</v>
      </c>
      <c r="S57" s="30">
        <f t="shared" si="36"/>
        <v>0.90421233482722418</v>
      </c>
      <c r="T57" s="30">
        <f t="shared" si="36"/>
        <v>0.91072666600359264</v>
      </c>
      <c r="U57" s="30">
        <f t="shared" si="36"/>
        <v>0.88324597707034935</v>
      </c>
      <c r="V57" s="30">
        <f t="shared" si="36"/>
        <v>0.84802178427132424</v>
      </c>
      <c r="W57" s="30">
        <f t="shared" si="36"/>
        <v>0.34033855479774777</v>
      </c>
      <c r="X57" s="30">
        <f t="shared" si="36"/>
        <v>0.19672771020885138</v>
      </c>
      <c r="Y57" s="30">
        <f t="shared" si="36"/>
        <v>8.5383397390033755E-2</v>
      </c>
      <c r="Z57" s="31">
        <f t="shared" si="36"/>
        <v>0.10432704358953793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0.94786357902826834</v>
      </c>
      <c r="R58" s="30">
        <f t="shared" si="36"/>
        <v>0.9233154490301767</v>
      </c>
      <c r="S58" s="30">
        <f t="shared" si="36"/>
        <v>0.93652781526045437</v>
      </c>
      <c r="T58" s="30">
        <f t="shared" si="36"/>
        <v>0.90835462489372576</v>
      </c>
      <c r="U58" s="30">
        <f t="shared" si="36"/>
        <v>0.86172852057490212</v>
      </c>
      <c r="V58" s="30">
        <f t="shared" si="36"/>
        <v>0.56043734787745869</v>
      </c>
      <c r="W58" s="30">
        <f t="shared" si="36"/>
        <v>0.21784178630869155</v>
      </c>
      <c r="X58" s="30">
        <f t="shared" si="36"/>
        <v>0.136760106148756</v>
      </c>
      <c r="Y58" s="30">
        <f t="shared" si="36"/>
        <v>7.5371158646346914E-2</v>
      </c>
      <c r="Z58" s="31">
        <f t="shared" si="36"/>
        <v>6.7152175856645457E-2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0.53671481979921665</v>
      </c>
      <c r="R59" s="30">
        <f t="shared" si="36"/>
        <v>0.46027095263587769</v>
      </c>
      <c r="S59" s="30">
        <f t="shared" si="36"/>
        <v>0.53615157017895454</v>
      </c>
      <c r="T59" s="30">
        <f t="shared" si="36"/>
        <v>0.45615679895075356</v>
      </c>
      <c r="U59" s="30">
        <f t="shared" si="36"/>
        <v>0.37152723296679113</v>
      </c>
      <c r="V59" s="30">
        <f t="shared" si="36"/>
        <v>0.25230856508427402</v>
      </c>
      <c r="W59" s="30">
        <f t="shared" si="36"/>
        <v>0.1447050494928499</v>
      </c>
      <c r="X59" s="30">
        <f t="shared" si="36"/>
        <v>9.0142627551412002E-2</v>
      </c>
      <c r="Y59" s="30">
        <f t="shared" si="36"/>
        <v>4.2112357762809194E-2</v>
      </c>
      <c r="Z59" s="31">
        <f t="shared" si="36"/>
        <v>5.144380872617782E-2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0.23090137537958588</v>
      </c>
      <c r="R60" s="30">
        <f t="shared" si="36"/>
        <v>0.245016417154301</v>
      </c>
      <c r="S60" s="30">
        <f t="shared" si="36"/>
        <v>0.27597669255938195</v>
      </c>
      <c r="T60" s="30">
        <f t="shared" si="36"/>
        <v>0.23207304388006578</v>
      </c>
      <c r="U60" s="30">
        <f t="shared" si="36"/>
        <v>0.21791665268730953</v>
      </c>
      <c r="V60" s="30">
        <f t="shared" si="36"/>
        <v>0.19484840877299359</v>
      </c>
      <c r="W60" s="30">
        <f t="shared" si="36"/>
        <v>7.6085387411698457E-2</v>
      </c>
      <c r="X60" s="30">
        <f t="shared" si="36"/>
        <v>7.391659207581347E-2</v>
      </c>
      <c r="Y60" s="30">
        <f t="shared" si="36"/>
        <v>0</v>
      </c>
      <c r="Z60" s="31">
        <f t="shared" si="36"/>
        <v>1.5047131922790391E-2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0.97485247780634265</v>
      </c>
      <c r="G61" s="30">
        <f t="shared" si="40"/>
        <v>0.95175298043821011</v>
      </c>
      <c r="H61" s="30">
        <f t="shared" si="40"/>
        <v>0.98045793670969339</v>
      </c>
      <c r="I61" s="30">
        <f t="shared" si="40"/>
        <v>0.92029908383729964</v>
      </c>
      <c r="J61" s="30">
        <f t="shared" si="40"/>
        <v>0.93799246330002095</v>
      </c>
      <c r="K61" s="30">
        <f t="shared" si="40"/>
        <v>0.71321361665553817</v>
      </c>
      <c r="L61" s="30">
        <f t="shared" si="40"/>
        <v>0.58768547395199588</v>
      </c>
      <c r="M61" s="30">
        <f t="shared" si="40"/>
        <v>0.50839201274272094</v>
      </c>
      <c r="N61" s="31">
        <f t="shared" si="40"/>
        <v>0.48316612239978401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1.0213326194501626</v>
      </c>
      <c r="F62" s="30">
        <f t="shared" si="40"/>
        <v>0.9829800228272384</v>
      </c>
      <c r="G62" s="30">
        <f t="shared" si="40"/>
        <v>0.95269456930845509</v>
      </c>
      <c r="H62" s="30">
        <f t="shared" si="40"/>
        <v>0.93994790877041334</v>
      </c>
      <c r="I62" s="30">
        <f t="shared" si="40"/>
        <v>0.93042604590522338</v>
      </c>
      <c r="J62" s="30">
        <f t="shared" si="40"/>
        <v>0.89599553755013928</v>
      </c>
      <c r="K62" s="30">
        <f t="shared" si="40"/>
        <v>0.70115735016639935</v>
      </c>
      <c r="L62" s="30">
        <f t="shared" si="40"/>
        <v>0.5749011251976921</v>
      </c>
      <c r="M62" s="30">
        <f t="shared" si="40"/>
        <v>0.49169954131489252</v>
      </c>
      <c r="N62" s="31">
        <f t="shared" si="40"/>
        <v>0.477269763458672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0.97092418666415947</v>
      </c>
      <c r="F63" s="30">
        <f t="shared" si="40"/>
        <v>0.96261230622217886</v>
      </c>
      <c r="G63" s="30">
        <f t="shared" si="40"/>
        <v>0.94344586637617223</v>
      </c>
      <c r="H63" s="30">
        <f t="shared" si="40"/>
        <v>0.94729200204670649</v>
      </c>
      <c r="I63" s="30">
        <f t="shared" si="40"/>
        <v>0.93106708883682499</v>
      </c>
      <c r="J63" s="30">
        <f t="shared" si="40"/>
        <v>0.91027032233505922</v>
      </c>
      <c r="K63" s="30">
        <f t="shared" si="40"/>
        <v>0.61052833419455199</v>
      </c>
      <c r="L63" s="30">
        <f t="shared" si="40"/>
        <v>0.52573884819902605</v>
      </c>
      <c r="M63" s="30">
        <f t="shared" si="40"/>
        <v>0.45999989178902706</v>
      </c>
      <c r="N63" s="31">
        <f t="shared" si="40"/>
        <v>0.47118443727885451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0.96921806045710512</v>
      </c>
      <c r="F64" s="30">
        <f t="shared" si="40"/>
        <v>0.95472456360004065</v>
      </c>
      <c r="G64" s="30">
        <f t="shared" si="40"/>
        <v>0.9625252958125472</v>
      </c>
      <c r="H64" s="30">
        <f t="shared" si="40"/>
        <v>0.94589152183198733</v>
      </c>
      <c r="I64" s="30">
        <f t="shared" si="40"/>
        <v>0.91836293629595811</v>
      </c>
      <c r="J64" s="30">
        <f t="shared" si="40"/>
        <v>0.74047718023669284</v>
      </c>
      <c r="K64" s="30">
        <f t="shared" si="40"/>
        <v>0.53820484033841276</v>
      </c>
      <c r="L64" s="30">
        <f t="shared" si="40"/>
        <v>0.4903332885479143</v>
      </c>
      <c r="M64" s="30">
        <f t="shared" si="40"/>
        <v>0.4540885514639153</v>
      </c>
      <c r="N64" s="31">
        <f t="shared" si="40"/>
        <v>0.44923596997440612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0.72647112820053561</v>
      </c>
      <c r="F65" s="30">
        <f t="shared" si="40"/>
        <v>0.68133779427408836</v>
      </c>
      <c r="G65" s="30">
        <f t="shared" si="40"/>
        <v>0.72613857917942293</v>
      </c>
      <c r="H65" s="30">
        <f t="shared" si="40"/>
        <v>0.6789087508598054</v>
      </c>
      <c r="I65" s="30">
        <f t="shared" si="40"/>
        <v>0.62894248668006369</v>
      </c>
      <c r="J65" s="30">
        <f t="shared" si="40"/>
        <v>0.55855442093358942</v>
      </c>
      <c r="K65" s="30">
        <f t="shared" si="40"/>
        <v>0.49502407401288179</v>
      </c>
      <c r="L65" s="30">
        <f t="shared" si="40"/>
        <v>0.46280979573655151</v>
      </c>
      <c r="M65" s="30">
        <f t="shared" si="40"/>
        <v>0.4344521748391883</v>
      </c>
      <c r="N65" s="31">
        <f t="shared" si="40"/>
        <v>0.43996157026849181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2.0826916047790189E-2</v>
      </c>
      <c r="S65" s="30">
        <f t="shared" si="45"/>
        <v>3.1584380435734194E-2</v>
      </c>
      <c r="T65" s="30">
        <f t="shared" si="45"/>
        <v>0.10354907323126894</v>
      </c>
      <c r="U65" s="30">
        <f t="shared" si="45"/>
        <v>1.4101896390323887E-2</v>
      </c>
      <c r="V65" s="30">
        <f t="shared" si="45"/>
        <v>0.10346869614123821</v>
      </c>
      <c r="W65" s="30">
        <f t="shared" si="45"/>
        <v>3.900124600135757E-2</v>
      </c>
      <c r="X65" s="30">
        <f t="shared" si="45"/>
        <v>3.2552398049399633E-2</v>
      </c>
      <c r="Y65" s="30">
        <f t="shared" si="45"/>
        <v>3.4319146265982148E-2</v>
      </c>
      <c r="Z65" s="31">
        <f t="shared" si="45"/>
        <v>1.4489637411268214E-2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0.54591537116777833</v>
      </c>
      <c r="F66" s="30">
        <f t="shared" si="40"/>
        <v>0.55424905335110841</v>
      </c>
      <c r="G66" s="30">
        <f t="shared" si="40"/>
        <v>0.5725283542311459</v>
      </c>
      <c r="H66" s="30">
        <f t="shared" si="40"/>
        <v>0.54660713765795688</v>
      </c>
      <c r="I66" s="30">
        <f t="shared" si="40"/>
        <v>0.53824904230505066</v>
      </c>
      <c r="J66" s="30">
        <f t="shared" si="40"/>
        <v>0.52462928712630075</v>
      </c>
      <c r="K66" s="30">
        <f t="shared" si="40"/>
        <v>0.45451024029995507</v>
      </c>
      <c r="L66" s="30">
        <f t="shared" si="40"/>
        <v>0.45322975871595217</v>
      </c>
      <c r="M66" s="30">
        <f t="shared" si="40"/>
        <v>0.40958855692098856</v>
      </c>
      <c r="N66" s="31">
        <f t="shared" si="40"/>
        <v>0.41847255579372344</v>
      </c>
      <c r="P66" s="20">
        <f t="shared" si="44"/>
        <v>-8.6020599913279607</v>
      </c>
      <c r="Q66" s="30">
        <f t="shared" si="45"/>
        <v>0</v>
      </c>
      <c r="R66" s="30">
        <f t="shared" si="45"/>
        <v>-2.6417525495634142E-2</v>
      </c>
      <c r="S66" s="30">
        <f t="shared" si="45"/>
        <v>-3.1152331386227083E-2</v>
      </c>
      <c r="T66" s="30">
        <f t="shared" si="45"/>
        <v>8.5575973373327452E-3</v>
      </c>
      <c r="U66" s="30">
        <f t="shared" si="45"/>
        <v>-6.0836916191154833E-2</v>
      </c>
      <c r="V66" s="30">
        <f t="shared" si="45"/>
        <v>2.8793378065622433E-3</v>
      </c>
      <c r="W66" s="30">
        <f t="shared" si="45"/>
        <v>0.14859595325596753</v>
      </c>
      <c r="X66" s="30">
        <f t="shared" si="45"/>
        <v>9.0065904885266279E-2</v>
      </c>
      <c r="Y66" s="30">
        <f t="shared" si="45"/>
        <v>7.372210960744649E-2</v>
      </c>
      <c r="Z66" s="31">
        <f t="shared" si="45"/>
        <v>1.4156624433834142E-2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-1.5824428273925051E-2</v>
      </c>
      <c r="S67" s="30">
        <f t="shared" si="45"/>
        <v>-6.6121394583984916E-2</v>
      </c>
      <c r="T67" s="30">
        <f t="shared" si="45"/>
        <v>8.1355614452885971E-3</v>
      </c>
      <c r="U67" s="30">
        <f t="shared" si="45"/>
        <v>-4.1819093742324287E-2</v>
      </c>
      <c r="V67" s="30">
        <f t="shared" si="45"/>
        <v>0.28787754124626219</v>
      </c>
      <c r="W67" s="30">
        <f t="shared" si="45"/>
        <v>0.26960665185470634</v>
      </c>
      <c r="X67" s="30">
        <f t="shared" si="45"/>
        <v>0.14916182705523862</v>
      </c>
      <c r="Y67" s="30">
        <f t="shared" si="45"/>
        <v>8.3250762309571569E-2</v>
      </c>
      <c r="Z67" s="31">
        <f t="shared" si="45"/>
        <v>5.097137233749878E-2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5.3583456849849553E-2</v>
      </c>
      <c r="S68" s="30">
        <f t="shared" si="45"/>
        <v>-4.3295809538403285E-2</v>
      </c>
      <c r="T68" s="30">
        <f t="shared" si="45"/>
        <v>6.2793265269431742E-2</v>
      </c>
      <c r="U68" s="30">
        <f t="shared" si="45"/>
        <v>9.2735293846681999E-2</v>
      </c>
      <c r="V68" s="30">
        <f t="shared" si="45"/>
        <v>0.2280381672121588</v>
      </c>
      <c r="W68" s="30">
        <f t="shared" si="45"/>
        <v>0.13130597829501628</v>
      </c>
      <c r="X68" s="30">
        <f t="shared" si="45"/>
        <v>7.17567662553934E-2</v>
      </c>
      <c r="Y68" s="30">
        <f t="shared" si="45"/>
        <v>4.7705140879073307E-2</v>
      </c>
      <c r="Z68" s="31">
        <f t="shared" si="45"/>
        <v>1.544203886389342E-2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1.4547732654801832E-2</v>
      </c>
      <c r="G69" s="30">
        <f t="shared" si="47"/>
        <v>2.3861265649018745E-2</v>
      </c>
      <c r="H69" s="30">
        <f t="shared" si="47"/>
        <v>9.5003532660367374E-3</v>
      </c>
      <c r="I69" s="30">
        <f t="shared" si="47"/>
        <v>8.7070741357149119E-3</v>
      </c>
      <c r="J69" s="30">
        <f t="shared" si="47"/>
        <v>4.1022920344748186E-2</v>
      </c>
      <c r="K69" s="30">
        <f t="shared" si="47"/>
        <v>9.8489334493884698E-3</v>
      </c>
      <c r="L69" s="30">
        <f t="shared" si="47"/>
        <v>3.2948729153885296E-2</v>
      </c>
      <c r="M69" s="30">
        <f t="shared" si="47"/>
        <v>2.1248331582829332E-2</v>
      </c>
      <c r="N69" s="31">
        <f t="shared" si="47"/>
        <v>1.3538729355509432E-2</v>
      </c>
      <c r="P69" s="21">
        <f t="shared" si="44"/>
        <v>-8</v>
      </c>
      <c r="Q69" s="36">
        <f t="shared" si="45"/>
        <v>0</v>
      </c>
      <c r="R69" s="36">
        <f t="shared" si="45"/>
        <v>-2.3949873958221873E-2</v>
      </c>
      <c r="S69" s="36">
        <f t="shared" si="45"/>
        <v>-6.3944028661209934E-2</v>
      </c>
      <c r="T69" s="36">
        <f t="shared" si="45"/>
        <v>-8.8142867870683039E-3</v>
      </c>
      <c r="U69" s="36">
        <f t="shared" si="45"/>
        <v>-1.8185152784743808E-2</v>
      </c>
      <c r="V69" s="36">
        <f t="shared" si="45"/>
        <v>1.1802715911486322E-2</v>
      </c>
      <c r="W69" s="36">
        <f t="shared" si="45"/>
        <v>4.2657981664626088E-2</v>
      </c>
      <c r="X69" s="36">
        <f t="shared" si="45"/>
        <v>-4.2654639085357993E-3</v>
      </c>
      <c r="Y69" s="36">
        <f t="shared" si="45"/>
        <v>3.8640602428908419E-2</v>
      </c>
      <c r="Z69" s="37">
        <f t="shared" si="45"/>
        <v>1.3727989672984393E-2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1.5326900358586104E-2</v>
      </c>
      <c r="F70" s="30">
        <f t="shared" si="47"/>
        <v>1.7643191018423744E-2</v>
      </c>
      <c r="G70" s="30">
        <f t="shared" si="47"/>
        <v>1.9749430009090241E-2</v>
      </c>
      <c r="H70" s="30">
        <f t="shared" si="47"/>
        <v>1.1041695335142933E-2</v>
      </c>
      <c r="I70" s="30">
        <f t="shared" si="47"/>
        <v>2.2433758824161466E-2</v>
      </c>
      <c r="J70" s="30">
        <f t="shared" si="47"/>
        <v>1.3686780961521266E-2</v>
      </c>
      <c r="K70" s="30">
        <f t="shared" si="47"/>
        <v>1.0272556996310696E-2</v>
      </c>
      <c r="L70" s="30">
        <f t="shared" si="47"/>
        <v>5.2227950958807388E-3</v>
      </c>
      <c r="M70" s="30">
        <f t="shared" si="47"/>
        <v>2.6210199563583638E-2</v>
      </c>
      <c r="N70" s="31">
        <f t="shared" si="47"/>
        <v>8.9175014562423993E-3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1.779019064299445E-2</v>
      </c>
      <c r="F71" s="30">
        <f t="shared" si="47"/>
        <v>3.5181834759344603E-2</v>
      </c>
      <c r="G71" s="30">
        <f t="shared" si="47"/>
        <v>3.3814887923577452E-3</v>
      </c>
      <c r="H71" s="30">
        <f t="shared" si="47"/>
        <v>2.0592770295733868E-2</v>
      </c>
      <c r="I71" s="30">
        <f t="shared" si="47"/>
        <v>1.3733887453859388E-2</v>
      </c>
      <c r="J71" s="30">
        <f t="shared" si="47"/>
        <v>6.6470557408623968E-2</v>
      </c>
      <c r="K71" s="30">
        <f t="shared" si="47"/>
        <v>1.7224167407811544E-2</v>
      </c>
      <c r="L71" s="30">
        <f t="shared" si="47"/>
        <v>4.4187202358747804E-2</v>
      </c>
      <c r="M71" s="30">
        <f t="shared" si="47"/>
        <v>2.2829392082722284E-2</v>
      </c>
      <c r="N71" s="31">
        <f t="shared" si="47"/>
        <v>2.0346370578912712E-2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2.662892050960006E-2</v>
      </c>
      <c r="F72" s="30">
        <f t="shared" si="47"/>
        <v>2.444113996306449E-2</v>
      </c>
      <c r="G72" s="30">
        <f t="shared" si="47"/>
        <v>2.7199460416302355E-2</v>
      </c>
      <c r="H72" s="30">
        <f t="shared" si="47"/>
        <v>5.9875696420844886E-2</v>
      </c>
      <c r="I72" s="30">
        <f t="shared" si="47"/>
        <v>2.576618996480446E-2</v>
      </c>
      <c r="J72" s="30">
        <f t="shared" si="47"/>
        <v>6.5287298415143483E-2</v>
      </c>
      <c r="K72" s="30">
        <f t="shared" si="47"/>
        <v>3.4187885908849157E-2</v>
      </c>
      <c r="L72" s="30">
        <f t="shared" si="47"/>
        <v>3.2632331375810467E-2</v>
      </c>
      <c r="M72" s="30">
        <f t="shared" si="47"/>
        <v>1.8878610429860603E-2</v>
      </c>
      <c r="N72" s="31">
        <f t="shared" si="47"/>
        <v>8.1242213586447381E-3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7.4029124534961924E-2</v>
      </c>
      <c r="F73" s="30">
        <f t="shared" si="47"/>
        <v>3.8241465312908694E-2</v>
      </c>
      <c r="G73" s="30">
        <f t="shared" si="47"/>
        <v>8.2619103526062054E-2</v>
      </c>
      <c r="H73" s="30">
        <f t="shared" si="47"/>
        <v>0.11085943120160149</v>
      </c>
      <c r="I73" s="30">
        <f t="shared" si="47"/>
        <v>3.3125537244016665E-2</v>
      </c>
      <c r="J73" s="30">
        <f t="shared" si="47"/>
        <v>3.5249524477399208E-2</v>
      </c>
      <c r="K73" s="30">
        <f t="shared" si="47"/>
        <v>1.3546966571470738E-2</v>
      </c>
      <c r="L73" s="30">
        <f t="shared" si="47"/>
        <v>1.3401578156318324E-2</v>
      </c>
      <c r="M73" s="30">
        <f t="shared" si="47"/>
        <v>2.8792594990108809E-2</v>
      </c>
      <c r="N73" s="31">
        <f t="shared" si="47"/>
        <v>2.8301479709308491E-2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1.4470102552783935E-2</v>
      </c>
      <c r="F74" s="30">
        <f t="shared" si="47"/>
        <v>2.3259185506100403E-2</v>
      </c>
      <c r="G74" s="30">
        <f t="shared" si="47"/>
        <v>2.3447609421115911E-2</v>
      </c>
      <c r="H74" s="30">
        <f t="shared" si="47"/>
        <v>3.1116911223997575E-2</v>
      </c>
      <c r="I74" s="30">
        <f t="shared" si="47"/>
        <v>5.3879931398703703E-3</v>
      </c>
      <c r="J74" s="30">
        <f t="shared" si="47"/>
        <v>1.9315042227832913E-2</v>
      </c>
      <c r="K74" s="30">
        <f t="shared" si="47"/>
        <v>2.4456604879916514E-2</v>
      </c>
      <c r="L74" s="30">
        <f t="shared" si="47"/>
        <v>4.9277296515353376E-2</v>
      </c>
      <c r="M74" s="30">
        <f t="shared" si="47"/>
        <v>3.6870538075813525E-3</v>
      </c>
      <c r="N74" s="31">
        <f t="shared" si="47"/>
        <v>6.6421811536735023E-3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8.3991373643485471E-3</v>
      </c>
      <c r="G77" s="30">
        <f t="shared" si="54"/>
        <v>1.3776308145666143E-2</v>
      </c>
      <c r="H77" s="30">
        <f t="shared" si="54"/>
        <v>5.4850315155428511E-3</v>
      </c>
      <c r="I77" s="30">
        <f t="shared" si="54"/>
        <v>5.0270315961090332E-3</v>
      </c>
      <c r="J77" s="30">
        <f t="shared" si="54"/>
        <v>2.3684594103984942E-2</v>
      </c>
      <c r="K77" s="30">
        <f t="shared" si="54"/>
        <v>5.6862843782351426E-3</v>
      </c>
      <c r="L77" s="30">
        <f t="shared" si="54"/>
        <v>1.9022957646451746E-2</v>
      </c>
      <c r="M77" s="30">
        <f t="shared" si="54"/>
        <v>1.2267729959176943E-2</v>
      </c>
      <c r="N77" s="31">
        <f t="shared" si="54"/>
        <v>7.8165890378888592E-3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8.8489900478722593E-3</v>
      </c>
      <c r="F78" s="30">
        <f t="shared" si="56"/>
        <v>1.0186301083850937E-2</v>
      </c>
      <c r="G78" s="30">
        <f t="shared" si="56"/>
        <v>1.1402338732089925E-2</v>
      </c>
      <c r="H78" s="30">
        <f t="shared" si="56"/>
        <v>6.3749257740546078E-3</v>
      </c>
      <c r="I78" s="30">
        <f t="shared" si="56"/>
        <v>1.2952136696064766E-2</v>
      </c>
      <c r="J78" s="30">
        <f t="shared" si="56"/>
        <v>7.9020666724737478E-3</v>
      </c>
      <c r="K78" s="30">
        <f t="shared" si="56"/>
        <v>5.9308635470857541E-3</v>
      </c>
      <c r="L78" s="30">
        <f t="shared" si="56"/>
        <v>3.0153821545290021E-3</v>
      </c>
      <c r="M78" s="30">
        <f t="shared" si="56"/>
        <v>1.5132465773548827E-2</v>
      </c>
      <c r="N78" s="31">
        <f t="shared" si="56"/>
        <v>5.1485218662604294E-3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1.0271171356667608E-2</v>
      </c>
      <c r="F79" s="30">
        <f t="shared" si="56"/>
        <v>2.0312241768892542E-2</v>
      </c>
      <c r="G79" s="30">
        <f t="shared" si="56"/>
        <v>1.9523034645294469E-3</v>
      </c>
      <c r="H79" s="30">
        <f t="shared" si="56"/>
        <v>1.1889241473602079E-2</v>
      </c>
      <c r="I79" s="30">
        <f t="shared" si="56"/>
        <v>7.929263618505742E-3</v>
      </c>
      <c r="J79" s="30">
        <f t="shared" si="56"/>
        <v>3.8376794213053525E-2</v>
      </c>
      <c r="K79" s="30">
        <f t="shared" si="56"/>
        <v>9.9443776894671734E-3</v>
      </c>
      <c r="L79" s="30">
        <f t="shared" si="56"/>
        <v>2.5511493176559513E-2</v>
      </c>
      <c r="M79" s="30">
        <f t="shared" si="56"/>
        <v>1.3180555664395223E-2</v>
      </c>
      <c r="N79" s="31">
        <f t="shared" si="56"/>
        <v>1.1746982530767136E-2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1.5374214424446742E-2</v>
      </c>
      <c r="F80" s="30">
        <f t="shared" si="56"/>
        <v>1.4111098736976604E-2</v>
      </c>
      <c r="G80" s="30">
        <f t="shared" si="56"/>
        <v>1.5703615793164736E-2</v>
      </c>
      <c r="H80" s="30">
        <f t="shared" si="56"/>
        <v>3.4569249446491111E-2</v>
      </c>
      <c r="I80" s="30">
        <f t="shared" si="56"/>
        <v>1.487611671217089E-2</v>
      </c>
      <c r="J80" s="30">
        <f t="shared" si="56"/>
        <v>3.7693639314646518E-2</v>
      </c>
      <c r="K80" s="30">
        <f t="shared" si="56"/>
        <v>1.9738385132498277E-2</v>
      </c>
      <c r="L80" s="30">
        <f t="shared" si="56"/>
        <v>1.8840285304109246E-2</v>
      </c>
      <c r="M80" s="30">
        <f t="shared" si="56"/>
        <v>1.0899570813606096E-2</v>
      </c>
      <c r="N80" s="31">
        <f t="shared" si="56"/>
        <v>4.6905213883696468E-3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4.2740734978132598E-2</v>
      </c>
      <c r="F81" s="30">
        <f t="shared" si="56"/>
        <v>2.2078720292613572E-2</v>
      </c>
      <c r="G81" s="30">
        <f t="shared" si="56"/>
        <v>4.7700161660977486E-2</v>
      </c>
      <c r="H81" s="30">
        <f t="shared" si="56"/>
        <v>6.400472244645343E-2</v>
      </c>
      <c r="I81" s="30">
        <f t="shared" si="56"/>
        <v>1.9125037844883997E-2</v>
      </c>
      <c r="J81" s="30">
        <f t="shared" si="56"/>
        <v>2.0351322445832737E-2</v>
      </c>
      <c r="K81" s="30">
        <f t="shared" si="56"/>
        <v>7.8213447967414931E-3</v>
      </c>
      <c r="L81" s="30">
        <f t="shared" si="56"/>
        <v>7.7374047561161929E-3</v>
      </c>
      <c r="M81" s="30">
        <f t="shared" si="56"/>
        <v>1.6623412468207192E-2</v>
      </c>
      <c r="N81" s="31">
        <f t="shared" si="56"/>
        <v>1.6339866928633991E-2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8.3543176040512968E-3</v>
      </c>
      <c r="F82" s="36">
        <f t="shared" si="56"/>
        <v>1.342869701307851E-2</v>
      </c>
      <c r="G82" s="36">
        <f t="shared" si="56"/>
        <v>1.3537483611134478E-2</v>
      </c>
      <c r="H82" s="36">
        <f t="shared" si="56"/>
        <v>1.7965357071524687E-2</v>
      </c>
      <c r="I82" s="36">
        <f t="shared" si="56"/>
        <v>3.1107592896960153E-3</v>
      </c>
      <c r="J82" s="36">
        <f t="shared" si="56"/>
        <v>1.1151544829648322E-2</v>
      </c>
      <c r="K82" s="36">
        <f t="shared" si="56"/>
        <v>1.4120027410884115E-2</v>
      </c>
      <c r="L82" s="36">
        <f t="shared" si="56"/>
        <v>2.8450260408076283E-2</v>
      </c>
      <c r="M82" s="36">
        <f t="shared" si="56"/>
        <v>2.1287215083237287E-3</v>
      </c>
      <c r="N82" s="37">
        <f t="shared" si="56"/>
        <v>3.8348650770796558E-3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0.40958855692098856</v>
      </c>
      <c r="F85" s="5"/>
      <c r="G85" s="5" t="s">
        <v>22</v>
      </c>
      <c r="H85" s="5">
        <f>1/(1-E85)</f>
        <v>1.6937341098691672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0.15195441549434255</v>
      </c>
      <c r="S85" s="30">
        <f t="shared" si="60"/>
        <v>0.1152835222135523</v>
      </c>
      <c r="T85" s="30">
        <f t="shared" si="60"/>
        <v>0.11340685546081174</v>
      </c>
      <c r="U85" s="30">
        <f t="shared" si="60"/>
        <v>0.11087319347614639</v>
      </c>
      <c r="V85" s="30">
        <f t="shared" si="60"/>
        <v>9.8517636510765158E-2</v>
      </c>
      <c r="W85" s="30">
        <f t="shared" si="60"/>
        <v>4.5402978245611424E-2</v>
      </c>
      <c r="X85" s="30">
        <f t="shared" si="60"/>
        <v>4.8194910232000433E-2</v>
      </c>
      <c r="Y85" s="30">
        <f t="shared" si="60"/>
        <v>2.8718031085743133E-2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-0.69373410986916717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0.11194217609116244</v>
      </c>
      <c r="S86" s="30">
        <f t="shared" si="61"/>
        <v>8.492736655302642E-2</v>
      </c>
      <c r="T86" s="30">
        <f t="shared" si="61"/>
        <v>8.3544858783072634E-2</v>
      </c>
      <c r="U86" s="30">
        <f t="shared" si="61"/>
        <v>8.167835404795061E-2</v>
      </c>
      <c r="V86" s="30">
        <f t="shared" si="61"/>
        <v>7.2576230039092221E-2</v>
      </c>
      <c r="W86" s="30">
        <f t="shared" si="61"/>
        <v>3.3447584720054942E-2</v>
      </c>
      <c r="X86" s="30">
        <f t="shared" si="61"/>
        <v>3.5504352475293648E-2</v>
      </c>
      <c r="Y86" s="30">
        <f t="shared" si="61"/>
        <v>2.1156074223532016E-2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5.7231410567573478E-2</v>
      </c>
      <c r="S87" s="30">
        <f t="shared" si="63"/>
        <v>4.3419854368927077E-2</v>
      </c>
      <c r="T87" s="30">
        <f t="shared" si="63"/>
        <v>4.2713035254291938E-2</v>
      </c>
      <c r="U87" s="30">
        <f t="shared" si="63"/>
        <v>4.1758768484141826E-2</v>
      </c>
      <c r="V87" s="30">
        <f t="shared" si="63"/>
        <v>3.7105228465733456E-2</v>
      </c>
      <c r="W87" s="30">
        <f t="shared" si="63"/>
        <v>1.710036842635836E-2</v>
      </c>
      <c r="X87" s="30">
        <f t="shared" si="63"/>
        <v>1.8151908819376551E-2</v>
      </c>
      <c r="Y87" s="30">
        <f t="shared" si="63"/>
        <v>1.0816226842856672E-2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0.95740678388191069</v>
      </c>
      <c r="G88" s="30">
        <f t="shared" si="64"/>
        <v>0.91828237726867146</v>
      </c>
      <c r="H88" s="30">
        <f t="shared" si="64"/>
        <v>0.96690094082798561</v>
      </c>
      <c r="I88" s="30">
        <f t="shared" si="64"/>
        <v>0.86500783970741169</v>
      </c>
      <c r="J88" s="30">
        <f t="shared" si="64"/>
        <v>0.89497572002228121</v>
      </c>
      <c r="K88" s="30">
        <f t="shared" si="64"/>
        <v>0.51426012028347023</v>
      </c>
      <c r="L88" s="30">
        <f t="shared" si="64"/>
        <v>0.30164882323795617</v>
      </c>
      <c r="M88" s="30">
        <f t="shared" si="64"/>
        <v>0.16734678329821961</v>
      </c>
      <c r="N88" s="31">
        <f t="shared" si="64"/>
        <v>0.12462083237256805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3.046958663989862E-2</v>
      </c>
      <c r="S88" s="30">
        <f t="shared" si="65"/>
        <v>2.3116414595858122E-2</v>
      </c>
      <c r="T88" s="30">
        <f t="shared" si="65"/>
        <v>2.2740109241184338E-2</v>
      </c>
      <c r="U88" s="30">
        <f t="shared" si="65"/>
        <v>2.2232064554843174E-2</v>
      </c>
      <c r="V88" s="30">
        <f t="shared" si="65"/>
        <v>1.9754553702551404E-2</v>
      </c>
      <c r="W88" s="30">
        <f t="shared" si="65"/>
        <v>9.1041117486684413E-3</v>
      </c>
      <c r="X88" s="30">
        <f t="shared" si="65"/>
        <v>9.6639442041797537E-3</v>
      </c>
      <c r="Y88" s="30">
        <f t="shared" si="65"/>
        <v>5.7584804853987983E-3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1.0361317852155989</v>
      </c>
      <c r="F89" s="30">
        <f t="shared" si="64"/>
        <v>0.97117268411329905</v>
      </c>
      <c r="G89" s="30">
        <f t="shared" si="64"/>
        <v>0.91987717845567851</v>
      </c>
      <c r="H89" s="30">
        <f t="shared" si="64"/>
        <v>0.89828772471547391</v>
      </c>
      <c r="I89" s="30">
        <f t="shared" si="64"/>
        <v>0.88216022079120515</v>
      </c>
      <c r="J89" s="30">
        <f t="shared" si="64"/>
        <v>0.82384409437006401</v>
      </c>
      <c r="K89" s="30">
        <f t="shared" si="64"/>
        <v>0.49384001049314308</v>
      </c>
      <c r="L89" s="30">
        <f t="shared" si="64"/>
        <v>0.27999553568032853</v>
      </c>
      <c r="M89" s="30">
        <f t="shared" si="64"/>
        <v>0.1390741750628901</v>
      </c>
      <c r="N89" s="31">
        <f t="shared" si="64"/>
        <v>0.11463396810997462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0.95075330318089812</v>
      </c>
      <c r="F90" s="30">
        <f t="shared" si="64"/>
        <v>0.93667518775916103</v>
      </c>
      <c r="G90" s="30">
        <f t="shared" si="64"/>
        <v>0.90421233482722418</v>
      </c>
      <c r="H90" s="30">
        <f t="shared" si="64"/>
        <v>0.91072666600359264</v>
      </c>
      <c r="I90" s="30">
        <f t="shared" si="64"/>
        <v>0.88324597707034935</v>
      </c>
      <c r="J90" s="30">
        <f t="shared" si="64"/>
        <v>0.84802178427132424</v>
      </c>
      <c r="K90" s="30">
        <f t="shared" si="64"/>
        <v>0.34033855479774777</v>
      </c>
      <c r="L90" s="30">
        <f t="shared" si="64"/>
        <v>0.19672771020885138</v>
      </c>
      <c r="M90" s="30">
        <f t="shared" si="64"/>
        <v>8.5383397390033755E-2</v>
      </c>
      <c r="N90" s="31">
        <f t="shared" si="64"/>
        <v>0.10432704358953793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1.6482646060539998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0.94786357902826834</v>
      </c>
      <c r="F91" s="30">
        <f t="shared" si="64"/>
        <v>0.9233154490301767</v>
      </c>
      <c r="G91" s="30">
        <f t="shared" si="64"/>
        <v>0.93652781526045437</v>
      </c>
      <c r="H91" s="30">
        <f t="shared" si="64"/>
        <v>0.90835462489372576</v>
      </c>
      <c r="I91" s="30">
        <f t="shared" si="64"/>
        <v>0.86172852057490212</v>
      </c>
      <c r="J91" s="30">
        <f t="shared" si="64"/>
        <v>0.56043734787745869</v>
      </c>
      <c r="K91" s="30">
        <f t="shared" si="64"/>
        <v>0.21784178630869155</v>
      </c>
      <c r="L91" s="30">
        <f t="shared" si="64"/>
        <v>0.136760106148756</v>
      </c>
      <c r="M91" s="30">
        <f t="shared" si="64"/>
        <v>7.5371158646346914E-2</v>
      </c>
      <c r="N91" s="31">
        <f t="shared" si="64"/>
        <v>6.7152175856645457E-2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0.53671481979921665</v>
      </c>
      <c r="F92" s="30">
        <f t="shared" si="64"/>
        <v>0.46027095263587769</v>
      </c>
      <c r="G92" s="30">
        <f t="shared" si="64"/>
        <v>0.53615157017895454</v>
      </c>
      <c r="H92" s="30">
        <f t="shared" si="64"/>
        <v>0.45615679895075356</v>
      </c>
      <c r="I92" s="30">
        <f t="shared" si="64"/>
        <v>0.37152723296679113</v>
      </c>
      <c r="J92" s="30">
        <f t="shared" si="64"/>
        <v>0.25230856508427402</v>
      </c>
      <c r="K92" s="30">
        <f t="shared" si="64"/>
        <v>0.1447050494928499</v>
      </c>
      <c r="L92" s="30">
        <f t="shared" si="64"/>
        <v>9.0142627551412002E-2</v>
      </c>
      <c r="M92" s="30">
        <f t="shared" si="64"/>
        <v>4.2112357762809194E-2</v>
      </c>
      <c r="N92" s="31">
        <f t="shared" si="64"/>
        <v>5.144380872617782E-2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0.23090137537958588</v>
      </c>
      <c r="F93" s="36">
        <f t="shared" si="64"/>
        <v>0.245016417154301</v>
      </c>
      <c r="G93" s="36">
        <f t="shared" si="64"/>
        <v>0.27597669255938195</v>
      </c>
      <c r="H93" s="36">
        <f t="shared" si="64"/>
        <v>0.23207304388006578</v>
      </c>
      <c r="I93" s="36">
        <f t="shared" si="64"/>
        <v>0.21791665268730953</v>
      </c>
      <c r="J93" s="36">
        <f t="shared" si="64"/>
        <v>0.19484840877299359</v>
      </c>
      <c r="K93" s="36">
        <f t="shared" si="64"/>
        <v>7.6085387411698457E-2</v>
      </c>
      <c r="L93" s="36">
        <f t="shared" si="64"/>
        <v>7.391659207581347E-2</v>
      </c>
      <c r="M93" s="36">
        <f t="shared" si="64"/>
        <v>0</v>
      </c>
      <c r="N93" s="37">
        <f t="shared" si="64"/>
        <v>1.5047131922790391E-2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0.15209059901339686</v>
      </c>
      <c r="S94" s="30">
        <f t="shared" si="70"/>
        <v>0.11330456025024009</v>
      </c>
      <c r="T94" s="30">
        <f t="shared" si="70"/>
        <v>0.11226694392895574</v>
      </c>
      <c r="U94" s="30">
        <f t="shared" si="70"/>
        <v>0.10984193549938953</v>
      </c>
      <c r="V94" s="30">
        <f t="shared" si="70"/>
        <v>9.337631859535904E-2</v>
      </c>
      <c r="W94" s="30">
        <f t="shared" si="70"/>
        <v>4.2260180580536252E-2</v>
      </c>
      <c r="X94" s="30">
        <f t="shared" si="70"/>
        <v>4.5296409999641039E-2</v>
      </c>
      <c r="Y94" s="30">
        <f t="shared" si="70"/>
        <v>2.7623574557223664E-2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0.11450031336890559</v>
      </c>
      <c r="S95" s="30">
        <f t="shared" si="70"/>
        <v>8.6068954986850743E-2</v>
      </c>
      <c r="T95" s="30">
        <f t="shared" si="70"/>
        <v>8.4788028838194737E-2</v>
      </c>
      <c r="U95" s="30">
        <f t="shared" si="70"/>
        <v>7.9295697851625352E-2</v>
      </c>
      <c r="V95" s="30">
        <f t="shared" si="70"/>
        <v>6.3421575664689547E-2</v>
      </c>
      <c r="W95" s="30">
        <f t="shared" si="70"/>
        <v>2.868840640021636E-2</v>
      </c>
      <c r="X95" s="30">
        <f t="shared" si="70"/>
        <v>3.2225540333848765E-2</v>
      </c>
      <c r="Y95" s="30">
        <f t="shared" si="70"/>
        <v>2.0174516658818881E-2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5.8244014662751094E-2</v>
      </c>
      <c r="S96" s="30">
        <f t="shared" si="70"/>
        <v>4.3910648946577958E-2</v>
      </c>
      <c r="T96" s="30">
        <f t="shared" si="70"/>
        <v>4.2037340202180348E-2</v>
      </c>
      <c r="U96" s="30">
        <f t="shared" si="70"/>
        <v>3.7720192608181581E-2</v>
      </c>
      <c r="V96" s="30">
        <f t="shared" si="70"/>
        <v>3.0907554204448576E-2</v>
      </c>
      <c r="W96" s="30">
        <f t="shared" si="70"/>
        <v>1.539842104325745E-2</v>
      </c>
      <c r="X96" s="30">
        <f t="shared" si="70"/>
        <v>1.798663257285708E-2</v>
      </c>
      <c r="Y96" s="30">
        <f t="shared" si="70"/>
        <v>1.1436132397049832E-2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3.1499584621382359E-2</v>
      </c>
      <c r="S97" s="30">
        <f t="shared" si="70"/>
        <v>2.3733822928427378E-2</v>
      </c>
      <c r="T97" s="30">
        <f t="shared" si="70"/>
        <v>2.2497615336422094E-2</v>
      </c>
      <c r="U97" s="30">
        <f t="shared" si="70"/>
        <v>2.1159326073593086E-2</v>
      </c>
      <c r="V97" s="30">
        <f t="shared" si="70"/>
        <v>1.9112787388974307E-2</v>
      </c>
      <c r="W97" s="30">
        <f t="shared" si="70"/>
        <v>1.0260945178265011E-2</v>
      </c>
      <c r="X97" s="30">
        <f t="shared" si="70"/>
        <v>1.2196257431212458E-2</v>
      </c>
      <c r="Y97" s="30">
        <f t="shared" si="70"/>
        <v>7.7705430703824251E-3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1.6110953751938553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0.23198216571775843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0.24930137046334011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1.7319204745581684E-2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0.14753968028460154</v>
      </c>
      <c r="S121" s="30">
        <f t="shared" si="78"/>
        <v>0.11217439206614341</v>
      </c>
      <c r="T121" s="30">
        <f t="shared" si="78"/>
        <v>0.10900438795769796</v>
      </c>
      <c r="U121" s="30">
        <f t="shared" si="78"/>
        <v>0.10472460898837793</v>
      </c>
      <c r="V121" s="30">
        <f t="shared" si="78"/>
        <v>8.3854006210770729E-2</v>
      </c>
      <c r="W121" s="30">
        <f t="shared" si="78"/>
        <v>2.8399445234528593E-2</v>
      </c>
      <c r="X121" s="30">
        <f t="shared" si="78"/>
        <v>2.0566297973873854E-2</v>
      </c>
      <c r="Y121" s="30">
        <f t="shared" si="78"/>
        <v>8.4333202698651834E-3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0.1066511623775253</v>
      </c>
      <c r="S122" s="30">
        <f t="shared" si="78"/>
        <v>8.1086859343662679E-2</v>
      </c>
      <c r="T122" s="30">
        <f t="shared" si="78"/>
        <v>7.8795376657411223E-2</v>
      </c>
      <c r="U122" s="30">
        <f t="shared" si="78"/>
        <v>7.5701677383314944E-2</v>
      </c>
      <c r="V122" s="30">
        <f t="shared" si="78"/>
        <v>6.06150644703837E-2</v>
      </c>
      <c r="W122" s="30">
        <f t="shared" si="78"/>
        <v>2.05289440731929E-2</v>
      </c>
      <c r="X122" s="30">
        <f t="shared" si="78"/>
        <v>1.4866641844994652E-2</v>
      </c>
      <c r="Y122" s="30">
        <f t="shared" si="78"/>
        <v>6.0961458486835174E-3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4.8781979386566421E-2</v>
      </c>
      <c r="S123" s="30">
        <f t="shared" si="78"/>
        <v>3.7088930048619205E-2</v>
      </c>
      <c r="T123" s="30">
        <f t="shared" si="78"/>
        <v>3.6040811503321959E-2</v>
      </c>
      <c r="U123" s="30">
        <f t="shared" si="78"/>
        <v>3.4625761063618525E-2</v>
      </c>
      <c r="V123" s="30">
        <f t="shared" si="78"/>
        <v>2.772518141942697E-2</v>
      </c>
      <c r="W123" s="30">
        <f t="shared" si="78"/>
        <v>9.3898885326870688E-3</v>
      </c>
      <c r="X123" s="30">
        <f t="shared" si="78"/>
        <v>6.7999654186874786E-3</v>
      </c>
      <c r="Y123" s="30">
        <f t="shared" si="78"/>
        <v>2.7883621190672504E-3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1.789615454292888E-2</v>
      </c>
      <c r="S124" s="30">
        <f t="shared" si="78"/>
        <v>1.3606443041644005E-2</v>
      </c>
      <c r="T124" s="30">
        <f t="shared" si="78"/>
        <v>1.3221930324000684E-2</v>
      </c>
      <c r="U124" s="30">
        <f t="shared" si="78"/>
        <v>1.2702804989739526E-2</v>
      </c>
      <c r="V124" s="30">
        <f t="shared" si="78"/>
        <v>1.0171258683066923E-2</v>
      </c>
      <c r="W124" s="30">
        <f t="shared" si="78"/>
        <v>3.4447740422792091E-3</v>
      </c>
      <c r="X124" s="30">
        <f t="shared" si="78"/>
        <v>2.4946349768848264E-3</v>
      </c>
      <c r="Y124" s="30">
        <f t="shared" si="78"/>
        <v>1.0229383889702906E-3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1.3368398294665373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0.14774390285526862</v>
      </c>
      <c r="S130" s="30">
        <f t="shared" si="82"/>
        <v>0.10880408589292319</v>
      </c>
      <c r="T130" s="30">
        <f t="shared" si="82"/>
        <v>0.10704663973660695</v>
      </c>
      <c r="U130" s="30">
        <f t="shared" si="82"/>
        <v>0.10293932024273038</v>
      </c>
      <c r="V130" s="30">
        <f t="shared" si="82"/>
        <v>7.5050943252335578E-2</v>
      </c>
      <c r="W130" s="30">
        <f t="shared" si="82"/>
        <v>2.296495379289579E-2</v>
      </c>
      <c r="X130" s="30">
        <f t="shared" si="82"/>
        <v>1.5475497732444818E-2</v>
      </c>
      <c r="Y130" s="30">
        <f t="shared" si="82"/>
        <v>6.4462189273772454E-3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0.1108293737369897</v>
      </c>
      <c r="S131" s="30">
        <f t="shared" si="82"/>
        <v>8.2912393122405101E-2</v>
      </c>
      <c r="T131" s="30">
        <f t="shared" si="82"/>
        <v>8.0742844812203091E-2</v>
      </c>
      <c r="U131" s="30">
        <f t="shared" si="82"/>
        <v>7.1440296477559131E-2</v>
      </c>
      <c r="V131" s="30">
        <f t="shared" si="82"/>
        <v>4.4553754265315028E-2</v>
      </c>
      <c r="W131" s="30">
        <f t="shared" si="82"/>
        <v>1.1816553822263405E-2</v>
      </c>
      <c r="X131" s="30">
        <f t="shared" si="82"/>
        <v>8.2517629213422917E-3</v>
      </c>
      <c r="Y131" s="30">
        <f t="shared" si="82"/>
        <v>3.6536514044321947E-3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5.0037318784432065E-2</v>
      </c>
      <c r="S132" s="30">
        <f t="shared" si="82"/>
        <v>3.7598985251737348E-2</v>
      </c>
      <c r="T132" s="30">
        <f t="shared" si="82"/>
        <v>3.4426098333034914E-2</v>
      </c>
      <c r="U132" s="30">
        <f t="shared" si="82"/>
        <v>2.7113998195739609E-2</v>
      </c>
      <c r="V132" s="30">
        <f t="shared" si="82"/>
        <v>1.5575200153132377E-2</v>
      </c>
      <c r="W132" s="30">
        <f t="shared" si="82"/>
        <v>4.5694324432623739E-3</v>
      </c>
      <c r="X132" s="30">
        <f t="shared" si="82"/>
        <v>3.3634160805726112E-3</v>
      </c>
      <c r="Y132" s="30">
        <f t="shared" si="82"/>
        <v>1.51869174466233E-3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1.8860763858900141E-2</v>
      </c>
      <c r="S133" s="30">
        <f t="shared" si="82"/>
        <v>1.4107232367426411E-2</v>
      </c>
      <c r="T133" s="30">
        <f t="shared" si="82"/>
        <v>1.2013425401967844E-2</v>
      </c>
      <c r="U133" s="30">
        <f t="shared" si="82"/>
        <v>9.7467192286426925E-3</v>
      </c>
      <c r="V133" s="30">
        <f t="shared" si="82"/>
        <v>6.2804268513370768E-3</v>
      </c>
      <c r="W133" s="30">
        <f t="shared" si="82"/>
        <v>2.1167327081827612E-3</v>
      </c>
      <c r="X133" s="30">
        <f t="shared" si="82"/>
        <v>1.4286403026868291E-3</v>
      </c>
      <c r="Y133" s="30">
        <f t="shared" si="82"/>
        <v>4.9569402098174821E-4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1.2399249687217919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0.37709222970750711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0.42225023479088863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4.5158005083381525E-2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AU565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28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0.67033816752268471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0.3929989908159951</v>
      </c>
      <c r="S4" s="75">
        <f>S3*AVERAGE(E63:E64)</f>
        <v>0.21880309430053499</v>
      </c>
      <c r="T4" s="75">
        <f>T3*AVERAGE(E64:E65)</f>
        <v>5.1163055156860371E-2</v>
      </c>
      <c r="U4" s="75">
        <f>U3*AVERAGE(E65:E66)</f>
        <v>7.3730272492941746E-3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0.71561361335261398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0.67033816752268471</v>
      </c>
      <c r="R5" s="80" t="s">
        <v>80</v>
      </c>
      <c r="S5" s="81">
        <f>SUM(R3:U3)</f>
        <v>1</v>
      </c>
      <c r="T5" s="80" t="s">
        <v>92</v>
      </c>
      <c r="U5" s="79">
        <f>Q5/S5</f>
        <v>0.67033816752268471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8.3366572237731029E-2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8.6842523530497484E-2</v>
      </c>
      <c r="D7" s="53">
        <v>0</v>
      </c>
      <c r="E7" s="109">
        <v>83550</v>
      </c>
      <c r="F7" s="109">
        <v>72360</v>
      </c>
      <c r="G7" s="109">
        <v>72612</v>
      </c>
      <c r="H7" s="109">
        <v>83315</v>
      </c>
      <c r="I7" s="109">
        <v>80578</v>
      </c>
      <c r="J7" s="109">
        <v>55240</v>
      </c>
      <c r="K7" s="109">
        <v>33019</v>
      </c>
      <c r="L7" s="109">
        <v>9146</v>
      </c>
      <c r="M7" s="109">
        <v>4891</v>
      </c>
      <c r="N7" s="110">
        <v>2656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09">
        <v>88468</v>
      </c>
      <c r="F8" s="109">
        <v>82990</v>
      </c>
      <c r="G8" s="109">
        <v>87714</v>
      </c>
      <c r="H8" s="109">
        <v>82791</v>
      </c>
      <c r="I8" s="109">
        <v>83181</v>
      </c>
      <c r="J8" s="109">
        <v>76891</v>
      </c>
      <c r="K8" s="109">
        <v>32881</v>
      </c>
      <c r="L8" s="109">
        <v>7277</v>
      </c>
      <c r="M8" s="109">
        <v>2775</v>
      </c>
      <c r="N8" s="110">
        <v>3320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09">
        <v>80844</v>
      </c>
      <c r="F9" s="109">
        <v>81994</v>
      </c>
      <c r="G9" s="109">
        <v>82627</v>
      </c>
      <c r="H9" s="109">
        <v>71164</v>
      </c>
      <c r="I9" s="109">
        <v>65923</v>
      </c>
      <c r="J9" s="109">
        <v>22604</v>
      </c>
      <c r="K9" s="109">
        <v>2599</v>
      </c>
      <c r="L9" s="109">
        <v>2098</v>
      </c>
      <c r="M9" s="109">
        <v>2188</v>
      </c>
      <c r="N9" s="110">
        <v>1699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0.52030727082851103</v>
      </c>
      <c r="D10" s="53">
        <v>5.0000000000000001E-9</v>
      </c>
      <c r="E10" s="109">
        <v>31683</v>
      </c>
      <c r="F10" s="109">
        <v>47372</v>
      </c>
      <c r="G10" s="109">
        <v>40963</v>
      </c>
      <c r="H10" s="109">
        <v>22989</v>
      </c>
      <c r="I10" s="109">
        <v>7618</v>
      </c>
      <c r="J10" s="109">
        <v>2266</v>
      </c>
      <c r="K10" s="109">
        <v>1946</v>
      </c>
      <c r="L10" s="109">
        <v>1795</v>
      </c>
      <c r="M10" s="109">
        <v>1964</v>
      </c>
      <c r="N10" s="110">
        <v>2909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0.39073330624037966</v>
      </c>
      <c r="S10" s="38">
        <f t="shared" si="3"/>
        <v>0.30235481665896624</v>
      </c>
      <c r="T10" s="38">
        <f t="shared" si="3"/>
        <v>0.30494745154388703</v>
      </c>
      <c r="U10" s="38">
        <f t="shared" si="3"/>
        <v>0.27664096447394637</v>
      </c>
      <c r="V10" s="38">
        <f t="shared" si="3"/>
        <v>0.18489760707718436</v>
      </c>
      <c r="W10" s="38">
        <f t="shared" si="3"/>
        <v>4.6669149050624983E-2</v>
      </c>
      <c r="X10" s="38">
        <f t="shared" si="3"/>
        <v>2.2337847862291916E-2</v>
      </c>
      <c r="Y10" s="38">
        <f t="shared" si="3"/>
        <v>7.2172954217718443E-3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0.60367384306624206</v>
      </c>
      <c r="D11" s="53">
        <v>7.4999999999999993E-9</v>
      </c>
      <c r="E11" s="109">
        <v>4989</v>
      </c>
      <c r="F11" s="109">
        <v>6078</v>
      </c>
      <c r="G11" s="109">
        <v>5814</v>
      </c>
      <c r="H11" s="109">
        <v>2808</v>
      </c>
      <c r="I11" s="109">
        <v>2565</v>
      </c>
      <c r="J11" s="109">
        <v>1944</v>
      </c>
      <c r="K11" s="109">
        <v>1487</v>
      </c>
      <c r="L11" s="109">
        <v>1693</v>
      </c>
      <c r="M11" s="109">
        <v>2261</v>
      </c>
      <c r="N11" s="110">
        <v>2232</v>
      </c>
      <c r="O11" s="5"/>
      <c r="P11" s="41" t="s">
        <v>78</v>
      </c>
      <c r="Q11" s="42">
        <f>SUM(R10:Y10)</f>
        <v>1.5357984383290524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0.71561361335261398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8.3366572237731029E-2</v>
      </c>
      <c r="D12" s="53">
        <v>1E-8</v>
      </c>
      <c r="E12" s="109">
        <v>2994</v>
      </c>
      <c r="F12" s="109">
        <v>2148</v>
      </c>
      <c r="G12" s="109">
        <v>2276</v>
      </c>
      <c r="H12" s="109">
        <v>1946</v>
      </c>
      <c r="I12" s="109">
        <v>2170</v>
      </c>
      <c r="J12" s="109">
        <v>1408</v>
      </c>
      <c r="K12" s="109">
        <v>1615</v>
      </c>
      <c r="L12" s="109">
        <v>2135</v>
      </c>
      <c r="M12" s="109">
        <v>2186</v>
      </c>
      <c r="N12" s="110">
        <v>2786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0.52855761344472185</v>
      </c>
      <c r="D15" s="53">
        <f>D7</f>
        <v>0</v>
      </c>
      <c r="E15" s="109">
        <v>83583</v>
      </c>
      <c r="F15" s="109">
        <v>87701</v>
      </c>
      <c r="G15" s="109">
        <v>87717</v>
      </c>
      <c r="H15" s="109">
        <v>89402</v>
      </c>
      <c r="I15" s="109">
        <v>81125</v>
      </c>
      <c r="J15" s="109">
        <v>77543</v>
      </c>
      <c r="K15" s="109">
        <v>34253</v>
      </c>
      <c r="L15" s="109">
        <v>12808</v>
      </c>
      <c r="M15" s="109">
        <v>5218</v>
      </c>
      <c r="N15" s="110">
        <v>3748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0.61540013697521934</v>
      </c>
      <c r="D16" s="53">
        <f t="shared" ref="D16:D20" si="7">D8</f>
        <v>1.0000000000000001E-9</v>
      </c>
      <c r="E16" s="109">
        <v>84552</v>
      </c>
      <c r="F16" s="109">
        <v>92340</v>
      </c>
      <c r="G16" s="109">
        <v>87193</v>
      </c>
      <c r="H16" s="109">
        <v>83854</v>
      </c>
      <c r="I16" s="109">
        <v>80185</v>
      </c>
      <c r="J16" s="109">
        <v>68479</v>
      </c>
      <c r="K16" s="109">
        <v>27382</v>
      </c>
      <c r="L16" s="109">
        <v>9217</v>
      </c>
      <c r="M16" s="109">
        <v>2741</v>
      </c>
      <c r="N16" s="110">
        <v>2517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8.6842523530497484E-2</v>
      </c>
      <c r="D17" s="53">
        <f t="shared" si="7"/>
        <v>2.5000000000000001E-9</v>
      </c>
      <c r="E17" s="109">
        <v>78565</v>
      </c>
      <c r="F17" s="109">
        <v>83801</v>
      </c>
      <c r="G17" s="109">
        <v>84756</v>
      </c>
      <c r="H17" s="109">
        <v>77397</v>
      </c>
      <c r="I17" s="109">
        <v>67024</v>
      </c>
      <c r="J17" s="109">
        <v>27150</v>
      </c>
      <c r="K17" s="109">
        <v>3343</v>
      </c>
      <c r="L17" s="109">
        <v>1936</v>
      </c>
      <c r="M17" s="109">
        <v>2157</v>
      </c>
      <c r="N17" s="110">
        <v>2269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0.98182545764855667</v>
      </c>
      <c r="S17" s="30">
        <f t="shared" si="10"/>
        <v>0.9819544977486997</v>
      </c>
      <c r="T17" s="30">
        <f t="shared" si="10"/>
        <v>1.0268474224191748</v>
      </c>
      <c r="U17" s="30">
        <f t="shared" si="10"/>
        <v>0.99917959107670651</v>
      </c>
      <c r="V17" s="30">
        <f t="shared" si="10"/>
        <v>0.83878319308877147</v>
      </c>
      <c r="W17" s="30">
        <f t="shared" si="10"/>
        <v>0.38964991816551464</v>
      </c>
      <c r="X17" s="30">
        <f t="shared" si="10"/>
        <v>0.14040647760218311</v>
      </c>
      <c r="Y17" s="30">
        <f t="shared" si="10"/>
        <v>6.0972596212033436E-2</v>
      </c>
      <c r="Z17" s="31">
        <f t="shared" si="10"/>
        <v>3.7807838196373823E-2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09">
        <v>46544</v>
      </c>
      <c r="F18" s="109">
        <v>55938</v>
      </c>
      <c r="G18" s="109">
        <v>41631</v>
      </c>
      <c r="H18" s="109">
        <v>28662</v>
      </c>
      <c r="I18" s="109">
        <v>9953</v>
      </c>
      <c r="J18" s="109">
        <v>2845</v>
      </c>
      <c r="K18" s="109">
        <v>2502</v>
      </c>
      <c r="L18" s="109">
        <v>1924</v>
      </c>
      <c r="M18" s="109">
        <v>2405</v>
      </c>
      <c r="N18" s="110">
        <v>1700</v>
      </c>
      <c r="O18" s="5"/>
      <c r="P18" s="20">
        <f t="shared" si="9"/>
        <v>-8.9999999999999982</v>
      </c>
      <c r="Q18" s="30">
        <f t="shared" si="10"/>
        <v>1.0173090548390784</v>
      </c>
      <c r="R18" s="30">
        <f t="shared" si="10"/>
        <v>0.99881992833739874</v>
      </c>
      <c r="S18" s="30">
        <f t="shared" si="10"/>
        <v>0.99895120199971166</v>
      </c>
      <c r="T18" s="30">
        <f t="shared" si="10"/>
        <v>1.0446211807651946</v>
      </c>
      <c r="U18" s="30">
        <f t="shared" si="10"/>
        <v>1.0164744454127412</v>
      </c>
      <c r="V18" s="30">
        <f t="shared" si="10"/>
        <v>0.85330173737604231</v>
      </c>
      <c r="W18" s="30">
        <f t="shared" si="10"/>
        <v>0.39639438996708393</v>
      </c>
      <c r="X18" s="30">
        <f t="shared" si="10"/>
        <v>0.14283678102276112</v>
      </c>
      <c r="Y18" s="30">
        <f t="shared" si="10"/>
        <v>6.2027974223548506E-2</v>
      </c>
      <c r="Z18" s="31">
        <f t="shared" si="10"/>
        <v>3.8462256141061864E-2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09">
        <v>7525</v>
      </c>
      <c r="F19" s="109">
        <v>10641</v>
      </c>
      <c r="G19" s="109">
        <v>4373</v>
      </c>
      <c r="H19" s="109">
        <v>4500</v>
      </c>
      <c r="I19" s="109">
        <v>2402</v>
      </c>
      <c r="J19" s="109">
        <v>1895</v>
      </c>
      <c r="K19" s="109">
        <v>1637</v>
      </c>
      <c r="L19" s="109">
        <v>2455</v>
      </c>
      <c r="M19" s="109">
        <v>1828</v>
      </c>
      <c r="N19" s="110">
        <v>2700</v>
      </c>
      <c r="O19" s="5"/>
      <c r="P19" s="20">
        <f t="shared" si="9"/>
        <v>-8.6020599913279607</v>
      </c>
      <c r="Q19" s="30">
        <f t="shared" si="10"/>
        <v>0.95756024574381315</v>
      </c>
      <c r="R19" s="30">
        <f t="shared" si="10"/>
        <v>0.94015702650348376</v>
      </c>
      <c r="S19" s="30">
        <f t="shared" si="10"/>
        <v>0.94028059017348753</v>
      </c>
      <c r="T19" s="30">
        <f t="shared" si="10"/>
        <v>0.98326827015310614</v>
      </c>
      <c r="U19" s="30">
        <f t="shared" si="10"/>
        <v>0.95677465477361379</v>
      </c>
      <c r="V19" s="30">
        <f t="shared" si="10"/>
        <v>0.80318544049986429</v>
      </c>
      <c r="W19" s="30">
        <f t="shared" si="10"/>
        <v>0.3731132713926269</v>
      </c>
      <c r="X19" s="30">
        <f t="shared" si="10"/>
        <v>0.13444766119676965</v>
      </c>
      <c r="Y19" s="30">
        <f t="shared" si="10"/>
        <v>5.8384934212433029E-2</v>
      </c>
      <c r="Z19" s="31">
        <f t="shared" si="10"/>
        <v>3.6203282834362041E-2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09">
        <v>3093</v>
      </c>
      <c r="F20" s="109">
        <v>2643</v>
      </c>
      <c r="G20" s="109">
        <v>2231</v>
      </c>
      <c r="H20" s="109">
        <v>1864</v>
      </c>
      <c r="I20" s="109">
        <v>2214</v>
      </c>
      <c r="J20" s="109">
        <v>2360</v>
      </c>
      <c r="K20" s="109">
        <v>2016</v>
      </c>
      <c r="L20" s="109">
        <v>1344</v>
      </c>
      <c r="M20" s="109">
        <v>3037</v>
      </c>
      <c r="N20" s="110">
        <v>2256</v>
      </c>
      <c r="O20" s="5"/>
      <c r="P20" s="20">
        <f t="shared" si="9"/>
        <v>-8.3010299956639813</v>
      </c>
      <c r="Q20" s="30">
        <f t="shared" si="10"/>
        <v>0.49628091239927558</v>
      </c>
      <c r="R20" s="30">
        <f t="shared" si="10"/>
        <v>0.487261233938662</v>
      </c>
      <c r="S20" s="30">
        <f t="shared" si="10"/>
        <v>0.48732527407729709</v>
      </c>
      <c r="T20" s="30">
        <f t="shared" si="10"/>
        <v>0.50960477569303242</v>
      </c>
      <c r="U20" s="30">
        <f t="shared" si="10"/>
        <v>0.49587375911028297</v>
      </c>
      <c r="V20" s="30">
        <f t="shared" si="10"/>
        <v>0.41627208837127322</v>
      </c>
      <c r="W20" s="30">
        <f t="shared" si="10"/>
        <v>0.19337581690348468</v>
      </c>
      <c r="X20" s="30">
        <f t="shared" si="10"/>
        <v>6.9681054811179879E-2</v>
      </c>
      <c r="Y20" s="30">
        <f t="shared" si="10"/>
        <v>3.0259535679460568E-2</v>
      </c>
      <c r="Z20" s="31">
        <f t="shared" si="10"/>
        <v>1.8763308435940582E-2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8.5117441655955473E-2</v>
      </c>
      <c r="R21" s="30">
        <f t="shared" si="10"/>
        <v>8.3570471107732802E-2</v>
      </c>
      <c r="S21" s="30">
        <f t="shared" si="10"/>
        <v>8.3581454670928007E-2</v>
      </c>
      <c r="T21" s="30">
        <f t="shared" si="10"/>
        <v>8.7402625567332373E-2</v>
      </c>
      <c r="U21" s="30">
        <f t="shared" si="10"/>
        <v>8.5047610547293012E-2</v>
      </c>
      <c r="V21" s="30">
        <f t="shared" si="10"/>
        <v>7.1395079499729536E-2</v>
      </c>
      <c r="W21" s="30">
        <f t="shared" si="10"/>
        <v>3.3166004175701015E-2</v>
      </c>
      <c r="X21" s="30">
        <f t="shared" si="10"/>
        <v>1.195104016542204E-2</v>
      </c>
      <c r="Y21" s="30">
        <f t="shared" si="10"/>
        <v>5.1898314006898873E-3</v>
      </c>
      <c r="Z21" s="31">
        <f t="shared" si="10"/>
        <v>3.2181064618176537E-3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3.2850994332751328E-2</v>
      </c>
      <c r="R22" s="30">
        <f t="shared" si="10"/>
        <v>3.2253942544963714E-2</v>
      </c>
      <c r="S22" s="30">
        <f t="shared" si="10"/>
        <v>3.2258181640562211E-2</v>
      </c>
      <c r="T22" s="30">
        <f t="shared" si="10"/>
        <v>3.3732958854492623E-2</v>
      </c>
      <c r="U22" s="30">
        <f t="shared" si="10"/>
        <v>3.2824043083861672E-2</v>
      </c>
      <c r="V22" s="30">
        <f t="shared" si="10"/>
        <v>2.7554861922566294E-2</v>
      </c>
      <c r="W22" s="30">
        <f t="shared" si="10"/>
        <v>1.280038725341234E-2</v>
      </c>
      <c r="X22" s="30">
        <f t="shared" si="10"/>
        <v>4.6124923999908939E-3</v>
      </c>
      <c r="Y22" s="30">
        <f t="shared" si="10"/>
        <v>2.0030104126146455E-3</v>
      </c>
      <c r="Z22" s="31">
        <f t="shared" si="10"/>
        <v>1.2420250783226556E-3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09">
        <v>79065</v>
      </c>
      <c r="F23" s="109">
        <v>81448</v>
      </c>
      <c r="G23" s="109">
        <v>81225</v>
      </c>
      <c r="H23" s="109">
        <v>80151</v>
      </c>
      <c r="I23" s="109">
        <v>84008</v>
      </c>
      <c r="J23" s="109">
        <v>73329</v>
      </c>
      <c r="K23" s="109">
        <v>28775</v>
      </c>
      <c r="L23" s="109">
        <v>12533</v>
      </c>
      <c r="M23" s="109">
        <v>4898</v>
      </c>
      <c r="N23" s="110">
        <v>2909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09">
        <v>77600</v>
      </c>
      <c r="F24" s="109">
        <v>82827</v>
      </c>
      <c r="G24" s="109">
        <v>77392</v>
      </c>
      <c r="H24" s="109">
        <v>84052</v>
      </c>
      <c r="I24" s="109">
        <v>80010</v>
      </c>
      <c r="J24" s="109">
        <v>74481</v>
      </c>
      <c r="K24" s="109">
        <v>25695</v>
      </c>
      <c r="L24" s="109">
        <v>8076</v>
      </c>
      <c r="M24" s="109">
        <v>2828</v>
      </c>
      <c r="N24" s="110">
        <v>2905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09">
        <v>76306</v>
      </c>
      <c r="F25" s="109">
        <v>82420</v>
      </c>
      <c r="G25" s="109">
        <v>81481</v>
      </c>
      <c r="H25" s="109">
        <v>76067</v>
      </c>
      <c r="I25" s="109">
        <v>67564</v>
      </c>
      <c r="J25" s="109">
        <v>28763</v>
      </c>
      <c r="K25" s="109">
        <v>2722</v>
      </c>
      <c r="L25" s="109">
        <v>1662</v>
      </c>
      <c r="M25" s="109">
        <v>2364</v>
      </c>
      <c r="N25" s="110">
        <v>2675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09">
        <v>43705</v>
      </c>
      <c r="F26" s="109">
        <v>54927</v>
      </c>
      <c r="G26" s="109">
        <v>33721</v>
      </c>
      <c r="H26" s="109">
        <v>35061</v>
      </c>
      <c r="I26" s="109">
        <v>8893</v>
      </c>
      <c r="J26" s="109">
        <v>2314</v>
      </c>
      <c r="K26" s="109">
        <v>2287</v>
      </c>
      <c r="L26" s="109">
        <v>2262</v>
      </c>
      <c r="M26" s="109">
        <v>2497</v>
      </c>
      <c r="N26" s="110">
        <v>2093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0.98182545764855667</v>
      </c>
      <c r="S26" s="30">
        <f t="shared" si="15"/>
        <v>0.9819544977486997</v>
      </c>
      <c r="T26" s="30">
        <f t="shared" si="15"/>
        <v>1.0268474224191748</v>
      </c>
      <c r="U26" s="30">
        <f t="shared" si="15"/>
        <v>0.99917959107670651</v>
      </c>
      <c r="V26" s="30">
        <f t="shared" si="15"/>
        <v>0.83878319308877147</v>
      </c>
      <c r="W26" s="30">
        <f t="shared" si="15"/>
        <v>0.38964991816551464</v>
      </c>
      <c r="X26" s="30">
        <f t="shared" si="15"/>
        <v>0.14040647760218311</v>
      </c>
      <c r="Y26" s="30">
        <f t="shared" si="15"/>
        <v>6.0972596212033436E-2</v>
      </c>
      <c r="Z26" s="31">
        <f t="shared" si="15"/>
        <v>3.7807838196373823E-2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09">
        <v>8350</v>
      </c>
      <c r="F27" s="109">
        <v>9033</v>
      </c>
      <c r="G27" s="109">
        <v>3898</v>
      </c>
      <c r="H27" s="109">
        <v>2573</v>
      </c>
      <c r="I27" s="109">
        <v>1806</v>
      </c>
      <c r="J27" s="109">
        <v>2120</v>
      </c>
      <c r="K27" s="109">
        <v>1564</v>
      </c>
      <c r="L27" s="109">
        <v>1509</v>
      </c>
      <c r="M27" s="109">
        <v>2181</v>
      </c>
      <c r="N27" s="110">
        <v>1805</v>
      </c>
      <c r="O27" s="5"/>
      <c r="P27" s="20">
        <f t="shared" si="14"/>
        <v>-8.9999999999999982</v>
      </c>
      <c r="Q27" s="30">
        <f t="shared" si="15"/>
        <v>1.0173090548390784</v>
      </c>
      <c r="R27" s="30">
        <f t="shared" si="15"/>
        <v>1.0485495465331953</v>
      </c>
      <c r="S27" s="30">
        <f t="shared" si="15"/>
        <v>1.0239564052812318</v>
      </c>
      <c r="T27" s="30">
        <f t="shared" si="15"/>
        <v>1.0190775302952806</v>
      </c>
      <c r="U27" s="30">
        <f t="shared" si="15"/>
        <v>0.9889604913875516</v>
      </c>
      <c r="V27" s="30">
        <f t="shared" si="15"/>
        <v>0.89387166854976041</v>
      </c>
      <c r="W27" s="30">
        <f t="shared" si="15"/>
        <v>0.34871234909730831</v>
      </c>
      <c r="X27" s="30">
        <f t="shared" si="15"/>
        <v>9.9838324114218738E-2</v>
      </c>
      <c r="Y27" s="30">
        <f t="shared" si="15"/>
        <v>3.3925144468250318E-2</v>
      </c>
      <c r="Z27" s="31">
        <f t="shared" si="15"/>
        <v>3.553079498060794E-2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1">
        <v>2033</v>
      </c>
      <c r="F28" s="111">
        <v>2147</v>
      </c>
      <c r="G28" s="111">
        <v>2222</v>
      </c>
      <c r="H28" s="111">
        <v>1969</v>
      </c>
      <c r="I28" s="111">
        <v>1963</v>
      </c>
      <c r="J28" s="111">
        <v>1776</v>
      </c>
      <c r="K28" s="111">
        <v>1867</v>
      </c>
      <c r="L28" s="111">
        <v>2077</v>
      </c>
      <c r="M28" s="111">
        <v>2415</v>
      </c>
      <c r="N28" s="112">
        <v>2123</v>
      </c>
      <c r="O28" s="5"/>
      <c r="P28" s="20">
        <f t="shared" si="14"/>
        <v>-8.6020599913279607</v>
      </c>
      <c r="Q28" s="30">
        <f t="shared" si="15"/>
        <v>0.95756024574381315</v>
      </c>
      <c r="R28" s="30">
        <f t="shared" si="15"/>
        <v>1.0088060160065138</v>
      </c>
      <c r="S28" s="30">
        <f t="shared" si="15"/>
        <v>1.0111812712422126</v>
      </c>
      <c r="T28" s="30">
        <f t="shared" si="15"/>
        <v>0.91327500240415904</v>
      </c>
      <c r="U28" s="30">
        <f t="shared" si="15"/>
        <v>0.81514916434240936</v>
      </c>
      <c r="V28" s="30">
        <f t="shared" si="15"/>
        <v>0.31972023007579164</v>
      </c>
      <c r="W28" s="30">
        <f t="shared" si="15"/>
        <v>3.5176887613317838E-2</v>
      </c>
      <c r="X28" s="30">
        <f t="shared" si="15"/>
        <v>2.3097998724111862E-2</v>
      </c>
      <c r="Y28" s="30">
        <f t="shared" si="15"/>
        <v>2.7298014809083643E-2</v>
      </c>
      <c r="Z28" s="31">
        <f t="shared" si="15"/>
        <v>2.710490650851291E-2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0.49628091239927558</v>
      </c>
      <c r="R29" s="30">
        <f t="shared" si="15"/>
        <v>0.64364921247366336</v>
      </c>
      <c r="S29" s="30">
        <f t="shared" si="15"/>
        <v>0.47161940254031492</v>
      </c>
      <c r="T29" s="30">
        <f t="shared" si="15"/>
        <v>0.35383816386183936</v>
      </c>
      <c r="U29" s="30">
        <f t="shared" si="15"/>
        <v>0.10757841639814646</v>
      </c>
      <c r="V29" s="30">
        <f t="shared" si="15"/>
        <v>3.0142188325398039E-2</v>
      </c>
      <c r="W29" s="30">
        <f t="shared" si="15"/>
        <v>2.7383775536013979E-2</v>
      </c>
      <c r="X29" s="30">
        <f t="shared" si="15"/>
        <v>2.4370849413229267E-2</v>
      </c>
      <c r="Y29" s="30">
        <f t="shared" si="15"/>
        <v>2.7954095296073882E-2</v>
      </c>
      <c r="Z29" s="31">
        <f t="shared" si="15"/>
        <v>2.7209476315601191E-2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8.5117441655955473E-2</v>
      </c>
      <c r="R30" s="30">
        <f t="shared" si="15"/>
        <v>0.10476840216667264</v>
      </c>
      <c r="S30" s="30">
        <f t="shared" si="15"/>
        <v>5.7069177666000427E-2</v>
      </c>
      <c r="T30" s="30">
        <f t="shared" si="15"/>
        <v>3.9996720448772206E-2</v>
      </c>
      <c r="U30" s="30">
        <f t="shared" si="15"/>
        <v>2.74266820841742E-2</v>
      </c>
      <c r="V30" s="30">
        <f t="shared" si="15"/>
        <v>2.4250986782762732E-2</v>
      </c>
      <c r="W30" s="30">
        <f t="shared" si="15"/>
        <v>1.9054746992117792E-2</v>
      </c>
      <c r="X30" s="30">
        <f t="shared" si="15"/>
        <v>2.290695979180819E-2</v>
      </c>
      <c r="Y30" s="30">
        <f t="shared" si="15"/>
        <v>2.550567143055359E-2</v>
      </c>
      <c r="Z30" s="31">
        <f t="shared" si="15"/>
        <v>2.7282359798185187E-2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3.2850994332751328E-2</v>
      </c>
      <c r="R31" s="30">
        <f t="shared" si="15"/>
        <v>2.8161763821351684E-2</v>
      </c>
      <c r="S31" s="30">
        <f t="shared" si="15"/>
        <v>2.7345554268526653E-2</v>
      </c>
      <c r="T31" s="30">
        <f t="shared" si="15"/>
        <v>2.3498729419892169E-2</v>
      </c>
      <c r="U31" s="30">
        <f t="shared" si="15"/>
        <v>2.5762928347205245E-2</v>
      </c>
      <c r="V31" s="30">
        <f t="shared" si="15"/>
        <v>2.2516707290431065E-2</v>
      </c>
      <c r="W31" s="30">
        <f t="shared" si="15"/>
        <v>2.2354320837944693E-2</v>
      </c>
      <c r="X31" s="30">
        <f t="shared" si="15"/>
        <v>2.2634303553713885E-2</v>
      </c>
      <c r="Y31" s="30">
        <f t="shared" si="15"/>
        <v>3.1014534100359561E-2</v>
      </c>
      <c r="Z31" s="31">
        <f t="shared" si="15"/>
        <v>2.9062587211463875E-2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0.86606822262118488</v>
      </c>
      <c r="G34" s="30">
        <f t="shared" si="17"/>
        <v>0.86908438061041293</v>
      </c>
      <c r="H34" s="30">
        <f t="shared" si="17"/>
        <v>0.99718731298623575</v>
      </c>
      <c r="I34" s="30">
        <f t="shared" si="17"/>
        <v>0.96442848593656494</v>
      </c>
      <c r="J34" s="30">
        <f t="shared" si="17"/>
        <v>0.66116098144823454</v>
      </c>
      <c r="K34" s="30">
        <f t="shared" si="17"/>
        <v>0.3952004787552364</v>
      </c>
      <c r="L34" s="30">
        <f t="shared" si="17"/>
        <v>0.10946738479952124</v>
      </c>
      <c r="M34" s="30">
        <f t="shared" si="17"/>
        <v>5.8539796529024538E-2</v>
      </c>
      <c r="N34" s="31">
        <f t="shared" si="17"/>
        <v>3.1789347695990428E-2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138"/>
      <c r="B35" s="138"/>
      <c r="D35" s="53">
        <f t="shared" ref="D35:D39" si="19">D8</f>
        <v>1.0000000000000001E-9</v>
      </c>
      <c r="E35" s="30">
        <f t="shared" ref="E35:N39" si="20">E8/$E$7</f>
        <v>1.0588629563135847</v>
      </c>
      <c r="F35" s="30">
        <f t="shared" si="20"/>
        <v>0.99329742669060439</v>
      </c>
      <c r="G35" s="30">
        <f t="shared" si="20"/>
        <v>1.04983842010772</v>
      </c>
      <c r="H35" s="30">
        <f t="shared" si="20"/>
        <v>0.99091561938958705</v>
      </c>
      <c r="I35" s="30">
        <f t="shared" si="20"/>
        <v>0.99558348294434473</v>
      </c>
      <c r="J35" s="30">
        <f t="shared" si="20"/>
        <v>0.92029922202274084</v>
      </c>
      <c r="K35" s="30">
        <f t="shared" si="20"/>
        <v>0.39354877318970677</v>
      </c>
      <c r="L35" s="30">
        <f t="shared" si="20"/>
        <v>8.7097546379413526E-2</v>
      </c>
      <c r="M35" s="30">
        <f t="shared" si="20"/>
        <v>3.3213644524236981E-2</v>
      </c>
      <c r="N35" s="31">
        <f t="shared" si="20"/>
        <v>3.9736684619988034E-2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138"/>
      <c r="B36" s="138"/>
      <c r="D36" s="53">
        <f t="shared" si="19"/>
        <v>2.5000000000000001E-9</v>
      </c>
      <c r="E36" s="30">
        <f t="shared" si="20"/>
        <v>0.96761220825852778</v>
      </c>
      <c r="F36" s="30">
        <f t="shared" si="20"/>
        <v>0.981376421304608</v>
      </c>
      <c r="G36" s="30">
        <f t="shared" si="20"/>
        <v>0.98895272292040692</v>
      </c>
      <c r="H36" s="30">
        <f t="shared" si="20"/>
        <v>0.85175344105326156</v>
      </c>
      <c r="I36" s="30">
        <f t="shared" si="20"/>
        <v>0.78902453620586477</v>
      </c>
      <c r="J36" s="30">
        <f t="shared" si="20"/>
        <v>0.27054458408138837</v>
      </c>
      <c r="K36" s="30">
        <f t="shared" si="20"/>
        <v>3.1107121484141232E-2</v>
      </c>
      <c r="L36" s="30">
        <f t="shared" si="20"/>
        <v>2.5110712148414122E-2</v>
      </c>
      <c r="M36" s="30">
        <f t="shared" si="20"/>
        <v>2.618791143028127E-2</v>
      </c>
      <c r="N36" s="31">
        <f t="shared" si="20"/>
        <v>2.0335128665469777E-2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-4.9729618195796577E-2</v>
      </c>
      <c r="S36" s="30">
        <f t="shared" si="23"/>
        <v>-2.5005203281520116E-2</v>
      </c>
      <c r="T36" s="30">
        <f t="shared" si="23"/>
        <v>2.5543650469914025E-2</v>
      </c>
      <c r="U36" s="30">
        <f t="shared" si="23"/>
        <v>2.7513954025189635E-2</v>
      </c>
      <c r="V36" s="30">
        <f t="shared" si="23"/>
        <v>-4.0569931173718099E-2</v>
      </c>
      <c r="W36" s="30">
        <f t="shared" si="23"/>
        <v>4.7682040869775622E-2</v>
      </c>
      <c r="X36" s="30">
        <f t="shared" si="23"/>
        <v>4.2998456908542385E-2</v>
      </c>
      <c r="Y36" s="30">
        <f t="shared" si="23"/>
        <v>2.8102829755298188E-2</v>
      </c>
      <c r="Z36" s="31">
        <f t="shared" si="23"/>
        <v>2.9314611604539242E-3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138"/>
      <c r="B37" s="138"/>
      <c r="D37" s="53">
        <f t="shared" si="19"/>
        <v>5.0000000000000001E-9</v>
      </c>
      <c r="E37" s="30">
        <f t="shared" si="20"/>
        <v>0.37921005385996409</v>
      </c>
      <c r="F37" s="30">
        <f t="shared" si="20"/>
        <v>0.56698982645122686</v>
      </c>
      <c r="G37" s="30">
        <f t="shared" si="20"/>
        <v>0.49028126870137639</v>
      </c>
      <c r="H37" s="30">
        <f t="shared" si="20"/>
        <v>0.27515260323159785</v>
      </c>
      <c r="I37" s="30">
        <f t="shared" si="20"/>
        <v>9.117893476959904E-2</v>
      </c>
      <c r="J37" s="30">
        <f t="shared" si="20"/>
        <v>2.7121484141232794E-2</v>
      </c>
      <c r="K37" s="30">
        <f t="shared" si="20"/>
        <v>2.3291442250149612E-2</v>
      </c>
      <c r="L37" s="30">
        <f t="shared" si="20"/>
        <v>2.1484141232794733E-2</v>
      </c>
      <c r="M37" s="30">
        <f t="shared" si="20"/>
        <v>2.350688210652304E-2</v>
      </c>
      <c r="N37" s="31">
        <f t="shared" si="20"/>
        <v>3.4817474566128069E-2</v>
      </c>
      <c r="P37" s="20">
        <f t="shared" si="21"/>
        <v>-8.6020599913279607</v>
      </c>
      <c r="Q37" s="30">
        <f t="shared" si="23"/>
        <v>0</v>
      </c>
      <c r="R37" s="30">
        <f t="shared" si="23"/>
        <v>-6.864898950303E-2</v>
      </c>
      <c r="S37" s="30">
        <f t="shared" si="23"/>
        <v>-7.0900681068725047E-2</v>
      </c>
      <c r="T37" s="30">
        <f t="shared" si="23"/>
        <v>6.9993267748947097E-2</v>
      </c>
      <c r="U37" s="30">
        <f t="shared" si="23"/>
        <v>0.14162549043120443</v>
      </c>
      <c r="V37" s="30">
        <f t="shared" si="23"/>
        <v>0.48346521042407264</v>
      </c>
      <c r="W37" s="30">
        <f t="shared" si="23"/>
        <v>0.33793638377930907</v>
      </c>
      <c r="X37" s="30">
        <f t="shared" si="23"/>
        <v>0.11134966247265779</v>
      </c>
      <c r="Y37" s="30">
        <f t="shared" si="23"/>
        <v>3.1086919403349386E-2</v>
      </c>
      <c r="Z37" s="31">
        <f t="shared" si="23"/>
        <v>9.0983763258491307E-3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138"/>
      <c r="B38" s="138"/>
      <c r="D38" s="53">
        <f t="shared" si="19"/>
        <v>7.4999999999999993E-9</v>
      </c>
      <c r="E38" s="30">
        <f t="shared" si="20"/>
        <v>5.9712746858168762E-2</v>
      </c>
      <c r="F38" s="30">
        <f t="shared" si="20"/>
        <v>7.2746858168761225E-2</v>
      </c>
      <c r="G38" s="30">
        <f t="shared" si="20"/>
        <v>6.95870736086176E-2</v>
      </c>
      <c r="H38" s="30">
        <f t="shared" si="20"/>
        <v>3.3608617594254937E-2</v>
      </c>
      <c r="I38" s="30">
        <f t="shared" si="20"/>
        <v>3.0700179533213644E-2</v>
      </c>
      <c r="J38" s="30">
        <f t="shared" si="20"/>
        <v>2.3267504488330343E-2</v>
      </c>
      <c r="K38" s="30">
        <f t="shared" si="20"/>
        <v>1.7797725912627169E-2</v>
      </c>
      <c r="L38" s="30">
        <f t="shared" si="20"/>
        <v>2.026331538001197E-2</v>
      </c>
      <c r="M38" s="30">
        <f t="shared" si="20"/>
        <v>2.7061639736684621E-2</v>
      </c>
      <c r="N38" s="31">
        <f t="shared" si="20"/>
        <v>2.6714542190305206E-2</v>
      </c>
      <c r="P38" s="20">
        <f t="shared" si="21"/>
        <v>-8.3010299956639813</v>
      </c>
      <c r="Q38" s="30">
        <f t="shared" si="23"/>
        <v>0</v>
      </c>
      <c r="R38" s="30">
        <f t="shared" si="23"/>
        <v>-0.15638797853500136</v>
      </c>
      <c r="S38" s="30">
        <f t="shared" si="23"/>
        <v>1.5705871536982163E-2</v>
      </c>
      <c r="T38" s="30">
        <f t="shared" si="23"/>
        <v>0.15576661183119306</v>
      </c>
      <c r="U38" s="30">
        <f t="shared" si="23"/>
        <v>0.3882953427121365</v>
      </c>
      <c r="V38" s="30">
        <f t="shared" si="23"/>
        <v>0.38612990004587516</v>
      </c>
      <c r="W38" s="30">
        <f t="shared" si="23"/>
        <v>0.1659920413674707</v>
      </c>
      <c r="X38" s="30">
        <f t="shared" si="23"/>
        <v>4.5310205397950609E-2</v>
      </c>
      <c r="Y38" s="30">
        <f t="shared" si="23"/>
        <v>2.3054403833866859E-3</v>
      </c>
      <c r="Z38" s="31">
        <f t="shared" si="23"/>
        <v>-8.4461678796606092E-3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138"/>
      <c r="B39" s="138"/>
      <c r="D39" s="53">
        <f t="shared" si="19"/>
        <v>1E-8</v>
      </c>
      <c r="E39" s="30">
        <f t="shared" si="20"/>
        <v>3.5834829443447035E-2</v>
      </c>
      <c r="F39" s="30">
        <f t="shared" si="20"/>
        <v>2.5709156193895872E-2</v>
      </c>
      <c r="G39" s="30">
        <f t="shared" si="20"/>
        <v>2.7241172950329143E-2</v>
      </c>
      <c r="H39" s="30">
        <f t="shared" si="20"/>
        <v>2.3291442250149612E-2</v>
      </c>
      <c r="I39" s="30">
        <f t="shared" si="20"/>
        <v>2.5972471573907838E-2</v>
      </c>
      <c r="J39" s="30">
        <f t="shared" si="20"/>
        <v>1.6852184320766007E-2</v>
      </c>
      <c r="K39" s="30">
        <f t="shared" si="20"/>
        <v>1.9329742669060443E-2</v>
      </c>
      <c r="L39" s="30">
        <f t="shared" si="20"/>
        <v>2.5553560742070616E-2</v>
      </c>
      <c r="M39" s="30">
        <f t="shared" si="20"/>
        <v>2.6163973668461998E-2</v>
      </c>
      <c r="N39" s="31">
        <f t="shared" si="20"/>
        <v>3.3345302214242971E-2</v>
      </c>
      <c r="P39" s="20">
        <f t="shared" si="21"/>
        <v>-8.1249387366082999</v>
      </c>
      <c r="Q39" s="30">
        <f t="shared" si="23"/>
        <v>0</v>
      </c>
      <c r="R39" s="30">
        <f t="shared" si="23"/>
        <v>-2.1197931058939842E-2</v>
      </c>
      <c r="S39" s="30">
        <f t="shared" si="23"/>
        <v>2.651227700492758E-2</v>
      </c>
      <c r="T39" s="30">
        <f t="shared" si="23"/>
        <v>4.7405905118560167E-2</v>
      </c>
      <c r="U39" s="30">
        <f t="shared" si="23"/>
        <v>5.7620928463118809E-2</v>
      </c>
      <c r="V39" s="30">
        <f t="shared" si="23"/>
        <v>4.7144092716966804E-2</v>
      </c>
      <c r="W39" s="30">
        <f t="shared" si="23"/>
        <v>1.4111257183583224E-2</v>
      </c>
      <c r="X39" s="30">
        <f t="shared" si="23"/>
        <v>-1.0955919626386149E-2</v>
      </c>
      <c r="Y39" s="30">
        <f t="shared" si="23"/>
        <v>-2.0315840029863703E-2</v>
      </c>
      <c r="Z39" s="31">
        <f t="shared" si="23"/>
        <v>-2.4064253336367532E-2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148"/>
      <c r="B40" s="138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4.0921787236120298E-3</v>
      </c>
      <c r="S40" s="36">
        <f t="shared" si="23"/>
        <v>4.9126273720355579E-3</v>
      </c>
      <c r="T40" s="36">
        <f t="shared" si="23"/>
        <v>1.0234229434600454E-2</v>
      </c>
      <c r="U40" s="36">
        <f t="shared" si="23"/>
        <v>7.0611147366564271E-3</v>
      </c>
      <c r="V40" s="36">
        <f t="shared" si="23"/>
        <v>5.0381546321352291E-3</v>
      </c>
      <c r="W40" s="36">
        <f t="shared" si="23"/>
        <v>-9.5539335845323536E-3</v>
      </c>
      <c r="X40" s="36">
        <f t="shared" si="23"/>
        <v>-1.8021811153722991E-2</v>
      </c>
      <c r="Y40" s="36">
        <f t="shared" si="23"/>
        <v>-2.9011523687744914E-2</v>
      </c>
      <c r="Z40" s="37">
        <f t="shared" si="23"/>
        <v>-2.782056213314122E-2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148"/>
      <c r="B41" s="138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148"/>
      <c r="B42" s="138"/>
      <c r="D42" s="53">
        <f>D7</f>
        <v>0</v>
      </c>
      <c r="E42" s="30">
        <f>E15/$E$15</f>
        <v>1</v>
      </c>
      <c r="F42" s="30">
        <f t="shared" ref="F42:N42" si="25">F15/$E$15</f>
        <v>1.049268391897874</v>
      </c>
      <c r="G42" s="30">
        <f t="shared" si="25"/>
        <v>1.0494598183841213</v>
      </c>
      <c r="H42" s="30">
        <f t="shared" si="25"/>
        <v>1.0696194202170297</v>
      </c>
      <c r="I42" s="30">
        <f t="shared" si="25"/>
        <v>0.97059210605027335</v>
      </c>
      <c r="J42" s="30">
        <f t="shared" si="25"/>
        <v>0.92773650144168074</v>
      </c>
      <c r="K42" s="30">
        <f t="shared" si="25"/>
        <v>0.40980821458909106</v>
      </c>
      <c r="L42" s="30">
        <f t="shared" si="25"/>
        <v>0.15323690224088629</v>
      </c>
      <c r="M42" s="30">
        <f t="shared" si="25"/>
        <v>6.2428962827369198E-2</v>
      </c>
      <c r="N42" s="31">
        <f t="shared" si="25"/>
        <v>4.4841654403407392E-2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1.0115932665733463</v>
      </c>
      <c r="F43" s="30">
        <f t="shared" si="27"/>
        <v>1.1047701087541726</v>
      </c>
      <c r="G43" s="30">
        <f t="shared" si="27"/>
        <v>1.0431906009595253</v>
      </c>
      <c r="H43" s="30">
        <f t="shared" si="27"/>
        <v>1.0032422861108119</v>
      </c>
      <c r="I43" s="30">
        <f t="shared" si="27"/>
        <v>0.9593457999832502</v>
      </c>
      <c r="J43" s="30">
        <f t="shared" si="27"/>
        <v>0.81929339698264003</v>
      </c>
      <c r="K43" s="30">
        <f t="shared" si="27"/>
        <v>0.32760250290130766</v>
      </c>
      <c r="L43" s="30">
        <f t="shared" si="27"/>
        <v>0.1102736202337796</v>
      </c>
      <c r="M43" s="30">
        <f t="shared" si="27"/>
        <v>3.2793749925224026E-2</v>
      </c>
      <c r="N43" s="31">
        <f t="shared" si="27"/>
        <v>3.0113779117763181E-2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0.93996386825072087</v>
      </c>
      <c r="F44" s="30">
        <f t="shared" si="27"/>
        <v>1.0026081858751181</v>
      </c>
      <c r="G44" s="30">
        <f t="shared" si="27"/>
        <v>1.0140339542729981</v>
      </c>
      <c r="H44" s="30">
        <f t="shared" si="27"/>
        <v>0.92598973475467494</v>
      </c>
      <c r="I44" s="30">
        <f t="shared" si="27"/>
        <v>0.80188555088953495</v>
      </c>
      <c r="J44" s="30">
        <f t="shared" si="27"/>
        <v>0.32482681885072323</v>
      </c>
      <c r="K44" s="30">
        <f t="shared" si="27"/>
        <v>3.9996171470275059E-2</v>
      </c>
      <c r="L44" s="30">
        <f t="shared" si="27"/>
        <v>2.3162604835911607E-2</v>
      </c>
      <c r="M44" s="30">
        <f t="shared" si="27"/>
        <v>2.5806683177201105E-2</v>
      </c>
      <c r="N44" s="31">
        <f t="shared" si="27"/>
        <v>2.7146668580931531E-2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0.55685964849311465</v>
      </c>
      <c r="F45" s="30">
        <f t="shared" si="27"/>
        <v>0.66925092423100396</v>
      </c>
      <c r="G45" s="30">
        <f t="shared" si="27"/>
        <v>0.49807975305983276</v>
      </c>
      <c r="H45" s="30">
        <f t="shared" si="27"/>
        <v>0.34291662180108395</v>
      </c>
      <c r="I45" s="30">
        <f t="shared" si="27"/>
        <v>0.11907923860115095</v>
      </c>
      <c r="J45" s="30">
        <f t="shared" si="27"/>
        <v>3.403802208583085E-2</v>
      </c>
      <c r="K45" s="30">
        <f t="shared" si="27"/>
        <v>2.9934316786906428E-2</v>
      </c>
      <c r="L45" s="30">
        <f t="shared" si="27"/>
        <v>2.3019034971226208E-2</v>
      </c>
      <c r="M45" s="30">
        <f t="shared" si="27"/>
        <v>2.8773793714032759E-2</v>
      </c>
      <c r="N45" s="31">
        <f t="shared" si="27"/>
        <v>2.0339064163765359E-2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9.0030269313137845E-2</v>
      </c>
      <c r="F46" s="30">
        <f t="shared" si="27"/>
        <v>0.1273105775097807</v>
      </c>
      <c r="G46" s="30">
        <f t="shared" si="27"/>
        <v>5.231925152243877E-2</v>
      </c>
      <c r="H46" s="30">
        <f t="shared" si="27"/>
        <v>5.3838699257025953E-2</v>
      </c>
      <c r="I46" s="30">
        <f t="shared" si="27"/>
        <v>2.8737901247861408E-2</v>
      </c>
      <c r="J46" s="30">
        <f t="shared" si="27"/>
        <v>2.2672074464903151E-2</v>
      </c>
      <c r="K46" s="30">
        <f t="shared" si="27"/>
        <v>1.9585322374166995E-2</v>
      </c>
      <c r="L46" s="30">
        <f t="shared" si="27"/>
        <v>2.9372001483555267E-2</v>
      </c>
      <c r="M46" s="30">
        <f t="shared" si="27"/>
        <v>2.1870476053742986E-2</v>
      </c>
      <c r="N46" s="31">
        <f t="shared" si="27"/>
        <v>3.230321955421557E-2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0.98147241928566897</v>
      </c>
      <c r="S46" s="30">
        <f t="shared" si="29"/>
        <v>0.98160396597468891</v>
      </c>
      <c r="T46" s="30">
        <f t="shared" si="29"/>
        <v>1.027368930464623</v>
      </c>
      <c r="U46" s="30">
        <f t="shared" si="29"/>
        <v>0.9991636547291729</v>
      </c>
      <c r="V46" s="30">
        <f t="shared" si="29"/>
        <v>0.83565157544023194</v>
      </c>
      <c r="W46" s="30">
        <f t="shared" si="29"/>
        <v>0.37779393909806608</v>
      </c>
      <c r="X46" s="30">
        <f t="shared" si="29"/>
        <v>0.1237089738066047</v>
      </c>
      <c r="Y46" s="30">
        <f t="shared" si="29"/>
        <v>4.2732098546154881E-2</v>
      </c>
      <c r="Z46" s="31">
        <f t="shared" si="29"/>
        <v>1.9117367811050875E-2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3.7005132622662501E-2</v>
      </c>
      <c r="F47" s="30">
        <f t="shared" si="27"/>
        <v>3.1621262696959911E-2</v>
      </c>
      <c r="G47" s="30">
        <f t="shared" si="27"/>
        <v>2.6692030676094422E-2</v>
      </c>
      <c r="H47" s="30">
        <f t="shared" si="27"/>
        <v>2.2301185647799194E-2</v>
      </c>
      <c r="I47" s="30">
        <f t="shared" si="27"/>
        <v>2.6488640034456768E-2</v>
      </c>
      <c r="J47" s="30">
        <f t="shared" si="27"/>
        <v>2.8235406721462498E-2</v>
      </c>
      <c r="K47" s="30">
        <f t="shared" si="27"/>
        <v>2.4119737267147626E-2</v>
      </c>
      <c r="L47" s="30">
        <f t="shared" si="27"/>
        <v>1.6079824844765084E-2</v>
      </c>
      <c r="M47" s="30">
        <f t="shared" si="27"/>
        <v>3.6335139920797288E-2</v>
      </c>
      <c r="N47" s="31">
        <f t="shared" si="27"/>
        <v>2.6991134560855678E-2</v>
      </c>
      <c r="P47" s="20">
        <f t="shared" ref="P47:P51" si="30">LOG(D62,10)</f>
        <v>-8.9999999999999982</v>
      </c>
      <c r="Q47" s="30">
        <f t="shared" ref="Q47:Q51" si="31">$E89*E$88</f>
        <v>1.0176452812081036</v>
      </c>
      <c r="R47" s="30">
        <f t="shared" si="29"/>
        <v>0.99879077612196232</v>
      </c>
      <c r="S47" s="30">
        <f t="shared" si="29"/>
        <v>0.99892464398930203</v>
      </c>
      <c r="T47" s="30">
        <f t="shared" si="29"/>
        <v>1.0454971441471399</v>
      </c>
      <c r="U47" s="30">
        <f t="shared" si="29"/>
        <v>1.0167941783897856</v>
      </c>
      <c r="V47" s="30">
        <f t="shared" si="29"/>
        <v>0.85039688248086964</v>
      </c>
      <c r="W47" s="30">
        <f t="shared" si="29"/>
        <v>0.38446021939216862</v>
      </c>
      <c r="X47" s="30">
        <f t="shared" si="29"/>
        <v>0.12589185343738815</v>
      </c>
      <c r="Y47" s="30">
        <f t="shared" si="29"/>
        <v>4.348611844161418E-2</v>
      </c>
      <c r="Z47" s="31">
        <f t="shared" si="29"/>
        <v>1.9454699142035615E-2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0.95673585847318854</v>
      </c>
      <c r="R48" s="30">
        <f t="shared" si="29"/>
        <v>0.9390098576330318</v>
      </c>
      <c r="S48" s="30">
        <f t="shared" si="29"/>
        <v>0.93913571306748056</v>
      </c>
      <c r="T48" s="30">
        <f t="shared" si="29"/>
        <v>0.98292069565675255</v>
      </c>
      <c r="U48" s="30">
        <f t="shared" si="29"/>
        <v>0.95593569696252378</v>
      </c>
      <c r="V48" s="30">
        <f t="shared" si="29"/>
        <v>0.79949782741328279</v>
      </c>
      <c r="W48" s="30">
        <f t="shared" si="29"/>
        <v>0.36144900864895574</v>
      </c>
      <c r="X48" s="30">
        <f t="shared" si="29"/>
        <v>0.11835681125569915</v>
      </c>
      <c r="Y48" s="30">
        <f t="shared" si="29"/>
        <v>4.0883330986916384E-2</v>
      </c>
      <c r="Z48" s="31">
        <f t="shared" si="29"/>
        <v>1.8290271304453459E-2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0.48649622794323577</v>
      </c>
      <c r="R49" s="30">
        <f t="shared" si="29"/>
        <v>0.47748262981279987</v>
      </c>
      <c r="S49" s="30">
        <f t="shared" si="29"/>
        <v>0.4775466267808065</v>
      </c>
      <c r="T49" s="30">
        <f t="shared" si="29"/>
        <v>0.49981110937711554</v>
      </c>
      <c r="U49" s="30">
        <f t="shared" si="29"/>
        <v>0.4860893491237202</v>
      </c>
      <c r="V49" s="30">
        <f t="shared" si="29"/>
        <v>0.40654133932649517</v>
      </c>
      <c r="W49" s="30">
        <f t="shared" si="29"/>
        <v>0.18379532631102569</v>
      </c>
      <c r="X49" s="30">
        <f t="shared" si="29"/>
        <v>6.0183949119641741E-2</v>
      </c>
      <c r="Y49" s="30">
        <f t="shared" si="29"/>
        <v>2.078900475480298E-2</v>
      </c>
      <c r="Z49" s="31">
        <f t="shared" si="29"/>
        <v>9.3005273282796858E-3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D50" s="53">
        <f>D7</f>
        <v>0</v>
      </c>
      <c r="E50" s="30">
        <f t="shared" ref="E50:N55" si="33">E23/$E$23</f>
        <v>1</v>
      </c>
      <c r="F50" s="30">
        <f t="shared" si="33"/>
        <v>1.030139758426611</v>
      </c>
      <c r="G50" s="30">
        <f t="shared" si="33"/>
        <v>1.0273192942515652</v>
      </c>
      <c r="H50" s="30">
        <f t="shared" si="33"/>
        <v>1.0137355340542591</v>
      </c>
      <c r="I50" s="30">
        <f t="shared" si="33"/>
        <v>1.0625181812432809</v>
      </c>
      <c r="J50" s="30">
        <f t="shared" si="33"/>
        <v>0.92745209637639914</v>
      </c>
      <c r="K50" s="30">
        <f t="shared" si="33"/>
        <v>0.36394106115221653</v>
      </c>
      <c r="L50" s="30">
        <f t="shared" si="33"/>
        <v>0.15851514576614179</v>
      </c>
      <c r="M50" s="30">
        <f t="shared" si="33"/>
        <v>6.1949029279706573E-2</v>
      </c>
      <c r="N50" s="31">
        <f t="shared" si="33"/>
        <v>3.6792512489723643E-2</v>
      </c>
      <c r="P50" s="20">
        <f t="shared" si="30"/>
        <v>-8.1249387366082999</v>
      </c>
      <c r="Q50" s="30">
        <f t="shared" si="31"/>
        <v>6.7345954793367913E-2</v>
      </c>
      <c r="R50" s="30">
        <f t="shared" si="29"/>
        <v>6.6098197180150101E-2</v>
      </c>
      <c r="S50" s="30">
        <f t="shared" si="29"/>
        <v>6.6107056317522048E-2</v>
      </c>
      <c r="T50" s="30">
        <f t="shared" si="29"/>
        <v>6.918914154718124E-2</v>
      </c>
      <c r="U50" s="30">
        <f t="shared" si="29"/>
        <v>6.7289630322567143E-2</v>
      </c>
      <c r="V50" s="30">
        <f t="shared" si="29"/>
        <v>5.6277753222604539E-2</v>
      </c>
      <c r="W50" s="30">
        <f t="shared" si="29"/>
        <v>2.5442893543706747E-2</v>
      </c>
      <c r="X50" s="30">
        <f t="shared" si="29"/>
        <v>8.3312989575135346E-3</v>
      </c>
      <c r="Y50" s="30">
        <f t="shared" si="29"/>
        <v>2.8778339769150894E-3</v>
      </c>
      <c r="Z50" s="31">
        <f t="shared" si="29"/>
        <v>1.2874773883712191E-3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D51" s="53">
        <f t="shared" ref="D51:D55" si="34">D8</f>
        <v>1.0000000000000001E-9</v>
      </c>
      <c r="E51" s="30">
        <f t="shared" si="33"/>
        <v>0.98147094163030413</v>
      </c>
      <c r="F51" s="30">
        <f t="shared" si="33"/>
        <v>1.0475811041548093</v>
      </c>
      <c r="G51" s="30">
        <f t="shared" si="33"/>
        <v>0.97884019477644979</v>
      </c>
      <c r="H51" s="30">
        <f t="shared" si="33"/>
        <v>1.0630746853854423</v>
      </c>
      <c r="I51" s="30">
        <f t="shared" si="33"/>
        <v>1.0119521912350598</v>
      </c>
      <c r="J51" s="30">
        <f t="shared" si="33"/>
        <v>0.94202238664390059</v>
      </c>
      <c r="K51" s="30">
        <f t="shared" si="33"/>
        <v>0.32498577120091066</v>
      </c>
      <c r="L51" s="30">
        <f t="shared" si="33"/>
        <v>0.10214380572946311</v>
      </c>
      <c r="M51" s="30">
        <f t="shared" si="33"/>
        <v>3.5768038955289953E-2</v>
      </c>
      <c r="N51" s="31">
        <f t="shared" si="33"/>
        <v>3.6741921204072596E-2</v>
      </c>
      <c r="P51" s="20">
        <f t="shared" si="30"/>
        <v>-8</v>
      </c>
      <c r="Q51" s="30">
        <f t="shared" si="31"/>
        <v>1.4064237834201222E-2</v>
      </c>
      <c r="R51" s="30">
        <f t="shared" si="29"/>
        <v>1.380366153254251E-2</v>
      </c>
      <c r="S51" s="30">
        <f t="shared" si="29"/>
        <v>1.3805511636463189E-2</v>
      </c>
      <c r="T51" s="30">
        <f t="shared" si="29"/>
        <v>1.4449160981523395E-2</v>
      </c>
      <c r="U51" s="30">
        <f t="shared" si="29"/>
        <v>1.4052475275400801E-2</v>
      </c>
      <c r="V51" s="30">
        <f t="shared" si="29"/>
        <v>1.1752802503516367E-2</v>
      </c>
      <c r="W51" s="30">
        <f t="shared" si="29"/>
        <v>5.313383811794933E-3</v>
      </c>
      <c r="X51" s="30">
        <f t="shared" si="29"/>
        <v>1.7398724298410579E-3</v>
      </c>
      <c r="Y51" s="30">
        <f t="shared" si="29"/>
        <v>6.0099439710764656E-4</v>
      </c>
      <c r="Z51" s="31">
        <f t="shared" si="29"/>
        <v>2.6887120765852233E-4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D52" s="53">
        <f t="shared" si="34"/>
        <v>2.5000000000000001E-9</v>
      </c>
      <c r="E52" s="30">
        <f t="shared" si="33"/>
        <v>0.96510466072219059</v>
      </c>
      <c r="F52" s="30">
        <f t="shared" si="33"/>
        <v>1.0424334408398153</v>
      </c>
      <c r="G52" s="30">
        <f t="shared" si="33"/>
        <v>1.0305571365332322</v>
      </c>
      <c r="H52" s="30">
        <f t="shared" si="33"/>
        <v>0.96208183140454062</v>
      </c>
      <c r="I52" s="30">
        <f t="shared" si="33"/>
        <v>0.85453740593182825</v>
      </c>
      <c r="J52" s="30">
        <f t="shared" si="33"/>
        <v>0.36378928729526339</v>
      </c>
      <c r="K52" s="30">
        <f t="shared" si="33"/>
        <v>3.4427369885537219E-2</v>
      </c>
      <c r="L52" s="30">
        <f t="shared" si="33"/>
        <v>2.1020679188009865E-2</v>
      </c>
      <c r="M52" s="30">
        <f t="shared" si="33"/>
        <v>2.9899449819768546E-2</v>
      </c>
      <c r="N52" s="31">
        <f t="shared" si="33"/>
        <v>3.3832922279137416E-2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D53" s="53">
        <f t="shared" si="34"/>
        <v>5.0000000000000001E-9</v>
      </c>
      <c r="E53" s="30">
        <f t="shared" si="33"/>
        <v>0.55277303484474805</v>
      </c>
      <c r="F53" s="30">
        <f t="shared" si="33"/>
        <v>0.69470688673875924</v>
      </c>
      <c r="G53" s="30">
        <f t="shared" si="33"/>
        <v>0.42649718585973567</v>
      </c>
      <c r="H53" s="30">
        <f t="shared" si="33"/>
        <v>0.44344526655283628</v>
      </c>
      <c r="I53" s="30">
        <f t="shared" si="33"/>
        <v>0.11247707582368938</v>
      </c>
      <c r="J53" s="30">
        <f t="shared" si="33"/>
        <v>2.9267058749130461E-2</v>
      </c>
      <c r="K53" s="30">
        <f t="shared" si="33"/>
        <v>2.8925567570985897E-2</v>
      </c>
      <c r="L53" s="30">
        <f t="shared" si="33"/>
        <v>2.8609372035666856E-2</v>
      </c>
      <c r="M53" s="30">
        <f t="shared" si="33"/>
        <v>3.1581610067665841E-2</v>
      </c>
      <c r="N53" s="31">
        <f t="shared" si="33"/>
        <v>2.6471890216910137E-2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D54" s="53">
        <f t="shared" si="34"/>
        <v>7.4999999999999993E-9</v>
      </c>
      <c r="E54" s="30">
        <f t="shared" si="33"/>
        <v>0.10560930879655979</v>
      </c>
      <c r="F54" s="30">
        <f t="shared" si="33"/>
        <v>0.114247770821476</v>
      </c>
      <c r="G54" s="30">
        <f t="shared" si="33"/>
        <v>4.9301207866944918E-2</v>
      </c>
      <c r="H54" s="30">
        <f t="shared" si="33"/>
        <v>3.2542844495035729E-2</v>
      </c>
      <c r="I54" s="30">
        <f t="shared" si="33"/>
        <v>2.2841965471447543E-2</v>
      </c>
      <c r="J54" s="30">
        <f t="shared" si="33"/>
        <v>2.6813381395054701E-2</v>
      </c>
      <c r="K54" s="30">
        <f t="shared" si="33"/>
        <v>1.9781192689559222E-2</v>
      </c>
      <c r="L54" s="30">
        <f t="shared" si="33"/>
        <v>1.9085562511857331E-2</v>
      </c>
      <c r="M54" s="30">
        <f t="shared" si="33"/>
        <v>2.7584898501233163E-2</v>
      </c>
      <c r="N54" s="31">
        <f t="shared" si="33"/>
        <v>2.2829317650034781E-2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D55" s="54">
        <f t="shared" si="34"/>
        <v>1E-8</v>
      </c>
      <c r="E55" s="36">
        <f t="shared" si="33"/>
        <v>2.5713020932144438E-2</v>
      </c>
      <c r="F55" s="36">
        <f t="shared" si="33"/>
        <v>2.7154872573199266E-2</v>
      </c>
      <c r="G55" s="36">
        <f t="shared" si="33"/>
        <v>2.8103459179156392E-2</v>
      </c>
      <c r="H55" s="36">
        <f t="shared" si="33"/>
        <v>2.4903560361727691E-2</v>
      </c>
      <c r="I55" s="36">
        <f t="shared" si="33"/>
        <v>2.4827673433251124E-2</v>
      </c>
      <c r="J55" s="36">
        <f t="shared" si="33"/>
        <v>2.2462530829064693E-2</v>
      </c>
      <c r="K55" s="36">
        <f t="shared" si="33"/>
        <v>2.3613482577626004E-2</v>
      </c>
      <c r="L55" s="36">
        <f t="shared" si="33"/>
        <v>2.6269525074305952E-2</v>
      </c>
      <c r="M55" s="36">
        <f t="shared" si="33"/>
        <v>3.054448871181939E-2</v>
      </c>
      <c r="N55" s="37">
        <f t="shared" si="33"/>
        <v>2.6851324859292987E-2</v>
      </c>
      <c r="P55" s="20" t="e">
        <f>LOG(D61,10)</f>
        <v>#NUM!</v>
      </c>
      <c r="Q55" s="30">
        <f>E88</f>
        <v>1</v>
      </c>
      <c r="R55" s="30">
        <f t="shared" ref="R55:Z60" si="36">F88</f>
        <v>0.98147241928566897</v>
      </c>
      <c r="S55" s="30">
        <f t="shared" si="36"/>
        <v>0.98160396597468891</v>
      </c>
      <c r="T55" s="30">
        <f t="shared" si="36"/>
        <v>1.027368930464623</v>
      </c>
      <c r="U55" s="30">
        <f t="shared" si="36"/>
        <v>0.9991636547291729</v>
      </c>
      <c r="V55" s="30">
        <f t="shared" si="36"/>
        <v>0.83565157544023194</v>
      </c>
      <c r="W55" s="30">
        <f t="shared" si="36"/>
        <v>0.37779393909806608</v>
      </c>
      <c r="X55" s="30">
        <f t="shared" si="36"/>
        <v>0.1237089738066047</v>
      </c>
      <c r="Y55" s="30">
        <f t="shared" si="36"/>
        <v>4.2732098546154881E-2</v>
      </c>
      <c r="Z55" s="31">
        <f t="shared" si="36"/>
        <v>1.9117367811050875E-2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P56" s="20">
        <f t="shared" ref="P56:P60" si="37">LOG(D62,10)</f>
        <v>-8.9999999999999982</v>
      </c>
      <c r="Q56" s="30">
        <f t="shared" ref="Q56:Q60" si="38">E89</f>
        <v>1.0176452812081036</v>
      </c>
      <c r="R56" s="30">
        <f t="shared" si="36"/>
        <v>1.0494926158053441</v>
      </c>
      <c r="S56" s="30">
        <f t="shared" si="36"/>
        <v>1.0244217556563671</v>
      </c>
      <c r="T56" s="30">
        <f t="shared" si="36"/>
        <v>1.019448109093533</v>
      </c>
      <c r="U56" s="30">
        <f t="shared" si="36"/>
        <v>0.98874605022186723</v>
      </c>
      <c r="V56" s="30">
        <f t="shared" si="36"/>
        <v>0.89181013810422427</v>
      </c>
      <c r="W56" s="30">
        <f t="shared" si="36"/>
        <v>0.33606116253109758</v>
      </c>
      <c r="X56" s="30">
        <f t="shared" si="36"/>
        <v>8.2352788674386737E-2</v>
      </c>
      <c r="Y56" s="30">
        <f t="shared" si="36"/>
        <v>1.5159253210650939E-2</v>
      </c>
      <c r="Z56" s="31">
        <f t="shared" si="36"/>
        <v>1.6796093296715067E-2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0.95673585847318854</v>
      </c>
      <c r="R57" s="30">
        <f t="shared" si="36"/>
        <v>1.0089770718391387</v>
      </c>
      <c r="S57" s="30">
        <f t="shared" si="36"/>
        <v>1.0113984661304261</v>
      </c>
      <c r="T57" s="30">
        <f t="shared" si="36"/>
        <v>0.91159037945296617</v>
      </c>
      <c r="U57" s="30">
        <f t="shared" si="36"/>
        <v>0.81155845844527952</v>
      </c>
      <c r="V57" s="30">
        <f t="shared" si="36"/>
        <v>0.30650587498307402</v>
      </c>
      <c r="W57" s="30">
        <f t="shared" si="36"/>
        <v>1.6435311320142053E-2</v>
      </c>
      <c r="X57" s="30">
        <f t="shared" si="36"/>
        <v>4.1217914247469144E-3</v>
      </c>
      <c r="Y57" s="30">
        <f t="shared" si="36"/>
        <v>8.4033923317223327E-3</v>
      </c>
      <c r="Z57" s="31">
        <f t="shared" si="36"/>
        <v>8.206532924962779E-3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0.48649622794323577</v>
      </c>
      <c r="R58" s="30">
        <f t="shared" si="36"/>
        <v>0.63672714003798414</v>
      </c>
      <c r="S58" s="30">
        <f t="shared" si="36"/>
        <v>0.46135567113505432</v>
      </c>
      <c r="T58" s="30">
        <f t="shared" si="36"/>
        <v>0.34128654564887473</v>
      </c>
      <c r="U58" s="30">
        <f t="shared" si="36"/>
        <v>9.0243231347098801E-2</v>
      </c>
      <c r="V58" s="30">
        <f t="shared" si="36"/>
        <v>1.1302813586469507E-2</v>
      </c>
      <c r="W58" s="30">
        <f t="shared" si="36"/>
        <v>8.4908189507587849E-3</v>
      </c>
      <c r="X58" s="30">
        <f t="shared" si="36"/>
        <v>5.4193670898662998E-3</v>
      </c>
      <c r="Y58" s="30">
        <f t="shared" si="36"/>
        <v>9.0722171055601132E-3</v>
      </c>
      <c r="Z58" s="31">
        <f t="shared" si="36"/>
        <v>8.3131339883428593E-3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6.7345954793367913E-2</v>
      </c>
      <c r="R59" s="30">
        <f t="shared" si="36"/>
        <v>8.7378632917311364E-2</v>
      </c>
      <c r="S59" s="30">
        <f t="shared" si="36"/>
        <v>3.8752856550677645E-2</v>
      </c>
      <c r="T59" s="30">
        <f t="shared" si="36"/>
        <v>2.1348768845600552E-2</v>
      </c>
      <c r="U59" s="30">
        <f t="shared" si="36"/>
        <v>8.5345589536067086E-3</v>
      </c>
      <c r="V59" s="30">
        <f t="shared" si="36"/>
        <v>5.2971761417996248E-3</v>
      </c>
      <c r="W59" s="30">
        <f t="shared" si="36"/>
        <v>0</v>
      </c>
      <c r="X59" s="30">
        <f t="shared" si="36"/>
        <v>3.927041583491362E-3</v>
      </c>
      <c r="Y59" s="30">
        <f t="shared" si="36"/>
        <v>6.576232892360992E-3</v>
      </c>
      <c r="Z59" s="31">
        <f t="shared" si="36"/>
        <v>8.3874332240652522E-3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1.4064237834201222E-2</v>
      </c>
      <c r="R60" s="30">
        <f t="shared" si="36"/>
        <v>9.2839195676914336E-3</v>
      </c>
      <c r="S60" s="30">
        <f t="shared" si="36"/>
        <v>8.4518552396137189E-3</v>
      </c>
      <c r="T60" s="30">
        <f t="shared" si="36"/>
        <v>4.5303062674983754E-3</v>
      </c>
      <c r="U60" s="30">
        <f t="shared" si="36"/>
        <v>6.8384869945780358E-3</v>
      </c>
      <c r="V60" s="30">
        <f t="shared" si="36"/>
        <v>3.5292084728457997E-3</v>
      </c>
      <c r="W60" s="30">
        <f t="shared" si="36"/>
        <v>3.3636676824821722E-3</v>
      </c>
      <c r="X60" s="30">
        <f t="shared" si="36"/>
        <v>3.6490890298108633E-3</v>
      </c>
      <c r="Y60" s="30">
        <f t="shared" si="36"/>
        <v>1.2192104576243541E-2</v>
      </c>
      <c r="Z60" s="31">
        <f t="shared" si="36"/>
        <v>1.0202241346965037E-2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D61" s="53">
        <f>D7</f>
        <v>0</v>
      </c>
      <c r="E61" s="30">
        <f t="shared" ref="E61:N66" si="40">AVERAGE(E34,E42,E50)</f>
        <v>1</v>
      </c>
      <c r="F61" s="30">
        <f t="shared" si="40"/>
        <v>0.98182545764855667</v>
      </c>
      <c r="G61" s="30">
        <f t="shared" si="40"/>
        <v>0.9819544977486997</v>
      </c>
      <c r="H61" s="30">
        <f t="shared" si="40"/>
        <v>1.0268474224191748</v>
      </c>
      <c r="I61" s="30">
        <f t="shared" si="40"/>
        <v>0.99917959107670651</v>
      </c>
      <c r="J61" s="30">
        <f t="shared" si="40"/>
        <v>0.83878319308877147</v>
      </c>
      <c r="K61" s="30">
        <f t="shared" si="40"/>
        <v>0.38964991816551464</v>
      </c>
      <c r="L61" s="30">
        <f t="shared" si="40"/>
        <v>0.14040647760218311</v>
      </c>
      <c r="M61" s="30">
        <f t="shared" si="40"/>
        <v>6.0972596212033436E-2</v>
      </c>
      <c r="N61" s="31">
        <f t="shared" si="40"/>
        <v>3.7807838196373823E-2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D62" s="53">
        <f t="shared" ref="D62:D66" si="41">D8</f>
        <v>1.0000000000000001E-9</v>
      </c>
      <c r="E62" s="30">
        <f t="shared" si="40"/>
        <v>1.0173090548390784</v>
      </c>
      <c r="F62" s="30">
        <f t="shared" si="40"/>
        <v>1.0485495465331953</v>
      </c>
      <c r="G62" s="30">
        <f t="shared" si="40"/>
        <v>1.0239564052812318</v>
      </c>
      <c r="H62" s="30">
        <f t="shared" si="40"/>
        <v>1.0190775302952806</v>
      </c>
      <c r="I62" s="30">
        <f t="shared" si="40"/>
        <v>0.9889604913875516</v>
      </c>
      <c r="J62" s="30">
        <f t="shared" si="40"/>
        <v>0.89387166854976041</v>
      </c>
      <c r="K62" s="30">
        <f t="shared" si="40"/>
        <v>0.34871234909730831</v>
      </c>
      <c r="L62" s="30">
        <f t="shared" si="40"/>
        <v>9.9838324114218738E-2</v>
      </c>
      <c r="M62" s="30">
        <f t="shared" si="40"/>
        <v>3.3925144468250318E-2</v>
      </c>
      <c r="N62" s="31">
        <f t="shared" si="40"/>
        <v>3.553079498060794E-2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D63" s="53">
        <f t="shared" si="41"/>
        <v>2.5000000000000001E-9</v>
      </c>
      <c r="E63" s="30">
        <f t="shared" si="40"/>
        <v>0.95756024574381315</v>
      </c>
      <c r="F63" s="30">
        <f t="shared" si="40"/>
        <v>1.0088060160065138</v>
      </c>
      <c r="G63" s="30">
        <f t="shared" si="40"/>
        <v>1.0111812712422126</v>
      </c>
      <c r="H63" s="30">
        <f t="shared" si="40"/>
        <v>0.91327500240415904</v>
      </c>
      <c r="I63" s="30">
        <f t="shared" si="40"/>
        <v>0.81514916434240936</v>
      </c>
      <c r="J63" s="30">
        <f t="shared" si="40"/>
        <v>0.31972023007579164</v>
      </c>
      <c r="K63" s="30">
        <f t="shared" si="40"/>
        <v>3.5176887613317838E-2</v>
      </c>
      <c r="L63" s="30">
        <f t="shared" si="40"/>
        <v>2.3097998724111862E-2</v>
      </c>
      <c r="M63" s="30">
        <f t="shared" si="40"/>
        <v>2.7298014809083643E-2</v>
      </c>
      <c r="N63" s="31">
        <f t="shared" si="40"/>
        <v>2.710490650851291E-2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D64" s="53">
        <f t="shared" si="41"/>
        <v>5.0000000000000001E-9</v>
      </c>
      <c r="E64" s="30">
        <f t="shared" si="40"/>
        <v>0.49628091239927558</v>
      </c>
      <c r="F64" s="30">
        <f t="shared" si="40"/>
        <v>0.64364921247366336</v>
      </c>
      <c r="G64" s="30">
        <f t="shared" si="40"/>
        <v>0.47161940254031492</v>
      </c>
      <c r="H64" s="30">
        <f t="shared" si="40"/>
        <v>0.35383816386183936</v>
      </c>
      <c r="I64" s="30">
        <f t="shared" si="40"/>
        <v>0.10757841639814646</v>
      </c>
      <c r="J64" s="30">
        <f t="shared" si="40"/>
        <v>3.0142188325398039E-2</v>
      </c>
      <c r="K64" s="30">
        <f t="shared" si="40"/>
        <v>2.7383775536013979E-2</v>
      </c>
      <c r="L64" s="30">
        <f t="shared" si="40"/>
        <v>2.4370849413229267E-2</v>
      </c>
      <c r="M64" s="30">
        <f t="shared" si="40"/>
        <v>2.7954095296073882E-2</v>
      </c>
      <c r="N64" s="31">
        <f t="shared" si="40"/>
        <v>2.7209476315601191E-2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4:65" x14ac:dyDescent="0.2">
      <c r="D65" s="53">
        <f t="shared" si="41"/>
        <v>7.4999999999999993E-9</v>
      </c>
      <c r="E65" s="30">
        <f t="shared" si="40"/>
        <v>8.5117441655955473E-2</v>
      </c>
      <c r="F65" s="30">
        <f t="shared" si="40"/>
        <v>0.10476840216667264</v>
      </c>
      <c r="G65" s="30">
        <f t="shared" si="40"/>
        <v>5.7069177666000427E-2</v>
      </c>
      <c r="H65" s="30">
        <f t="shared" si="40"/>
        <v>3.9996720448772206E-2</v>
      </c>
      <c r="I65" s="30">
        <f t="shared" si="40"/>
        <v>2.74266820841742E-2</v>
      </c>
      <c r="J65" s="30">
        <f t="shared" si="40"/>
        <v>2.4250986782762732E-2</v>
      </c>
      <c r="K65" s="30">
        <f t="shared" si="40"/>
        <v>1.9054746992117792E-2</v>
      </c>
      <c r="L65" s="30">
        <f t="shared" si="40"/>
        <v>2.290695979180819E-2</v>
      </c>
      <c r="M65" s="30">
        <f t="shared" si="40"/>
        <v>2.550567143055359E-2</v>
      </c>
      <c r="N65" s="31">
        <f t="shared" si="40"/>
        <v>2.7282359798185187E-2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-5.0701839683381822E-2</v>
      </c>
      <c r="S65" s="30">
        <f t="shared" si="45"/>
        <v>-2.5497111667065031E-2</v>
      </c>
      <c r="T65" s="30">
        <f t="shared" si="45"/>
        <v>2.6049035053606895E-2</v>
      </c>
      <c r="U65" s="30">
        <f t="shared" si="45"/>
        <v>2.8048128167918351E-2</v>
      </c>
      <c r="V65" s="30">
        <f t="shared" si="45"/>
        <v>-4.1413255623354628E-2</v>
      </c>
      <c r="W65" s="30">
        <f t="shared" si="45"/>
        <v>4.8399056861071044E-2</v>
      </c>
      <c r="X65" s="30">
        <f t="shared" si="45"/>
        <v>4.3539064763001414E-2</v>
      </c>
      <c r="Y65" s="30">
        <f t="shared" si="45"/>
        <v>2.8326865230963241E-2</v>
      </c>
      <c r="Z65" s="31">
        <f t="shared" si="45"/>
        <v>2.6586058453205476E-3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4:65" x14ac:dyDescent="0.2">
      <c r="D66" s="53">
        <f t="shared" si="41"/>
        <v>1E-8</v>
      </c>
      <c r="E66" s="30">
        <f t="shared" si="40"/>
        <v>3.2850994332751328E-2</v>
      </c>
      <c r="F66" s="30">
        <f t="shared" si="40"/>
        <v>2.8161763821351684E-2</v>
      </c>
      <c r="G66" s="30">
        <f t="shared" si="40"/>
        <v>2.7345554268526653E-2</v>
      </c>
      <c r="H66" s="30">
        <f t="shared" si="40"/>
        <v>2.3498729419892169E-2</v>
      </c>
      <c r="I66" s="30">
        <f t="shared" si="40"/>
        <v>2.5762928347205245E-2</v>
      </c>
      <c r="J66" s="30">
        <f t="shared" si="40"/>
        <v>2.2516707290431065E-2</v>
      </c>
      <c r="K66" s="30">
        <f t="shared" si="40"/>
        <v>2.2354320837944693E-2</v>
      </c>
      <c r="L66" s="30">
        <f t="shared" si="40"/>
        <v>2.2634303553713885E-2</v>
      </c>
      <c r="M66" s="30">
        <f t="shared" si="40"/>
        <v>3.1014534100359561E-2</v>
      </c>
      <c r="N66" s="31">
        <f t="shared" si="40"/>
        <v>2.9062587211463875E-2</v>
      </c>
      <c r="P66" s="20">
        <f t="shared" si="44"/>
        <v>-8.6020599913279607</v>
      </c>
      <c r="Q66" s="30">
        <f t="shared" si="45"/>
        <v>0</v>
      </c>
      <c r="R66" s="30">
        <f t="shared" si="45"/>
        <v>-6.9967214206106854E-2</v>
      </c>
      <c r="S66" s="30">
        <f t="shared" si="45"/>
        <v>-7.2262753062945495E-2</v>
      </c>
      <c r="T66" s="30">
        <f t="shared" si="45"/>
        <v>7.1330316203786381E-2</v>
      </c>
      <c r="U66" s="30">
        <f t="shared" si="45"/>
        <v>0.14437723851724427</v>
      </c>
      <c r="V66" s="30">
        <f t="shared" si="45"/>
        <v>0.49299195243020877</v>
      </c>
      <c r="W66" s="30">
        <f t="shared" si="45"/>
        <v>0.34501369732881371</v>
      </c>
      <c r="X66" s="30">
        <f t="shared" si="45"/>
        <v>0.11423501983095223</v>
      </c>
      <c r="Y66" s="30">
        <f t="shared" si="45"/>
        <v>3.2479938655194052E-2</v>
      </c>
      <c r="Z66" s="31">
        <f t="shared" si="45"/>
        <v>1.008373837949068E-2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4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-0.15924451022518427</v>
      </c>
      <c r="S67" s="30">
        <f t="shared" si="45"/>
        <v>1.6190955645752181E-2</v>
      </c>
      <c r="T67" s="30">
        <f t="shared" si="45"/>
        <v>0.15852456372824081</v>
      </c>
      <c r="U67" s="30">
        <f t="shared" si="45"/>
        <v>0.39584611777662138</v>
      </c>
      <c r="V67" s="30">
        <f t="shared" si="45"/>
        <v>0.39523852574002566</v>
      </c>
      <c r="W67" s="30">
        <f t="shared" si="45"/>
        <v>0.1753045073602669</v>
      </c>
      <c r="X67" s="30">
        <f t="shared" si="45"/>
        <v>5.4764582029775438E-2</v>
      </c>
      <c r="Y67" s="30">
        <f t="shared" si="45"/>
        <v>1.1716787649242867E-2</v>
      </c>
      <c r="Z67" s="31">
        <f t="shared" si="45"/>
        <v>9.8739333993682656E-4</v>
      </c>
      <c r="AA67" s="33"/>
    </row>
    <row r="68" spans="4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-2.1280435737161263E-2</v>
      </c>
      <c r="S68" s="30">
        <f t="shared" si="45"/>
        <v>2.7354199766844403E-2</v>
      </c>
      <c r="T68" s="30">
        <f t="shared" si="45"/>
        <v>4.7840372701580688E-2</v>
      </c>
      <c r="U68" s="30">
        <f t="shared" si="45"/>
        <v>5.8755071368960438E-2</v>
      </c>
      <c r="V68" s="30">
        <f t="shared" si="45"/>
        <v>5.0980577080804917E-2</v>
      </c>
      <c r="W68" s="30">
        <f t="shared" si="45"/>
        <v>2.5442893543706747E-2</v>
      </c>
      <c r="X68" s="30">
        <f t="shared" si="45"/>
        <v>4.4042573740221726E-3</v>
      </c>
      <c r="Y68" s="30">
        <f t="shared" si="45"/>
        <v>-3.6983989154459026E-3</v>
      </c>
      <c r="Z68" s="31">
        <f t="shared" si="45"/>
        <v>-7.0999558356940329E-3</v>
      </c>
      <c r="AA68" s="33"/>
    </row>
    <row r="69" spans="4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0.10070391874453603</v>
      </c>
      <c r="G69" s="30">
        <f t="shared" si="47"/>
        <v>9.8373259625388162E-2</v>
      </c>
      <c r="H69" s="30">
        <f t="shared" si="47"/>
        <v>3.7954495805422296E-2</v>
      </c>
      <c r="I69" s="30">
        <f t="shared" si="47"/>
        <v>5.4939332963219477E-2</v>
      </c>
      <c r="J69" s="30">
        <f t="shared" si="47"/>
        <v>0.15382541328602728</v>
      </c>
      <c r="K69" s="30">
        <f t="shared" si="47"/>
        <v>2.3431932981416125E-2</v>
      </c>
      <c r="L69" s="30">
        <f t="shared" si="47"/>
        <v>2.6923698877880129E-2</v>
      </c>
      <c r="M69" s="30">
        <f t="shared" si="47"/>
        <v>2.1204880984761875E-3</v>
      </c>
      <c r="N69" s="31">
        <f t="shared" si="47"/>
        <v>6.5851228017447484E-3</v>
      </c>
      <c r="P69" s="21">
        <f t="shared" si="44"/>
        <v>-8</v>
      </c>
      <c r="Q69" s="36">
        <f t="shared" si="45"/>
        <v>0</v>
      </c>
      <c r="R69" s="36">
        <f t="shared" si="45"/>
        <v>4.5197419648510765E-3</v>
      </c>
      <c r="S69" s="36">
        <f t="shared" si="45"/>
        <v>5.35365639684947E-3</v>
      </c>
      <c r="T69" s="36">
        <f t="shared" si="45"/>
        <v>9.9188547140250192E-3</v>
      </c>
      <c r="U69" s="36">
        <f t="shared" si="45"/>
        <v>7.2139882808227654E-3</v>
      </c>
      <c r="V69" s="36">
        <f t="shared" si="45"/>
        <v>8.2235940306705675E-3</v>
      </c>
      <c r="W69" s="36">
        <f t="shared" si="45"/>
        <v>1.9497161293127608E-3</v>
      </c>
      <c r="X69" s="36">
        <f t="shared" si="45"/>
        <v>-1.9092165999698054E-3</v>
      </c>
      <c r="Y69" s="36">
        <f t="shared" si="45"/>
        <v>-1.1591110179135895E-2</v>
      </c>
      <c r="Z69" s="37">
        <f t="shared" si="45"/>
        <v>-9.9333701393065146E-3</v>
      </c>
      <c r="AA69" s="33"/>
    </row>
    <row r="70" spans="4:65" x14ac:dyDescent="0.2">
      <c r="D70" s="53">
        <f t="shared" ref="D70:D74" si="48">D8</f>
        <v>1.0000000000000001E-9</v>
      </c>
      <c r="E70" s="30">
        <f t="shared" si="47"/>
        <v>3.9011327339739298E-2</v>
      </c>
      <c r="F70" s="30">
        <f t="shared" si="47"/>
        <v>5.5742650834809872E-2</v>
      </c>
      <c r="G70" s="30">
        <f t="shared" si="47"/>
        <v>3.9212915124874625E-2</v>
      </c>
      <c r="H70" s="30">
        <f t="shared" si="47"/>
        <v>3.8597913416852654E-2</v>
      </c>
      <c r="I70" s="30">
        <f t="shared" si="47"/>
        <v>2.6921294786945729E-2</v>
      </c>
      <c r="J70" s="30">
        <f t="shared" si="47"/>
        <v>6.5493609709221842E-2</v>
      </c>
      <c r="K70" s="30">
        <f t="shared" si="47"/>
        <v>3.885151882800747E-2</v>
      </c>
      <c r="L70" s="30">
        <f t="shared" si="47"/>
        <v>1.1758785393671829E-2</v>
      </c>
      <c r="M70" s="30">
        <f t="shared" si="47"/>
        <v>1.6097431274401724E-3</v>
      </c>
      <c r="N70" s="31">
        <f t="shared" si="47"/>
        <v>4.9244489664387993E-3</v>
      </c>
      <c r="AA70" s="33"/>
    </row>
    <row r="71" spans="4:65" x14ac:dyDescent="0.2">
      <c r="D71" s="53">
        <f t="shared" si="48"/>
        <v>2.5000000000000001E-9</v>
      </c>
      <c r="E71" s="30">
        <f t="shared" si="47"/>
        <v>1.5290399743672476E-2</v>
      </c>
      <c r="F71" s="30">
        <f t="shared" si="47"/>
        <v>3.0996769708856717E-2</v>
      </c>
      <c r="G71" s="30">
        <f t="shared" si="47"/>
        <v>2.0948392739596044E-2</v>
      </c>
      <c r="H71" s="30">
        <f t="shared" si="47"/>
        <v>5.6252437666602442E-2</v>
      </c>
      <c r="I71" s="30">
        <f t="shared" si="47"/>
        <v>3.4712052752656652E-2</v>
      </c>
      <c r="J71" s="30">
        <f t="shared" si="47"/>
        <v>4.68316304013442E-2</v>
      </c>
      <c r="K71" s="30">
        <f t="shared" si="47"/>
        <v>4.4916739677084211E-3</v>
      </c>
      <c r="L71" s="30">
        <f t="shared" si="47"/>
        <v>2.045781725052727E-3</v>
      </c>
      <c r="M71" s="30">
        <f t="shared" si="47"/>
        <v>2.2609581666518117E-3</v>
      </c>
      <c r="N71" s="31">
        <f t="shared" si="47"/>
        <v>6.7489937147926738E-3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4:65" x14ac:dyDescent="0.2">
      <c r="D72" s="53">
        <f t="shared" si="48"/>
        <v>5.0000000000000001E-9</v>
      </c>
      <c r="E72" s="30">
        <f t="shared" si="47"/>
        <v>0.10140692551362733</v>
      </c>
      <c r="F72" s="30">
        <f t="shared" si="47"/>
        <v>6.7598059186649434E-2</v>
      </c>
      <c r="G72" s="30">
        <f t="shared" si="47"/>
        <v>3.9271044271818538E-2</v>
      </c>
      <c r="H72" s="30">
        <f t="shared" si="47"/>
        <v>8.4676237473553184E-2</v>
      </c>
      <c r="I72" s="30">
        <f t="shared" si="47"/>
        <v>1.4580959728317869E-2</v>
      </c>
      <c r="J72" s="30">
        <f t="shared" si="47"/>
        <v>3.5403408192164034E-3</v>
      </c>
      <c r="K72" s="30">
        <f t="shared" si="47"/>
        <v>3.5797747886005559E-3</v>
      </c>
      <c r="L72" s="30">
        <f t="shared" si="47"/>
        <v>3.7500373615146098E-3</v>
      </c>
      <c r="M72" s="30">
        <f t="shared" si="47"/>
        <v>4.0992971390128039E-3</v>
      </c>
      <c r="N72" s="31">
        <f t="shared" si="47"/>
        <v>7.2673321710616627E-3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4:65" x14ac:dyDescent="0.2">
      <c r="D73" s="53">
        <f t="shared" si="48"/>
        <v>7.4999999999999993E-9</v>
      </c>
      <c r="E73" s="30">
        <f t="shared" si="47"/>
        <v>2.3339355306713636E-2</v>
      </c>
      <c r="F73" s="30">
        <f t="shared" si="47"/>
        <v>2.8490238497626458E-2</v>
      </c>
      <c r="G73" s="30">
        <f t="shared" si="47"/>
        <v>1.0945338551148608E-2</v>
      </c>
      <c r="H73" s="30">
        <f t="shared" si="47"/>
        <v>1.1999343776676455E-2</v>
      </c>
      <c r="I73" s="30">
        <f t="shared" si="47"/>
        <v>4.0899087803458484E-3</v>
      </c>
      <c r="J73" s="30">
        <f t="shared" si="47"/>
        <v>2.2389805358749354E-3</v>
      </c>
      <c r="K73" s="30">
        <f t="shared" si="47"/>
        <v>1.093008595952382E-3</v>
      </c>
      <c r="L73" s="30">
        <f t="shared" si="47"/>
        <v>5.6297733978937919E-3</v>
      </c>
      <c r="M73" s="30">
        <f t="shared" si="47"/>
        <v>3.1590242171211842E-3</v>
      </c>
      <c r="N73" s="31">
        <f t="shared" si="47"/>
        <v>4.7624066341896932E-3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4:65" x14ac:dyDescent="0.2">
      <c r="D74" s="53">
        <f t="shared" si="48"/>
        <v>1E-8</v>
      </c>
      <c r="E74" s="30">
        <f t="shared" si="47"/>
        <v>6.2092995243947739E-3</v>
      </c>
      <c r="F74" s="30">
        <f t="shared" si="47"/>
        <v>3.0819836656117232E-3</v>
      </c>
      <c r="G74" s="30">
        <f t="shared" si="47"/>
        <v>7.1148028750305208E-4</v>
      </c>
      <c r="H74" s="30">
        <f t="shared" si="47"/>
        <v>1.3135122823858618E-3</v>
      </c>
      <c r="I74" s="30">
        <f t="shared" si="47"/>
        <v>8.5007869369421241E-4</v>
      </c>
      <c r="J74" s="30">
        <f t="shared" si="47"/>
        <v>5.6918045796262445E-3</v>
      </c>
      <c r="K74" s="30">
        <f t="shared" si="47"/>
        <v>2.6315638463533524E-3</v>
      </c>
      <c r="L74" s="30">
        <f t="shared" si="47"/>
        <v>5.6876220506293877E-3</v>
      </c>
      <c r="M74" s="30">
        <f t="shared" si="47"/>
        <v>5.1018489524511587E-3</v>
      </c>
      <c r="N74" s="31">
        <f t="shared" si="47"/>
        <v>3.7095987026138826E-3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4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4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4:65" x14ac:dyDescent="0.2">
      <c r="D77" s="53">
        <f>D7</f>
        <v>0</v>
      </c>
      <c r="E77" s="30">
        <f>E69/(3^0.5)</f>
        <v>0</v>
      </c>
      <c r="F77" s="30">
        <f t="shared" ref="F77:N77" si="54">F69/(3^0.5)</f>
        <v>5.8141434595608082E-2</v>
      </c>
      <c r="G77" s="30">
        <f t="shared" si="54"/>
        <v>5.6795827925778801E-2</v>
      </c>
      <c r="H77" s="30">
        <f t="shared" si="54"/>
        <v>2.1913038370217085E-2</v>
      </c>
      <c r="I77" s="30">
        <f t="shared" si="54"/>
        <v>3.171923867541325E-2</v>
      </c>
      <c r="J77" s="30">
        <f t="shared" si="54"/>
        <v>8.8811143768893291E-2</v>
      </c>
      <c r="K77" s="30">
        <f t="shared" si="54"/>
        <v>1.3528432814453871E-2</v>
      </c>
      <c r="L77" s="30">
        <f t="shared" si="54"/>
        <v>1.5544404794724518E-2</v>
      </c>
      <c r="M77" s="30">
        <f t="shared" si="54"/>
        <v>1.2242643744686246E-3</v>
      </c>
      <c r="N77" s="31">
        <f t="shared" si="54"/>
        <v>3.8019224222340733E-3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4:65" x14ac:dyDescent="0.2">
      <c r="D78" s="53">
        <f t="shared" ref="D78:D82" si="55">D8</f>
        <v>1.0000000000000001E-9</v>
      </c>
      <c r="E78" s="30">
        <f t="shared" ref="E78:N82" si="56">E70/(3^0.5)</f>
        <v>2.2523200341043093E-2</v>
      </c>
      <c r="F78" s="30">
        <f t="shared" si="56"/>
        <v>3.2183034464820799E-2</v>
      </c>
      <c r="G78" s="30">
        <f t="shared" si="56"/>
        <v>2.2639587103056313E-2</v>
      </c>
      <c r="H78" s="30">
        <f t="shared" si="56"/>
        <v>2.2284515701377749E-2</v>
      </c>
      <c r="I78" s="30">
        <f t="shared" si="56"/>
        <v>1.5543016792176387E-2</v>
      </c>
      <c r="J78" s="30">
        <f t="shared" si="56"/>
        <v>3.7812753195819518E-2</v>
      </c>
      <c r="K78" s="30">
        <f t="shared" si="56"/>
        <v>2.2430934853775928E-2</v>
      </c>
      <c r="L78" s="30">
        <f t="shared" si="56"/>
        <v>6.7889379123794698E-3</v>
      </c>
      <c r="M78" s="30">
        <f t="shared" si="56"/>
        <v>9.2938562795373363E-4</v>
      </c>
      <c r="N78" s="31">
        <f t="shared" si="56"/>
        <v>2.8431319363840155E-3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4:65" x14ac:dyDescent="0.2">
      <c r="D79" s="53">
        <f t="shared" si="55"/>
        <v>2.5000000000000001E-9</v>
      </c>
      <c r="E79" s="30">
        <f t="shared" si="56"/>
        <v>8.8279164080262897E-3</v>
      </c>
      <c r="F79" s="30">
        <f t="shared" si="56"/>
        <v>1.7895993335417266E-2</v>
      </c>
      <c r="G79" s="30">
        <f t="shared" si="56"/>
        <v>1.2094560187295779E-2</v>
      </c>
      <c r="H79" s="30">
        <f t="shared" si="56"/>
        <v>3.2477360029385567E-2</v>
      </c>
      <c r="I79" s="30">
        <f t="shared" si="56"/>
        <v>2.004101300087081E-2</v>
      </c>
      <c r="J79" s="30">
        <f t="shared" si="56"/>
        <v>2.7038254418805138E-2</v>
      </c>
      <c r="K79" s="30">
        <f t="shared" si="56"/>
        <v>2.5932691743684915E-3</v>
      </c>
      <c r="L79" s="30">
        <f t="shared" si="56"/>
        <v>1.1811326296624089E-3</v>
      </c>
      <c r="M79" s="30">
        <f t="shared" si="56"/>
        <v>1.3053648061429064E-3</v>
      </c>
      <c r="N79" s="31">
        <f t="shared" si="56"/>
        <v>3.8965333379946429E-3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4:65" x14ac:dyDescent="0.2">
      <c r="D80" s="53">
        <f t="shared" si="55"/>
        <v>5.0000000000000001E-9</v>
      </c>
      <c r="E80" s="30">
        <f t="shared" si="56"/>
        <v>5.8547315742985072E-2</v>
      </c>
      <c r="F80" s="30">
        <f t="shared" si="56"/>
        <v>3.9027757668108308E-2</v>
      </c>
      <c r="G80" s="30">
        <f t="shared" si="56"/>
        <v>2.2673147981692145E-2</v>
      </c>
      <c r="H80" s="30">
        <f t="shared" si="56"/>
        <v>4.888784849932061E-2</v>
      </c>
      <c r="I80" s="30">
        <f t="shared" si="56"/>
        <v>8.4183210241874154E-3</v>
      </c>
      <c r="J80" s="30">
        <f t="shared" si="56"/>
        <v>2.0440167249976106E-3</v>
      </c>
      <c r="K80" s="30">
        <f t="shared" si="56"/>
        <v>2.0667839378367666E-3</v>
      </c>
      <c r="L80" s="30">
        <f t="shared" si="56"/>
        <v>2.165085080141614E-3</v>
      </c>
      <c r="M80" s="30">
        <f t="shared" si="56"/>
        <v>2.3667303066973052E-3</v>
      </c>
      <c r="N80" s="31">
        <f t="shared" si="56"/>
        <v>4.1957961852528789E-3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1.3474983069043439E-2</v>
      </c>
      <c r="F81" s="30">
        <f t="shared" si="56"/>
        <v>1.6448846865881276E-2</v>
      </c>
      <c r="G81" s="30">
        <f t="shared" si="56"/>
        <v>6.3192941588772382E-3</v>
      </c>
      <c r="H81" s="30">
        <f t="shared" si="56"/>
        <v>6.9278243595630121E-3</v>
      </c>
      <c r="I81" s="30">
        <f t="shared" si="56"/>
        <v>2.3613099352936895E-3</v>
      </c>
      <c r="J81" s="30">
        <f t="shared" si="56"/>
        <v>1.2926760150977267E-3</v>
      </c>
      <c r="K81" s="30">
        <f t="shared" si="56"/>
        <v>6.3104880709968271E-4</v>
      </c>
      <c r="L81" s="30">
        <f t="shared" si="56"/>
        <v>3.2503511867505749E-3</v>
      </c>
      <c r="M81" s="30">
        <f t="shared" si="56"/>
        <v>1.8238634821314626E-3</v>
      </c>
      <c r="N81" s="31">
        <f t="shared" si="56"/>
        <v>2.749576752239879E-3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3.5849407518883381E-3</v>
      </c>
      <c r="F82" s="36">
        <f t="shared" si="56"/>
        <v>1.779384098978958E-3</v>
      </c>
      <c r="G82" s="36">
        <f t="shared" si="56"/>
        <v>4.1077333551299946E-4</v>
      </c>
      <c r="H82" s="36">
        <f t="shared" si="56"/>
        <v>7.5835666981935706E-4</v>
      </c>
      <c r="I82" s="36">
        <f t="shared" si="56"/>
        <v>4.9079316263671898E-4</v>
      </c>
      <c r="J82" s="36">
        <f t="shared" si="56"/>
        <v>3.2861649062219571E-3</v>
      </c>
      <c r="K82" s="36">
        <f t="shared" si="56"/>
        <v>1.5193340950817951E-3</v>
      </c>
      <c r="L82" s="36">
        <f t="shared" si="56"/>
        <v>3.2837501219797286E-3</v>
      </c>
      <c r="M82" s="36">
        <f t="shared" si="56"/>
        <v>2.945553866062487E-3</v>
      </c>
      <c r="N82" s="37">
        <f t="shared" si="56"/>
        <v>2.1417378095396119E-3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1.9054746992117792E-2</v>
      </c>
      <c r="F85" s="5"/>
      <c r="G85" s="5" t="s">
        <v>22</v>
      </c>
      <c r="H85" s="5">
        <f>1/(1-E85)</f>
        <v>1.0194248832273667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0.15353464896020699</v>
      </c>
      <c r="S85" s="30">
        <f t="shared" si="60"/>
        <v>0.1188072270670555</v>
      </c>
      <c r="T85" s="30">
        <f t="shared" si="60"/>
        <v>0.11982597637913339</v>
      </c>
      <c r="U85" s="30">
        <f t="shared" si="60"/>
        <v>0.10870323233307989</v>
      </c>
      <c r="V85" s="30">
        <f t="shared" si="60"/>
        <v>7.2653620110678094E-2</v>
      </c>
      <c r="W85" s="30">
        <f t="shared" si="60"/>
        <v>1.8338163914675756E-2</v>
      </c>
      <c r="X85" s="30">
        <f t="shared" si="60"/>
        <v>8.7774284282629948E-3</v>
      </c>
      <c r="Y85" s="30">
        <f t="shared" si="60"/>
        <v>2.8359622825245966E-3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-1.9424883227366685E-2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8.5502176182541662E-2</v>
      </c>
      <c r="S86" s="30">
        <f t="shared" si="61"/>
        <v>6.616276214680003E-2</v>
      </c>
      <c r="T86" s="30">
        <f t="shared" si="61"/>
        <v>6.6730095213029916E-2</v>
      </c>
      <c r="U86" s="30">
        <f t="shared" si="61"/>
        <v>6.0535931045530074E-2</v>
      </c>
      <c r="V86" s="30">
        <f t="shared" si="61"/>
        <v>4.0460200150733941E-2</v>
      </c>
      <c r="W86" s="30">
        <f t="shared" si="61"/>
        <v>1.0212371816496717E-2</v>
      </c>
      <c r="X86" s="30">
        <f t="shared" si="61"/>
        <v>4.8880772971155433E-3</v>
      </c>
      <c r="Y86" s="30">
        <f t="shared" si="61"/>
        <v>1.5793239400332826E-3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2.0001475436259932E-2</v>
      </c>
      <c r="S87" s="30">
        <f t="shared" si="63"/>
        <v>1.5477417312151867E-2</v>
      </c>
      <c r="T87" s="30">
        <f t="shared" si="63"/>
        <v>1.5610133213606228E-2</v>
      </c>
      <c r="U87" s="30">
        <f t="shared" si="63"/>
        <v>1.4161135913468424E-2</v>
      </c>
      <c r="V87" s="30">
        <f t="shared" si="63"/>
        <v>9.4648316053773818E-3</v>
      </c>
      <c r="W87" s="30">
        <f t="shared" si="63"/>
        <v>2.3889743297003927E-3</v>
      </c>
      <c r="X87" s="30">
        <f t="shared" si="63"/>
        <v>1.1434651415195137E-3</v>
      </c>
      <c r="Y87" s="30">
        <f t="shared" si="63"/>
        <v>3.6945035088969995E-4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0.98147241928566897</v>
      </c>
      <c r="G88" s="30">
        <f t="shared" si="64"/>
        <v>0.98160396597468891</v>
      </c>
      <c r="H88" s="30">
        <f t="shared" si="64"/>
        <v>1.027368930464623</v>
      </c>
      <c r="I88" s="30">
        <f t="shared" si="64"/>
        <v>0.9991636547291729</v>
      </c>
      <c r="J88" s="30">
        <f t="shared" si="64"/>
        <v>0.83565157544023194</v>
      </c>
      <c r="K88" s="30">
        <f t="shared" si="64"/>
        <v>0.37779393909806608</v>
      </c>
      <c r="L88" s="30">
        <f t="shared" si="64"/>
        <v>0.1237089738066047</v>
      </c>
      <c r="M88" s="30">
        <f t="shared" si="64"/>
        <v>4.2732098546154881E-2</v>
      </c>
      <c r="N88" s="31">
        <f t="shared" si="64"/>
        <v>1.9117367811050875E-2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2.8794753706933764E-3</v>
      </c>
      <c r="S88" s="30">
        <f t="shared" si="65"/>
        <v>2.2281777209040791E-3</v>
      </c>
      <c r="T88" s="30">
        <f t="shared" si="65"/>
        <v>2.2472839198820005E-3</v>
      </c>
      <c r="U88" s="30">
        <f t="shared" si="65"/>
        <v>2.0386817069480436E-3</v>
      </c>
      <c r="V88" s="30">
        <f t="shared" si="65"/>
        <v>1.3625869542622392E-3</v>
      </c>
      <c r="W88" s="30">
        <f t="shared" si="65"/>
        <v>3.439242652629679E-4</v>
      </c>
      <c r="X88" s="30">
        <f t="shared" si="65"/>
        <v>1.6461684152974335E-4</v>
      </c>
      <c r="Y88" s="30">
        <f t="shared" si="65"/>
        <v>5.3187235585248423E-5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1.0176452812081036</v>
      </c>
      <c r="F89" s="30">
        <f t="shared" si="64"/>
        <v>1.0494926158053441</v>
      </c>
      <c r="G89" s="30">
        <f t="shared" si="64"/>
        <v>1.0244217556563671</v>
      </c>
      <c r="H89" s="30">
        <f t="shared" si="64"/>
        <v>1.019448109093533</v>
      </c>
      <c r="I89" s="30">
        <f t="shared" si="64"/>
        <v>0.98874605022186723</v>
      </c>
      <c r="J89" s="30">
        <f t="shared" si="64"/>
        <v>0.89181013810422427</v>
      </c>
      <c r="K89" s="30">
        <f t="shared" si="64"/>
        <v>0.33606116253109758</v>
      </c>
      <c r="L89" s="30">
        <f t="shared" si="64"/>
        <v>8.2352788674386737E-2</v>
      </c>
      <c r="M89" s="30">
        <f t="shared" si="64"/>
        <v>1.5159253210650939E-2</v>
      </c>
      <c r="N89" s="31">
        <f t="shared" si="64"/>
        <v>1.6796093296715067E-2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0.95673585847318854</v>
      </c>
      <c r="F90" s="30">
        <f t="shared" si="64"/>
        <v>1.0089770718391387</v>
      </c>
      <c r="G90" s="30">
        <f t="shared" si="64"/>
        <v>1.0113984661304261</v>
      </c>
      <c r="H90" s="30">
        <f t="shared" si="64"/>
        <v>0.91159037945296617</v>
      </c>
      <c r="I90" s="30">
        <f t="shared" si="64"/>
        <v>0.81155845844527952</v>
      </c>
      <c r="J90" s="30">
        <f t="shared" si="64"/>
        <v>0.30650587498307402</v>
      </c>
      <c r="K90" s="30">
        <f t="shared" si="64"/>
        <v>1.6435311320142053E-2</v>
      </c>
      <c r="L90" s="30">
        <f t="shared" si="64"/>
        <v>4.1217914247469144E-3</v>
      </c>
      <c r="M90" s="30">
        <f t="shared" si="64"/>
        <v>8.4033923317223327E-3</v>
      </c>
      <c r="N90" s="31">
        <f t="shared" si="64"/>
        <v>8.206532924962779E-3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1.0294820145859394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0.48649622794323577</v>
      </c>
      <c r="F91" s="30">
        <f t="shared" si="64"/>
        <v>0.63672714003798414</v>
      </c>
      <c r="G91" s="30">
        <f t="shared" si="64"/>
        <v>0.46135567113505432</v>
      </c>
      <c r="H91" s="30">
        <f t="shared" si="64"/>
        <v>0.34128654564887473</v>
      </c>
      <c r="I91" s="30">
        <f t="shared" si="64"/>
        <v>9.0243231347098801E-2</v>
      </c>
      <c r="J91" s="30">
        <f t="shared" si="64"/>
        <v>1.1302813586469507E-2</v>
      </c>
      <c r="K91" s="30">
        <f t="shared" si="64"/>
        <v>8.4908189507587849E-3</v>
      </c>
      <c r="L91" s="30">
        <f t="shared" si="64"/>
        <v>5.4193670898662998E-3</v>
      </c>
      <c r="M91" s="30">
        <f t="shared" si="64"/>
        <v>9.0722171055601132E-3</v>
      </c>
      <c r="N91" s="31">
        <f t="shared" si="64"/>
        <v>8.3131339883428593E-3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6.7345954793367913E-2</v>
      </c>
      <c r="F92" s="30">
        <f t="shared" si="64"/>
        <v>8.7378632917311364E-2</v>
      </c>
      <c r="G92" s="30">
        <f t="shared" si="64"/>
        <v>3.8752856550677645E-2</v>
      </c>
      <c r="H92" s="30">
        <f t="shared" si="64"/>
        <v>2.1348768845600552E-2</v>
      </c>
      <c r="I92" s="30">
        <f t="shared" si="64"/>
        <v>8.5345589536067086E-3</v>
      </c>
      <c r="J92" s="30">
        <f t="shared" si="64"/>
        <v>5.2971761417996248E-3</v>
      </c>
      <c r="K92" s="30">
        <f t="shared" si="64"/>
        <v>0</v>
      </c>
      <c r="L92" s="30">
        <f t="shared" si="64"/>
        <v>3.927041583491362E-3</v>
      </c>
      <c r="M92" s="30">
        <f t="shared" si="64"/>
        <v>6.576232892360992E-3</v>
      </c>
      <c r="N92" s="31">
        <f t="shared" si="64"/>
        <v>8.3874332240652522E-3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1.4064237834201222E-2</v>
      </c>
      <c r="F93" s="36">
        <f t="shared" si="64"/>
        <v>9.2839195676914336E-3</v>
      </c>
      <c r="G93" s="36">
        <f t="shared" si="64"/>
        <v>8.4518552396137189E-3</v>
      </c>
      <c r="H93" s="36">
        <f t="shared" si="64"/>
        <v>4.5303062674983754E-3</v>
      </c>
      <c r="I93" s="36">
        <f t="shared" si="64"/>
        <v>6.8384869945780358E-3</v>
      </c>
      <c r="J93" s="36">
        <f t="shared" si="64"/>
        <v>3.5292084728457997E-3</v>
      </c>
      <c r="K93" s="36">
        <f t="shared" si="64"/>
        <v>3.3636676824821722E-3</v>
      </c>
      <c r="L93" s="36">
        <f t="shared" si="64"/>
        <v>3.6490890298108633E-3</v>
      </c>
      <c r="M93" s="36">
        <f t="shared" si="64"/>
        <v>1.2192104576243541E-2</v>
      </c>
      <c r="N93" s="37">
        <f t="shared" si="64"/>
        <v>1.0202241346965037E-2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0.1620179711356059</v>
      </c>
      <c r="S94" s="30">
        <f t="shared" si="70"/>
        <v>0.11881827685360483</v>
      </c>
      <c r="T94" s="30">
        <f t="shared" si="70"/>
        <v>0.11189945667056594</v>
      </c>
      <c r="U94" s="30">
        <f t="shared" si="70"/>
        <v>9.0374034928544414E-2</v>
      </c>
      <c r="V94" s="30">
        <f t="shared" si="70"/>
        <v>4.7841316751217187E-2</v>
      </c>
      <c r="W94" s="30">
        <f t="shared" si="70"/>
        <v>8.8787927950322535E-3</v>
      </c>
      <c r="X94" s="30">
        <f t="shared" si="70"/>
        <v>4.0645145636295675E-3</v>
      </c>
      <c r="Y94" s="30">
        <f t="shared" si="70"/>
        <v>1.8006041269610527E-3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9.389454898614967E-2</v>
      </c>
      <c r="S95" s="30">
        <f t="shared" si="70"/>
        <v>6.2298650640584805E-2</v>
      </c>
      <c r="T95" s="30">
        <f t="shared" si="70"/>
        <v>4.9610326574403216E-2</v>
      </c>
      <c r="U95" s="30">
        <f t="shared" si="70"/>
        <v>2.8830226827701155E-2</v>
      </c>
      <c r="V95" s="30">
        <f t="shared" si="70"/>
        <v>9.3433478167359463E-3</v>
      </c>
      <c r="W95" s="30">
        <f t="shared" si="70"/>
        <v>1.4581317402362598E-3</v>
      </c>
      <c r="X95" s="30">
        <f t="shared" si="70"/>
        <v>1.7150067291165155E-3</v>
      </c>
      <c r="Y95" s="30">
        <f t="shared" si="70"/>
        <v>1.2049279763572758E-3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2.237290733992725E-2</v>
      </c>
      <c r="S96" s="30">
        <f t="shared" si="70"/>
        <v>1.2225454144026487E-2</v>
      </c>
      <c r="T96" s="30">
        <f t="shared" si="70"/>
        <v>7.0082867350677782E-3</v>
      </c>
      <c r="U96" s="30">
        <f t="shared" si="70"/>
        <v>2.5099414787792948E-3</v>
      </c>
      <c r="V96" s="30">
        <f t="shared" si="70"/>
        <v>1.336240586966902E-3</v>
      </c>
      <c r="W96" s="30">
        <f t="shared" si="70"/>
        <v>7.2649208489046274E-4</v>
      </c>
      <c r="X96" s="30">
        <f t="shared" si="70"/>
        <v>9.8384410730366942E-4</v>
      </c>
      <c r="Y96" s="30">
        <f t="shared" si="70"/>
        <v>6.944491468675757E-4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2.7014950339105358E-3</v>
      </c>
      <c r="S97" s="30">
        <f t="shared" si="70"/>
        <v>1.3907368490633518E-3</v>
      </c>
      <c r="T97" s="30">
        <f t="shared" si="70"/>
        <v>1.0971402449520124E-3</v>
      </c>
      <c r="U97" s="30">
        <f t="shared" si="70"/>
        <v>9.3985623581024273E-4</v>
      </c>
      <c r="V97" s="30">
        <f t="shared" si="70"/>
        <v>8.2908877884496017E-4</v>
      </c>
      <c r="W97" s="30">
        <f t="shared" si="70"/>
        <v>4.7824028646752234E-4</v>
      </c>
      <c r="X97" s="30">
        <f t="shared" si="70"/>
        <v>7.0722225456155681E-4</v>
      </c>
      <c r="Y97" s="30">
        <f t="shared" si="70"/>
        <v>5.1514624426436911E-4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0.85056667666814989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0.52030727082851103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0.60367384306624206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8.3366572237731029E-2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0.15344170349288458</v>
      </c>
      <c r="S121" s="30">
        <f t="shared" si="78"/>
        <v>0.11878796913797325</v>
      </c>
      <c r="T121" s="30">
        <f t="shared" si="78"/>
        <v>0.11982625082387205</v>
      </c>
      <c r="U121" s="30">
        <f t="shared" si="78"/>
        <v>0.1084902515716098</v>
      </c>
      <c r="V121" s="30">
        <f t="shared" si="78"/>
        <v>7.1749463911168182E-2</v>
      </c>
      <c r="W121" s="30">
        <f t="shared" si="78"/>
        <v>1.7346020930311099E-2</v>
      </c>
      <c r="X121" s="30">
        <f t="shared" si="78"/>
        <v>7.2528066183467337E-3</v>
      </c>
      <c r="Y121" s="30">
        <f t="shared" si="78"/>
        <v>1.7752442338624034E-3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8.4847834084518625E-2</v>
      </c>
      <c r="S122" s="30">
        <f t="shared" si="78"/>
        <v>6.5685544850087332E-2</v>
      </c>
      <c r="T122" s="30">
        <f t="shared" si="78"/>
        <v>6.6259677893534832E-2</v>
      </c>
      <c r="U122" s="30">
        <f t="shared" si="78"/>
        <v>5.9991271314075945E-2</v>
      </c>
      <c r="V122" s="30">
        <f t="shared" si="78"/>
        <v>3.9674915430473294E-2</v>
      </c>
      <c r="W122" s="30">
        <f t="shared" si="78"/>
        <v>9.5917359649873336E-3</v>
      </c>
      <c r="X122" s="30">
        <f t="shared" si="78"/>
        <v>4.0105454944269377E-3</v>
      </c>
      <c r="Y122" s="30">
        <f t="shared" si="78"/>
        <v>9.8164726267680174E-4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1.9046651757854915E-2</v>
      </c>
      <c r="S123" s="30">
        <f t="shared" si="78"/>
        <v>1.4745098820534867E-2</v>
      </c>
      <c r="T123" s="30">
        <f t="shared" si="78"/>
        <v>1.4873980273540833E-2</v>
      </c>
      <c r="U123" s="30">
        <f t="shared" si="78"/>
        <v>1.3466847628567587E-2</v>
      </c>
      <c r="V123" s="30">
        <f t="shared" si="78"/>
        <v>8.9062296743347251E-3</v>
      </c>
      <c r="W123" s="30">
        <f t="shared" si="78"/>
        <v>2.1531540156514146E-3</v>
      </c>
      <c r="X123" s="30">
        <f t="shared" si="78"/>
        <v>9.0028772349442468E-4</v>
      </c>
      <c r="Y123" s="30">
        <f t="shared" si="78"/>
        <v>2.2036029278758043E-4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1.986418287771977E-3</v>
      </c>
      <c r="S124" s="30">
        <f t="shared" si="78"/>
        <v>1.5377996261225382E-3</v>
      </c>
      <c r="T124" s="30">
        <f t="shared" si="78"/>
        <v>1.5512409636584176E-3</v>
      </c>
      <c r="U124" s="30">
        <f t="shared" si="78"/>
        <v>1.4044879251280062E-3</v>
      </c>
      <c r="V124" s="30">
        <f t="shared" si="78"/>
        <v>9.288507883229353E-4</v>
      </c>
      <c r="W124" s="30">
        <f t="shared" si="78"/>
        <v>2.2455729056503388E-4</v>
      </c>
      <c r="X124" s="30">
        <f t="shared" si="78"/>
        <v>9.3893038048979119E-5</v>
      </c>
      <c r="Y124" s="30">
        <f t="shared" si="78"/>
        <v>2.2981872145140499E-5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1.0117757229933386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0.16208909963132687</v>
      </c>
      <c r="S130" s="30">
        <f t="shared" si="82"/>
        <v>0.11879936474394874</v>
      </c>
      <c r="T130" s="30">
        <f t="shared" si="82"/>
        <v>0.1117461472867832</v>
      </c>
      <c r="U130" s="30">
        <f t="shared" si="82"/>
        <v>8.9802596741003077E-2</v>
      </c>
      <c r="V130" s="30">
        <f t="shared" si="82"/>
        <v>4.6443685479738775E-2</v>
      </c>
      <c r="W130" s="30">
        <f t="shared" si="82"/>
        <v>7.69008775822366E-3</v>
      </c>
      <c r="X130" s="30">
        <f t="shared" si="82"/>
        <v>2.4285901601330301E-3</v>
      </c>
      <c r="Y130" s="30">
        <f t="shared" si="82"/>
        <v>7.060199667928733E-4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9.3391496373077615E-2</v>
      </c>
      <c r="S131" s="30">
        <f t="shared" si="82"/>
        <v>6.1748530029054068E-2</v>
      </c>
      <c r="T131" s="30">
        <f t="shared" si="82"/>
        <v>4.8813736749535909E-2</v>
      </c>
      <c r="U131" s="30">
        <f t="shared" si="82"/>
        <v>2.762998599180113E-2</v>
      </c>
      <c r="V131" s="30">
        <f t="shared" si="82"/>
        <v>7.7645766315820944E-3</v>
      </c>
      <c r="W131" s="30">
        <f t="shared" si="82"/>
        <v>4.5676698178822764E-4</v>
      </c>
      <c r="X131" s="30">
        <f t="shared" si="82"/>
        <v>4.5106606898173164E-4</v>
      </c>
      <c r="Y131" s="30">
        <f t="shared" si="82"/>
        <v>3.7385388948483122E-4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2.1446323902409942E-2</v>
      </c>
      <c r="S132" s="30">
        <f t="shared" si="82"/>
        <v>1.1433243365943478E-2</v>
      </c>
      <c r="T132" s="30">
        <f t="shared" si="82"/>
        <v>6.1147330892881227E-3</v>
      </c>
      <c r="U132" s="30">
        <f t="shared" si="82"/>
        <v>1.5290080016798564E-3</v>
      </c>
      <c r="V132" s="30">
        <f t="shared" si="82"/>
        <v>3.3250810710015196E-4</v>
      </c>
      <c r="W132" s="30">
        <f t="shared" si="82"/>
        <v>1.3827477501153243E-4</v>
      </c>
      <c r="X132" s="30">
        <f t="shared" si="82"/>
        <v>2.4410994794342593E-4</v>
      </c>
      <c r="Y132" s="30">
        <f t="shared" si="82"/>
        <v>2.081001746396258E-4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1.7882025467213666E-3</v>
      </c>
      <c r="S133" s="30">
        <f t="shared" si="82"/>
        <v>6.8717592174202423E-4</v>
      </c>
      <c r="T133" s="30">
        <f t="shared" si="82"/>
        <v>3.8787623787987058E-4</v>
      </c>
      <c r="U133" s="30">
        <f t="shared" si="82"/>
        <v>2.2753700522698992E-4</v>
      </c>
      <c r="V133" s="30">
        <f t="shared" si="82"/>
        <v>1.1461790334476426E-4</v>
      </c>
      <c r="W133" s="30">
        <f t="shared" si="82"/>
        <v>6.0170584748065156E-5</v>
      </c>
      <c r="X133" s="30">
        <f t="shared" si="82"/>
        <v>1.8255071494873259E-4</v>
      </c>
      <c r="Y133" s="30">
        <f t="shared" si="82"/>
        <v>1.7051179360684092E-4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0.82540054855549094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0.52855761344472185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0.61540013697521934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8.6842523530497484E-2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BT20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29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0.98318581254343163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0.39894124232497796</v>
      </c>
      <c r="S4" s="75">
        <f>S3*AVERAGE(E63:E64)</f>
        <v>0.30363704211868636</v>
      </c>
      <c r="T4" s="75">
        <f>T3*AVERAGE(E64:E65)</f>
        <v>0.1739849051993301</v>
      </c>
      <c r="U4" s="75">
        <f>U3*AVERAGE(E65:E66)</f>
        <v>0.10662262290043723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0.82268666122392431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0.98318581254343163</v>
      </c>
      <c r="R5" s="80" t="s">
        <v>80</v>
      </c>
      <c r="S5" s="81">
        <f>SUM(R3:U3)</f>
        <v>1</v>
      </c>
      <c r="T5" s="80" t="s">
        <v>92</v>
      </c>
      <c r="U5" s="79">
        <f>Q5/S5</f>
        <v>0.98318581254343163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4.8208232261301442E-2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5.9511901667122502E-2</v>
      </c>
      <c r="D7" s="53">
        <v>0</v>
      </c>
      <c r="E7" s="109">
        <v>72314</v>
      </c>
      <c r="F7" s="109">
        <v>70507</v>
      </c>
      <c r="G7" s="109">
        <v>76625</v>
      </c>
      <c r="H7" s="109">
        <v>67573</v>
      </c>
      <c r="I7" s="109">
        <v>71635</v>
      </c>
      <c r="J7" s="109">
        <v>72864</v>
      </c>
      <c r="K7" s="109">
        <v>40999</v>
      </c>
      <c r="L7" s="109">
        <v>20912</v>
      </c>
      <c r="M7" s="109">
        <v>14541</v>
      </c>
      <c r="N7" s="110">
        <v>13817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09">
        <v>70719</v>
      </c>
      <c r="F8" s="109">
        <v>76848</v>
      </c>
      <c r="G8" s="109">
        <v>70482</v>
      </c>
      <c r="H8" s="109">
        <v>67648</v>
      </c>
      <c r="I8" s="109">
        <v>73488</v>
      </c>
      <c r="J8" s="109">
        <v>72545</v>
      </c>
      <c r="K8" s="109">
        <v>46656</v>
      </c>
      <c r="L8" s="109">
        <v>24428</v>
      </c>
      <c r="M8" s="109">
        <v>16047</v>
      </c>
      <c r="N8" s="110">
        <v>16185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09">
        <v>68330</v>
      </c>
      <c r="F9" s="109">
        <v>69747</v>
      </c>
      <c r="G9" s="109">
        <v>70343</v>
      </c>
      <c r="H9" s="109">
        <v>69962</v>
      </c>
      <c r="I9" s="109">
        <v>70377</v>
      </c>
      <c r="J9" s="109">
        <v>70989</v>
      </c>
      <c r="K9" s="109">
        <v>35491</v>
      </c>
      <c r="L9" s="109">
        <v>20589</v>
      </c>
      <c r="M9" s="109">
        <v>11818</v>
      </c>
      <c r="N9" s="110">
        <v>14161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0.19113949679163678</v>
      </c>
      <c r="D10" s="53">
        <v>5.0000000000000001E-9</v>
      </c>
      <c r="E10" s="109">
        <v>68879</v>
      </c>
      <c r="F10" s="109">
        <v>70391</v>
      </c>
      <c r="G10" s="109">
        <v>66807</v>
      </c>
      <c r="H10" s="109">
        <v>73679</v>
      </c>
      <c r="I10" s="109">
        <v>69819</v>
      </c>
      <c r="J10" s="109">
        <v>43660</v>
      </c>
      <c r="K10" s="109">
        <v>22058</v>
      </c>
      <c r="L10" s="109">
        <v>14336</v>
      </c>
      <c r="M10" s="109">
        <v>10871</v>
      </c>
      <c r="N10" s="110">
        <v>11777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0.40080643761181034</v>
      </c>
      <c r="S10" s="38">
        <f t="shared" si="3"/>
        <v>0.30346577554596788</v>
      </c>
      <c r="T10" s="38">
        <f t="shared" si="3"/>
        <v>0.3046250901042471</v>
      </c>
      <c r="U10" s="38">
        <f t="shared" si="3"/>
        <v>0.30960349763662159</v>
      </c>
      <c r="V10" s="38">
        <f t="shared" si="3"/>
        <v>0.25479000994112205</v>
      </c>
      <c r="W10" s="38">
        <f t="shared" si="3"/>
        <v>9.2812719757464995E-2</v>
      </c>
      <c r="X10" s="38">
        <f t="shared" si="3"/>
        <v>6.6989303366243244E-2</v>
      </c>
      <c r="Y10" s="38">
        <f t="shared" si="3"/>
        <v>3.2498074267712444E-2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0.23934772905293822</v>
      </c>
      <c r="D11" s="53">
        <v>7.4999999999999993E-9</v>
      </c>
      <c r="E11" s="109">
        <v>62541</v>
      </c>
      <c r="F11" s="109">
        <v>64977</v>
      </c>
      <c r="G11" s="109">
        <v>69394</v>
      </c>
      <c r="H11" s="109">
        <v>68040</v>
      </c>
      <c r="I11" s="109">
        <v>48936</v>
      </c>
      <c r="J11" s="109">
        <v>34153</v>
      </c>
      <c r="K11" s="109">
        <v>20339</v>
      </c>
      <c r="L11" s="109">
        <v>13648</v>
      </c>
      <c r="M11" s="109">
        <v>13901</v>
      </c>
      <c r="N11" s="110">
        <v>11874</v>
      </c>
      <c r="O11" s="5"/>
      <c r="P11" s="41" t="s">
        <v>78</v>
      </c>
      <c r="Q11" s="42">
        <f>SUM(R10:Y10)</f>
        <v>1.7655909082311896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0.82268666122392431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4.8208232261301442E-2</v>
      </c>
      <c r="D12" s="53">
        <v>1E-8</v>
      </c>
      <c r="E12" s="109">
        <v>43372</v>
      </c>
      <c r="F12" s="109">
        <v>55891</v>
      </c>
      <c r="G12" s="109">
        <v>64570</v>
      </c>
      <c r="H12" s="109">
        <v>49668</v>
      </c>
      <c r="I12" s="109">
        <v>29435</v>
      </c>
      <c r="J12" s="109">
        <v>22692</v>
      </c>
      <c r="K12" s="109">
        <v>16475</v>
      </c>
      <c r="L12" s="109">
        <v>15189</v>
      </c>
      <c r="M12" s="109">
        <v>10934</v>
      </c>
      <c r="N12" s="110">
        <v>13144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0.23202743776904899</v>
      </c>
      <c r="D15" s="53">
        <f>D7</f>
        <v>0</v>
      </c>
      <c r="E15" s="109">
        <v>71504</v>
      </c>
      <c r="F15" s="109">
        <v>68497</v>
      </c>
      <c r="G15" s="109">
        <v>70714</v>
      </c>
      <c r="H15" s="109">
        <v>69998</v>
      </c>
      <c r="I15" s="109">
        <v>72244</v>
      </c>
      <c r="J15" s="109">
        <v>72845</v>
      </c>
      <c r="K15" s="109">
        <v>50235</v>
      </c>
      <c r="L15" s="109">
        <v>28716</v>
      </c>
      <c r="M15" s="109">
        <v>16123</v>
      </c>
      <c r="N15" s="110">
        <v>18042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0.2915393394361715</v>
      </c>
      <c r="D16" s="53">
        <f t="shared" ref="D16:D20" si="7">D8</f>
        <v>1.0000000000000001E-9</v>
      </c>
      <c r="E16" s="109">
        <v>76007</v>
      </c>
      <c r="F16" s="109">
        <v>71881</v>
      </c>
      <c r="G16" s="109">
        <v>79771</v>
      </c>
      <c r="H16" s="109">
        <v>73134</v>
      </c>
      <c r="I16" s="109">
        <v>73881</v>
      </c>
      <c r="J16" s="109">
        <v>76148</v>
      </c>
      <c r="K16" s="109">
        <v>49996</v>
      </c>
      <c r="L16" s="109">
        <v>28809</v>
      </c>
      <c r="M16" s="109">
        <v>19192</v>
      </c>
      <c r="N16" s="110">
        <v>16484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5.9511901667122502E-2</v>
      </c>
      <c r="D17" s="53">
        <f t="shared" si="7"/>
        <v>2.5000000000000001E-9</v>
      </c>
      <c r="E17" s="109">
        <v>74013</v>
      </c>
      <c r="F17" s="109">
        <v>73920</v>
      </c>
      <c r="G17" s="109">
        <v>74221</v>
      </c>
      <c r="H17" s="109">
        <v>75079</v>
      </c>
      <c r="I17" s="109">
        <v>75666</v>
      </c>
      <c r="J17" s="109">
        <v>72070</v>
      </c>
      <c r="K17" s="109">
        <v>41222</v>
      </c>
      <c r="L17" s="109">
        <v>25407</v>
      </c>
      <c r="M17" s="109">
        <v>17500</v>
      </c>
      <c r="N17" s="110">
        <v>18545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0.98091583976084795</v>
      </c>
      <c r="S17" s="30">
        <f t="shared" si="10"/>
        <v>1.0334904972613452</v>
      </c>
      <c r="T17" s="30">
        <f t="shared" si="10"/>
        <v>0.9826924739845202</v>
      </c>
      <c r="U17" s="30">
        <f t="shared" si="10"/>
        <v>1.0411928164652648</v>
      </c>
      <c r="V17" s="30">
        <f t="shared" si="10"/>
        <v>1.0157682976837077</v>
      </c>
      <c r="W17" s="30">
        <f t="shared" si="10"/>
        <v>0.67701988695637938</v>
      </c>
      <c r="X17" s="30">
        <f t="shared" si="10"/>
        <v>0.37712351862989574</v>
      </c>
      <c r="Y17" s="30">
        <f t="shared" si="10"/>
        <v>0.22679517356096027</v>
      </c>
      <c r="Z17" s="31">
        <f t="shared" si="10"/>
        <v>0.21799386526893702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09">
        <v>77688</v>
      </c>
      <c r="F18" s="109">
        <v>75257</v>
      </c>
      <c r="G18" s="109">
        <v>72828</v>
      </c>
      <c r="H18" s="109">
        <v>79120</v>
      </c>
      <c r="I18" s="109">
        <v>74429</v>
      </c>
      <c r="J18" s="109">
        <v>51007</v>
      </c>
      <c r="K18" s="109">
        <v>26417</v>
      </c>
      <c r="L18" s="109">
        <v>18071</v>
      </c>
      <c r="M18" s="109">
        <v>14358</v>
      </c>
      <c r="N18" s="110">
        <v>16190</v>
      </c>
      <c r="O18" s="5"/>
      <c r="P18" s="20">
        <f t="shared" si="9"/>
        <v>-8.9999999999999982</v>
      </c>
      <c r="Q18" s="30">
        <f t="shared" si="10"/>
        <v>1.0180877367161854</v>
      </c>
      <c r="R18" s="30">
        <f t="shared" si="10"/>
        <v>0.99865838721117806</v>
      </c>
      <c r="S18" s="30">
        <f t="shared" si="10"/>
        <v>1.0521840012744879</v>
      </c>
      <c r="T18" s="30">
        <f t="shared" si="10"/>
        <v>1.000467156726929</v>
      </c>
      <c r="U18" s="30">
        <f t="shared" si="10"/>
        <v>1.0600256380002722</v>
      </c>
      <c r="V18" s="30">
        <f t="shared" si="10"/>
        <v>1.0341412472168583</v>
      </c>
      <c r="W18" s="30">
        <f t="shared" si="10"/>
        <v>0.68926564442326799</v>
      </c>
      <c r="X18" s="30">
        <f t="shared" si="10"/>
        <v>0.38394482954435472</v>
      </c>
      <c r="Y18" s="30">
        <f t="shared" si="10"/>
        <v>0.23089738494883247</v>
      </c>
      <c r="Z18" s="31">
        <f t="shared" si="10"/>
        <v>0.22193688090966512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09">
        <v>70964</v>
      </c>
      <c r="F19" s="109">
        <v>74161</v>
      </c>
      <c r="G19" s="109">
        <v>71963</v>
      </c>
      <c r="H19" s="109">
        <v>77827</v>
      </c>
      <c r="I19" s="109">
        <v>59992</v>
      </c>
      <c r="J19" s="109">
        <v>37327</v>
      </c>
      <c r="K19" s="109">
        <v>19574</v>
      </c>
      <c r="L19" s="109">
        <v>16576</v>
      </c>
      <c r="M19" s="109">
        <v>14409</v>
      </c>
      <c r="N19" s="110">
        <v>13801</v>
      </c>
      <c r="O19" s="5"/>
      <c r="P19" s="20">
        <f t="shared" si="9"/>
        <v>-8.6020599913279607</v>
      </c>
      <c r="Q19" s="30">
        <f t="shared" si="10"/>
        <v>0.98664212421335351</v>
      </c>
      <c r="R19" s="30">
        <f t="shared" si="10"/>
        <v>0.96781288781616848</v>
      </c>
      <c r="S19" s="30">
        <f t="shared" si="10"/>
        <v>1.0196852595722488</v>
      </c>
      <c r="T19" s="30">
        <f t="shared" si="10"/>
        <v>0.96956578998056264</v>
      </c>
      <c r="U19" s="30">
        <f t="shared" si="10"/>
        <v>1.0272846921529732</v>
      </c>
      <c r="V19" s="30">
        <f t="shared" si="10"/>
        <v>1.0021997909352354</v>
      </c>
      <c r="W19" s="30">
        <f t="shared" si="10"/>
        <v>0.66797633940132661</v>
      </c>
      <c r="X19" s="30">
        <f t="shared" si="10"/>
        <v>0.37208594951181451</v>
      </c>
      <c r="Y19" s="30">
        <f t="shared" si="10"/>
        <v>0.22376567180352203</v>
      </c>
      <c r="Z19" s="31">
        <f t="shared" si="10"/>
        <v>0.2150819302944236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09">
        <v>62856</v>
      </c>
      <c r="F20" s="109">
        <v>70517</v>
      </c>
      <c r="G20" s="109">
        <v>63598</v>
      </c>
      <c r="H20" s="109">
        <v>53267</v>
      </c>
      <c r="I20" s="109">
        <v>42512</v>
      </c>
      <c r="J20" s="109">
        <v>27297</v>
      </c>
      <c r="K20" s="109">
        <v>19790</v>
      </c>
      <c r="L20" s="109">
        <v>18685</v>
      </c>
      <c r="M20" s="109">
        <v>12358</v>
      </c>
      <c r="N20" s="110">
        <v>13481</v>
      </c>
      <c r="O20" s="5"/>
      <c r="P20" s="20">
        <f t="shared" si="9"/>
        <v>-8.3010299956639813</v>
      </c>
      <c r="Q20" s="30">
        <f t="shared" si="10"/>
        <v>1.0308797503294123</v>
      </c>
      <c r="R20" s="30">
        <f t="shared" si="10"/>
        <v>1.0112062759868288</v>
      </c>
      <c r="S20" s="30">
        <f t="shared" si="10"/>
        <v>1.0654044257845956</v>
      </c>
      <c r="T20" s="30">
        <f t="shared" si="10"/>
        <v>1.0130377722317547</v>
      </c>
      <c r="U20" s="30">
        <f t="shared" si="10"/>
        <v>1.0733445906824899</v>
      </c>
      <c r="V20" s="30">
        <f t="shared" si="10"/>
        <v>1.0471349691087126</v>
      </c>
      <c r="W20" s="30">
        <f t="shared" si="10"/>
        <v>0.69792609203363931</v>
      </c>
      <c r="X20" s="30">
        <f t="shared" si="10"/>
        <v>0.38876899872853637</v>
      </c>
      <c r="Y20" s="30">
        <f t="shared" si="10"/>
        <v>0.23379855189643844</v>
      </c>
      <c r="Z20" s="31">
        <f t="shared" si="10"/>
        <v>0.22472546140178534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0.94622144511751893</v>
      </c>
      <c r="R21" s="30">
        <f t="shared" si="10"/>
        <v>0.92816360343717419</v>
      </c>
      <c r="S21" s="30">
        <f t="shared" si="10"/>
        <v>0.97791087183385328</v>
      </c>
      <c r="T21" s="30">
        <f t="shared" si="10"/>
        <v>0.92984469283974258</v>
      </c>
      <c r="U21" s="30">
        <f t="shared" si="10"/>
        <v>0.98519897144174251</v>
      </c>
      <c r="V21" s="30">
        <f t="shared" si="10"/>
        <v>0.9611417465388401</v>
      </c>
      <c r="W21" s="30">
        <f t="shared" si="10"/>
        <v>0.64061073580916461</v>
      </c>
      <c r="X21" s="30">
        <f t="shared" si="10"/>
        <v>0.35684236078578352</v>
      </c>
      <c r="Y21" s="30">
        <f t="shared" si="10"/>
        <v>0.21459845687253035</v>
      </c>
      <c r="Z21" s="31">
        <f t="shared" si="10"/>
        <v>0.20627047022152731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0.75974052128947678</v>
      </c>
      <c r="R22" s="30">
        <f t="shared" si="10"/>
        <v>0.74524151144101147</v>
      </c>
      <c r="S22" s="30">
        <f t="shared" si="10"/>
        <v>0.78518460913705501</v>
      </c>
      <c r="T22" s="30">
        <f t="shared" si="10"/>
        <v>0.74659129245224498</v>
      </c>
      <c r="U22" s="30">
        <f t="shared" si="10"/>
        <v>0.79103637314417885</v>
      </c>
      <c r="V22" s="30">
        <f t="shared" si="10"/>
        <v>0.77172033599154455</v>
      </c>
      <c r="W22" s="30">
        <f t="shared" si="10"/>
        <v>0.51435944183958227</v>
      </c>
      <c r="X22" s="30">
        <f t="shared" si="10"/>
        <v>0.28651601863439868</v>
      </c>
      <c r="Y22" s="30">
        <f t="shared" si="10"/>
        <v>0.17230548338714133</v>
      </c>
      <c r="Z22" s="31">
        <f t="shared" si="10"/>
        <v>0.16561877283733017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09">
        <v>75388</v>
      </c>
      <c r="F23" s="109">
        <v>76126</v>
      </c>
      <c r="G23" s="109">
        <v>79301</v>
      </c>
      <c r="H23" s="109">
        <v>78004</v>
      </c>
      <c r="I23" s="109">
        <v>84632</v>
      </c>
      <c r="J23" s="109">
        <v>76967</v>
      </c>
      <c r="K23" s="109">
        <v>57412</v>
      </c>
      <c r="L23" s="109">
        <v>33215</v>
      </c>
      <c r="M23" s="109">
        <v>19135</v>
      </c>
      <c r="N23" s="110">
        <v>15876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09">
        <v>76394</v>
      </c>
      <c r="F24" s="109">
        <v>78909</v>
      </c>
      <c r="G24" s="109">
        <v>75275</v>
      </c>
      <c r="H24" s="109">
        <v>78680</v>
      </c>
      <c r="I24" s="109">
        <v>77889</v>
      </c>
      <c r="J24" s="109">
        <v>80428</v>
      </c>
      <c r="K24" s="109">
        <v>62546</v>
      </c>
      <c r="L24" s="109">
        <v>30892</v>
      </c>
      <c r="M24" s="109">
        <v>23248</v>
      </c>
      <c r="N24" s="110">
        <v>19515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09">
        <v>73875</v>
      </c>
      <c r="F25" s="109">
        <v>79196</v>
      </c>
      <c r="G25" s="109">
        <v>79141</v>
      </c>
      <c r="H25" s="109">
        <v>76192</v>
      </c>
      <c r="I25" s="109">
        <v>79495</v>
      </c>
      <c r="J25" s="109">
        <v>79440</v>
      </c>
      <c r="K25" s="109">
        <v>57921</v>
      </c>
      <c r="L25" s="109">
        <v>30338</v>
      </c>
      <c r="M25" s="109">
        <v>19054</v>
      </c>
      <c r="N25" s="110">
        <v>17478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09">
        <v>79433</v>
      </c>
      <c r="F26" s="109">
        <v>80899</v>
      </c>
      <c r="G26" s="109">
        <v>75470</v>
      </c>
      <c r="H26" s="109">
        <v>75841</v>
      </c>
      <c r="I26" s="109">
        <v>76520</v>
      </c>
      <c r="J26" s="109">
        <v>74580</v>
      </c>
      <c r="K26" s="109">
        <v>33461</v>
      </c>
      <c r="L26" s="109">
        <v>23040</v>
      </c>
      <c r="M26" s="109">
        <v>17276</v>
      </c>
      <c r="N26" s="110">
        <v>14084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0.98091583976084795</v>
      </c>
      <c r="S26" s="30">
        <f t="shared" si="15"/>
        <v>1.0334904972613452</v>
      </c>
      <c r="T26" s="30">
        <f t="shared" si="15"/>
        <v>0.9826924739845202</v>
      </c>
      <c r="U26" s="30">
        <f t="shared" si="15"/>
        <v>1.0411928164652648</v>
      </c>
      <c r="V26" s="30">
        <f t="shared" si="15"/>
        <v>1.0157682976837077</v>
      </c>
      <c r="W26" s="30">
        <f t="shared" si="15"/>
        <v>0.67701988695637938</v>
      </c>
      <c r="X26" s="30">
        <f t="shared" si="15"/>
        <v>0.37712351862989574</v>
      </c>
      <c r="Y26" s="30">
        <f t="shared" si="15"/>
        <v>0.22679517356096027</v>
      </c>
      <c r="Z26" s="31">
        <f t="shared" si="15"/>
        <v>0.21799386526893702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09">
        <v>73983</v>
      </c>
      <c r="F27" s="109">
        <v>74414</v>
      </c>
      <c r="G27" s="109">
        <v>79314</v>
      </c>
      <c r="H27" s="109">
        <v>74693</v>
      </c>
      <c r="I27" s="109">
        <v>57754</v>
      </c>
      <c r="J27" s="109">
        <v>41153</v>
      </c>
      <c r="K27" s="109">
        <v>22885</v>
      </c>
      <c r="L27" s="109">
        <v>18849</v>
      </c>
      <c r="M27" s="109">
        <v>15060</v>
      </c>
      <c r="N27" s="110">
        <v>14383</v>
      </c>
      <c r="O27" s="5"/>
      <c r="P27" s="20">
        <f t="shared" si="14"/>
        <v>-8.9999999999999982</v>
      </c>
      <c r="Q27" s="30">
        <f t="shared" si="15"/>
        <v>1.0180877367161854</v>
      </c>
      <c r="R27" s="30">
        <f t="shared" si="15"/>
        <v>1.0382254213526581</v>
      </c>
      <c r="S27" s="30">
        <f t="shared" si="15"/>
        <v>1.0295943456922425</v>
      </c>
      <c r="T27" s="30">
        <f t="shared" si="15"/>
        <v>1.0006463987154823</v>
      </c>
      <c r="U27" s="30">
        <f t="shared" si="15"/>
        <v>1.0275508968708327</v>
      </c>
      <c r="V27" s="30">
        <f t="shared" si="15"/>
        <v>1.0449986529874289</v>
      </c>
      <c r="W27" s="30">
        <f t="shared" si="15"/>
        <v>0.72468216558905463</v>
      </c>
      <c r="X27" s="30">
        <f t="shared" si="15"/>
        <v>0.38349285009034179</v>
      </c>
      <c r="Y27" s="30">
        <f t="shared" si="15"/>
        <v>0.26622993128369127</v>
      </c>
      <c r="Z27" s="31">
        <f t="shared" si="15"/>
        <v>0.23773632210696236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1">
        <v>60340</v>
      </c>
      <c r="F28" s="111">
        <v>74405</v>
      </c>
      <c r="G28" s="111">
        <v>75808</v>
      </c>
      <c r="H28" s="111">
        <v>65758</v>
      </c>
      <c r="I28" s="111">
        <v>44234</v>
      </c>
      <c r="J28" s="111">
        <v>33239</v>
      </c>
      <c r="K28" s="111">
        <v>22742</v>
      </c>
      <c r="L28" s="111">
        <v>18277</v>
      </c>
      <c r="M28" s="111">
        <v>16060</v>
      </c>
      <c r="N28" s="112">
        <v>14304</v>
      </c>
      <c r="O28" s="5"/>
      <c r="P28" s="20">
        <f t="shared" si="14"/>
        <v>-8.6020599913279607</v>
      </c>
      <c r="Q28" s="30">
        <f t="shared" si="15"/>
        <v>0.98664212421335351</v>
      </c>
      <c r="R28" s="30">
        <f t="shared" si="15"/>
        <v>1.0162674567212455</v>
      </c>
      <c r="S28" s="30">
        <f t="shared" si="15"/>
        <v>1.020174733338638</v>
      </c>
      <c r="T28" s="30">
        <f t="shared" si="15"/>
        <v>1.0093790693148046</v>
      </c>
      <c r="U28" s="30">
        <f t="shared" si="15"/>
        <v>1.028632912987318</v>
      </c>
      <c r="V28" s="30">
        <f t="shared" si="15"/>
        <v>1.0144471261937655</v>
      </c>
      <c r="W28" s="30">
        <f t="shared" si="15"/>
        <v>0.61186489417287604</v>
      </c>
      <c r="X28" s="30">
        <f t="shared" si="15"/>
        <v>0.34748807353781919</v>
      </c>
      <c r="Y28" s="30">
        <f t="shared" si="15"/>
        <v>0.2203045057377945</v>
      </c>
      <c r="Z28" s="31">
        <f t="shared" si="15"/>
        <v>0.22900775515208702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1.0308797503294123</v>
      </c>
      <c r="R29" s="30">
        <f t="shared" si="15"/>
        <v>1.0329986776680176</v>
      </c>
      <c r="S29" s="30">
        <f t="shared" si="15"/>
        <v>0.98115005260719335</v>
      </c>
      <c r="T29" s="30">
        <f t="shared" si="15"/>
        <v>1.0437988168866286</v>
      </c>
      <c r="U29" s="30">
        <f t="shared" si="15"/>
        <v>1.0071400484673672</v>
      </c>
      <c r="V29" s="30">
        <f t="shared" si="15"/>
        <v>0.76879422147602483</v>
      </c>
      <c r="W29" s="30">
        <f t="shared" si="15"/>
        <v>0.37277639365818876</v>
      </c>
      <c r="X29" s="30">
        <f t="shared" si="15"/>
        <v>0.25219752916550292</v>
      </c>
      <c r="Y29" s="30">
        <f t="shared" si="15"/>
        <v>0.19343053267832136</v>
      </c>
      <c r="Z29" s="31">
        <f t="shared" si="15"/>
        <v>0.19203342683428479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0.94622144511751893</v>
      </c>
      <c r="R30" s="30">
        <f t="shared" si="15"/>
        <v>0.97425954470517195</v>
      </c>
      <c r="S30" s="30">
        <f t="shared" si="15"/>
        <v>1.0060390062388103</v>
      </c>
      <c r="T30" s="30">
        <f t="shared" si="15"/>
        <v>1.0067020969074056</v>
      </c>
      <c r="U30" s="30">
        <f t="shared" si="15"/>
        <v>0.7606025144165045</v>
      </c>
      <c r="V30" s="30">
        <f t="shared" si="15"/>
        <v>0.5133989658193473</v>
      </c>
      <c r="W30" s="30">
        <f t="shared" si="15"/>
        <v>0.28618977721863992</v>
      </c>
      <c r="X30" s="30">
        <f t="shared" si="15"/>
        <v>0.22352606687358581</v>
      </c>
      <c r="Y30" s="30">
        <f t="shared" si="15"/>
        <v>0.19783694879896149</v>
      </c>
      <c r="Z30" s="31">
        <f t="shared" si="15"/>
        <v>0.18266569434278992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0.75974052128947678</v>
      </c>
      <c r="R31" s="30">
        <f t="shared" si="15"/>
        <v>0.91535019387636096</v>
      </c>
      <c r="S31" s="30">
        <f t="shared" si="15"/>
        <v>0.92930513562279449</v>
      </c>
      <c r="T31" s="30">
        <f t="shared" si="15"/>
        <v>0.76801670845048775</v>
      </c>
      <c r="U31" s="30">
        <f t="shared" si="15"/>
        <v>0.52944521726329352</v>
      </c>
      <c r="V31" s="30">
        <f t="shared" si="15"/>
        <v>0.37881957977697628</v>
      </c>
      <c r="W31" s="30">
        <f t="shared" si="15"/>
        <v>0.26875321714322392</v>
      </c>
      <c r="X31" s="30">
        <f t="shared" si="15"/>
        <v>0.23793182759893536</v>
      </c>
      <c r="Y31" s="30">
        <f t="shared" si="15"/>
        <v>0.17902081579854848</v>
      </c>
      <c r="Z31" s="31">
        <f t="shared" si="15"/>
        <v>0.18667873151342584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0.9750117542937744</v>
      </c>
      <c r="G34" s="30">
        <f t="shared" si="17"/>
        <v>1.059615012307437</v>
      </c>
      <c r="H34" s="30">
        <f t="shared" si="17"/>
        <v>0.93443869790082146</v>
      </c>
      <c r="I34" s="30">
        <f t="shared" si="17"/>
        <v>0.99061039356141278</v>
      </c>
      <c r="J34" s="30">
        <f t="shared" si="17"/>
        <v>1.0076057195010648</v>
      </c>
      <c r="K34" s="30">
        <f t="shared" si="17"/>
        <v>0.5669579887711923</v>
      </c>
      <c r="L34" s="30">
        <f t="shared" si="17"/>
        <v>0.28918328401139476</v>
      </c>
      <c r="M34" s="30">
        <f t="shared" si="17"/>
        <v>0.20108139502724232</v>
      </c>
      <c r="N34" s="31">
        <f t="shared" si="17"/>
        <v>0.19106950244765883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138"/>
      <c r="B35" s="138"/>
      <c r="D35" s="53">
        <f t="shared" ref="D35:D39" si="19">D8</f>
        <v>1.0000000000000001E-9</v>
      </c>
      <c r="E35" s="30">
        <f t="shared" ref="E35:N39" si="20">E8/$E$7</f>
        <v>0.97794341344691205</v>
      </c>
      <c r="F35" s="30">
        <f t="shared" si="20"/>
        <v>1.0626987858505961</v>
      </c>
      <c r="G35" s="30">
        <f t="shared" si="20"/>
        <v>0.97466603977099875</v>
      </c>
      <c r="H35" s="30">
        <f t="shared" si="20"/>
        <v>0.93547584146914842</v>
      </c>
      <c r="I35" s="30">
        <f t="shared" si="20"/>
        <v>1.0162347539895455</v>
      </c>
      <c r="J35" s="30">
        <f t="shared" si="20"/>
        <v>1.0031944021904473</v>
      </c>
      <c r="K35" s="30">
        <f t="shared" si="20"/>
        <v>0.64518627098487158</v>
      </c>
      <c r="L35" s="30">
        <f t="shared" si="20"/>
        <v>0.33780457449456536</v>
      </c>
      <c r="M35" s="30">
        <f t="shared" si="20"/>
        <v>0.22190723787924882</v>
      </c>
      <c r="N35" s="31">
        <f t="shared" si="20"/>
        <v>0.22381558204497054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138"/>
      <c r="B36" s="138"/>
      <c r="D36" s="53">
        <f t="shared" si="19"/>
        <v>2.5000000000000001E-9</v>
      </c>
      <c r="E36" s="30">
        <f t="shared" si="20"/>
        <v>0.94490693365046874</v>
      </c>
      <c r="F36" s="30">
        <f t="shared" si="20"/>
        <v>0.9645020328013939</v>
      </c>
      <c r="G36" s="30">
        <f t="shared" si="20"/>
        <v>0.97274386702436599</v>
      </c>
      <c r="H36" s="30">
        <f t="shared" si="20"/>
        <v>0.96747517769726465</v>
      </c>
      <c r="I36" s="30">
        <f t="shared" si="20"/>
        <v>0.97321403877534085</v>
      </c>
      <c r="J36" s="30">
        <f t="shared" si="20"/>
        <v>0.98167713029288939</v>
      </c>
      <c r="K36" s="30">
        <f t="shared" si="20"/>
        <v>0.49079016511325607</v>
      </c>
      <c r="L36" s="30">
        <f t="shared" si="20"/>
        <v>0.28471665237713306</v>
      </c>
      <c r="M36" s="30">
        <f t="shared" si="20"/>
        <v>0.16342616920651604</v>
      </c>
      <c r="N36" s="31">
        <f t="shared" si="20"/>
        <v>0.19582653428105207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-3.9567034141479995E-2</v>
      </c>
      <c r="S36" s="30">
        <f t="shared" si="23"/>
        <v>2.2589655582245349E-2</v>
      </c>
      <c r="T36" s="30">
        <f t="shared" si="23"/>
        <v>-1.7924198855334694E-4</v>
      </c>
      <c r="U36" s="30">
        <f t="shared" si="23"/>
        <v>3.2474741129439488E-2</v>
      </c>
      <c r="V36" s="30">
        <f t="shared" si="23"/>
        <v>-1.0857405770570594E-2</v>
      </c>
      <c r="W36" s="30">
        <f t="shared" si="23"/>
        <v>-3.5416521165786641E-2</v>
      </c>
      <c r="X36" s="30">
        <f t="shared" si="23"/>
        <v>4.519794540129296E-4</v>
      </c>
      <c r="Y36" s="30">
        <f t="shared" si="23"/>
        <v>-3.53325463348588E-2</v>
      </c>
      <c r="Z36" s="31">
        <f t="shared" si="23"/>
        <v>-1.5799441197297232E-2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0.95249882457062252</v>
      </c>
      <c r="F37" s="30">
        <f t="shared" si="20"/>
        <v>0.97340763890809523</v>
      </c>
      <c r="G37" s="30">
        <f t="shared" si="20"/>
        <v>0.92384600492297475</v>
      </c>
      <c r="H37" s="30">
        <f t="shared" si="20"/>
        <v>1.0188760129435517</v>
      </c>
      <c r="I37" s="30">
        <f t="shared" si="20"/>
        <v>0.96549769062698787</v>
      </c>
      <c r="J37" s="30">
        <f t="shared" si="20"/>
        <v>0.60375584257543491</v>
      </c>
      <c r="K37" s="30">
        <f t="shared" si="20"/>
        <v>0.3050308377354316</v>
      </c>
      <c r="L37" s="30">
        <f t="shared" si="20"/>
        <v>0.19824653594048178</v>
      </c>
      <c r="M37" s="30">
        <f t="shared" si="20"/>
        <v>0.15033050308377355</v>
      </c>
      <c r="N37" s="31">
        <f t="shared" si="20"/>
        <v>0.16285919738916393</v>
      </c>
      <c r="P37" s="20">
        <f t="shared" si="21"/>
        <v>-8.6020599913279607</v>
      </c>
      <c r="Q37" s="30">
        <f t="shared" si="23"/>
        <v>0</v>
      </c>
      <c r="R37" s="30">
        <f t="shared" si="23"/>
        <v>-4.8454568905077045E-2</v>
      </c>
      <c r="S37" s="30">
        <f t="shared" si="23"/>
        <v>-4.8947376638919238E-4</v>
      </c>
      <c r="T37" s="30">
        <f t="shared" si="23"/>
        <v>-3.9813279334241947E-2</v>
      </c>
      <c r="U37" s="30">
        <f t="shared" si="23"/>
        <v>-1.3482208343447155E-3</v>
      </c>
      <c r="V37" s="30">
        <f t="shared" si="23"/>
        <v>-1.2247335258530168E-2</v>
      </c>
      <c r="W37" s="30">
        <f t="shared" si="23"/>
        <v>5.6111445228450574E-2</v>
      </c>
      <c r="X37" s="30">
        <f t="shared" si="23"/>
        <v>2.459787597399532E-2</v>
      </c>
      <c r="Y37" s="30">
        <f t="shared" si="23"/>
        <v>3.4611660657275223E-3</v>
      </c>
      <c r="Z37" s="31">
        <f t="shared" si="23"/>
        <v>-1.3925824857663416E-2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0.86485327875653395</v>
      </c>
      <c r="F38" s="30">
        <f t="shared" si="20"/>
        <v>0.89853970185579557</v>
      </c>
      <c r="G38" s="30">
        <f t="shared" si="20"/>
        <v>0.95962054373980143</v>
      </c>
      <c r="H38" s="30">
        <f t="shared" si="20"/>
        <v>0.94089664518627103</v>
      </c>
      <c r="I38" s="30">
        <f t="shared" si="20"/>
        <v>0.67671543546201285</v>
      </c>
      <c r="J38" s="30">
        <f t="shared" si="20"/>
        <v>0.47228752385430206</v>
      </c>
      <c r="K38" s="30">
        <f t="shared" si="20"/>
        <v>0.28125950714937631</v>
      </c>
      <c r="L38" s="30">
        <f t="shared" si="20"/>
        <v>0.18873247227369527</v>
      </c>
      <c r="M38" s="30">
        <f t="shared" si="20"/>
        <v>0.19223110324418508</v>
      </c>
      <c r="N38" s="31">
        <f t="shared" si="20"/>
        <v>0.16420056973753352</v>
      </c>
      <c r="P38" s="20">
        <f t="shared" si="21"/>
        <v>-8.3010299956639813</v>
      </c>
      <c r="Q38" s="30">
        <f t="shared" si="23"/>
        <v>0</v>
      </c>
      <c r="R38" s="30">
        <f t="shared" si="23"/>
        <v>-2.1792401681188789E-2</v>
      </c>
      <c r="S38" s="30">
        <f t="shared" si="23"/>
        <v>8.4254373177402253E-2</v>
      </c>
      <c r="T38" s="30">
        <f t="shared" si="23"/>
        <v>-3.0761044654873837E-2</v>
      </c>
      <c r="U38" s="30">
        <f t="shared" si="23"/>
        <v>6.620454221512273E-2</v>
      </c>
      <c r="V38" s="30">
        <f t="shared" si="23"/>
        <v>0.27834074763268779</v>
      </c>
      <c r="W38" s="30">
        <f t="shared" si="23"/>
        <v>0.32514969837545055</v>
      </c>
      <c r="X38" s="30">
        <f t="shared" si="23"/>
        <v>0.13657146956303345</v>
      </c>
      <c r="Y38" s="30">
        <f t="shared" si="23"/>
        <v>4.0368019218117085E-2</v>
      </c>
      <c r="Z38" s="31">
        <f t="shared" si="23"/>
        <v>3.2692034567500555E-2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0.59977321127305916</v>
      </c>
      <c r="F39" s="30">
        <f t="shared" si="20"/>
        <v>0.77289321569820502</v>
      </c>
      <c r="G39" s="30">
        <f t="shared" si="20"/>
        <v>0.89291146942500765</v>
      </c>
      <c r="H39" s="30">
        <f t="shared" si="20"/>
        <v>0.68683795668888459</v>
      </c>
      <c r="I39" s="30">
        <f t="shared" si="20"/>
        <v>0.4070442791160771</v>
      </c>
      <c r="J39" s="30">
        <f t="shared" si="20"/>
        <v>0.31379815803302263</v>
      </c>
      <c r="K39" s="30">
        <f t="shared" si="20"/>
        <v>0.22782587050916836</v>
      </c>
      <c r="L39" s="30">
        <f t="shared" si="20"/>
        <v>0.21004231545758775</v>
      </c>
      <c r="M39" s="30">
        <f t="shared" si="20"/>
        <v>0.15120170368116823</v>
      </c>
      <c r="N39" s="31">
        <f t="shared" si="20"/>
        <v>0.18176286749453771</v>
      </c>
      <c r="P39" s="20">
        <f t="shared" si="21"/>
        <v>-8.1249387366082999</v>
      </c>
      <c r="Q39" s="30">
        <f t="shared" si="23"/>
        <v>0</v>
      </c>
      <c r="R39" s="30">
        <f t="shared" si="23"/>
        <v>-4.6095941267997764E-2</v>
      </c>
      <c r="S39" s="30">
        <f t="shared" si="23"/>
        <v>-2.8128134404956984E-2</v>
      </c>
      <c r="T39" s="30">
        <f t="shared" si="23"/>
        <v>-7.685740406766306E-2</v>
      </c>
      <c r="U39" s="30">
        <f t="shared" si="23"/>
        <v>0.22459645702523801</v>
      </c>
      <c r="V39" s="30">
        <f t="shared" si="23"/>
        <v>0.44774278071949281</v>
      </c>
      <c r="W39" s="30">
        <f t="shared" si="23"/>
        <v>0.35442095859052469</v>
      </c>
      <c r="X39" s="30">
        <f t="shared" si="23"/>
        <v>0.13331629391219771</v>
      </c>
      <c r="Y39" s="30">
        <f t="shared" si="23"/>
        <v>1.6761508073568854E-2</v>
      </c>
      <c r="Z39" s="31">
        <f t="shared" si="23"/>
        <v>2.3604775878737383E-2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-0.17010868243534949</v>
      </c>
      <c r="S40" s="36">
        <f t="shared" si="23"/>
        <v>-0.14412052648573948</v>
      </c>
      <c r="T40" s="36">
        <f t="shared" si="23"/>
        <v>-2.1425415998242769E-2</v>
      </c>
      <c r="U40" s="36">
        <f t="shared" si="23"/>
        <v>0.26159115588088533</v>
      </c>
      <c r="V40" s="36">
        <f t="shared" si="23"/>
        <v>0.39290075621456827</v>
      </c>
      <c r="W40" s="36">
        <f t="shared" si="23"/>
        <v>0.24560622469635834</v>
      </c>
      <c r="X40" s="36">
        <f t="shared" si="23"/>
        <v>4.8584191035463326E-2</v>
      </c>
      <c r="Y40" s="36">
        <f t="shared" si="23"/>
        <v>-6.7153324114071489E-3</v>
      </c>
      <c r="Z40" s="37">
        <f t="shared" si="23"/>
        <v>-2.1059958676095669E-2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0.95794640859252633</v>
      </c>
      <c r="G42" s="30">
        <f t="shared" si="25"/>
        <v>0.98895166703960613</v>
      </c>
      <c r="H42" s="30">
        <f t="shared" si="25"/>
        <v>0.97893824121727457</v>
      </c>
      <c r="I42" s="30">
        <f t="shared" si="25"/>
        <v>1.010349071380622</v>
      </c>
      <c r="J42" s="30">
        <f t="shared" si="25"/>
        <v>1.0187541955694785</v>
      </c>
      <c r="K42" s="30">
        <f t="shared" si="25"/>
        <v>0.70254810919668831</v>
      </c>
      <c r="L42" s="30">
        <f t="shared" si="25"/>
        <v>0.40159991049451776</v>
      </c>
      <c r="M42" s="30">
        <f t="shared" si="25"/>
        <v>0.22548388901320207</v>
      </c>
      <c r="N42" s="31">
        <f t="shared" si="25"/>
        <v>0.25232154844484223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1.0629754978742447</v>
      </c>
      <c r="F43" s="30">
        <f t="shared" si="27"/>
        <v>1.005272432311479</v>
      </c>
      <c r="G43" s="30">
        <f t="shared" si="27"/>
        <v>1.1156159095994629</v>
      </c>
      <c r="H43" s="30">
        <f t="shared" si="27"/>
        <v>1.0227959275005594</v>
      </c>
      <c r="I43" s="30">
        <f t="shared" si="27"/>
        <v>1.0332428955023496</v>
      </c>
      <c r="J43" s="30">
        <f t="shared" si="27"/>
        <v>1.0649474155292011</v>
      </c>
      <c r="K43" s="30">
        <f t="shared" si="27"/>
        <v>0.69920563884537923</v>
      </c>
      <c r="L43" s="30">
        <f t="shared" si="27"/>
        <v>0.40290053703289325</v>
      </c>
      <c r="M43" s="30">
        <f t="shared" si="27"/>
        <v>0.26840456477959274</v>
      </c>
      <c r="N43" s="31">
        <f t="shared" si="27"/>
        <v>0.23053255761915417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1.0350889460729469</v>
      </c>
      <c r="F44" s="30">
        <f t="shared" si="27"/>
        <v>1.0337883195345714</v>
      </c>
      <c r="G44" s="30">
        <f t="shared" si="27"/>
        <v>1.0379978742447975</v>
      </c>
      <c r="H44" s="30">
        <f t="shared" si="27"/>
        <v>1.0499972029536808</v>
      </c>
      <c r="I44" s="30">
        <f t="shared" si="27"/>
        <v>1.0582065339002014</v>
      </c>
      <c r="J44" s="30">
        <f t="shared" si="27"/>
        <v>1.0079156410830163</v>
      </c>
      <c r="K44" s="30">
        <f t="shared" si="27"/>
        <v>0.57649921682703065</v>
      </c>
      <c r="L44" s="30">
        <f t="shared" si="27"/>
        <v>0.35532277914522264</v>
      </c>
      <c r="M44" s="30">
        <f t="shared" si="27"/>
        <v>0.24474155292011635</v>
      </c>
      <c r="N44" s="31">
        <f t="shared" si="27"/>
        <v>0.25935611993734614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1.0864846721861714</v>
      </c>
      <c r="F45" s="30">
        <f t="shared" si="27"/>
        <v>1.0524865741776683</v>
      </c>
      <c r="G45" s="30">
        <f t="shared" si="27"/>
        <v>1.0185164466323562</v>
      </c>
      <c r="H45" s="30">
        <f t="shared" si="27"/>
        <v>1.1065115238308347</v>
      </c>
      <c r="I45" s="30">
        <f t="shared" si="27"/>
        <v>1.0409068024166481</v>
      </c>
      <c r="J45" s="30">
        <f t="shared" si="27"/>
        <v>0.71334470798836425</v>
      </c>
      <c r="K45" s="30">
        <f t="shared" si="27"/>
        <v>0.3694478630566122</v>
      </c>
      <c r="L45" s="30">
        <f t="shared" si="27"/>
        <v>0.25272712016110987</v>
      </c>
      <c r="M45" s="30">
        <f t="shared" si="27"/>
        <v>0.20079995524725888</v>
      </c>
      <c r="N45" s="31">
        <f t="shared" si="27"/>
        <v>0.22642089953009623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0.99244797493846493</v>
      </c>
      <c r="F46" s="30">
        <f t="shared" si="27"/>
        <v>1.0371587603490713</v>
      </c>
      <c r="G46" s="30">
        <f t="shared" si="27"/>
        <v>1.0064192213023047</v>
      </c>
      <c r="H46" s="30">
        <f t="shared" si="27"/>
        <v>1.0884286193779369</v>
      </c>
      <c r="I46" s="30">
        <f t="shared" si="27"/>
        <v>0.83900201387334972</v>
      </c>
      <c r="J46" s="30">
        <f t="shared" si="27"/>
        <v>0.52202673976281044</v>
      </c>
      <c r="K46" s="30">
        <f t="shared" si="27"/>
        <v>0.27374692324904898</v>
      </c>
      <c r="L46" s="30">
        <f t="shared" si="27"/>
        <v>0.23181919892593422</v>
      </c>
      <c r="M46" s="30">
        <f t="shared" si="27"/>
        <v>0.20151320205862608</v>
      </c>
      <c r="N46" s="31">
        <f t="shared" si="27"/>
        <v>0.19301018124860148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0.97675439206450188</v>
      </c>
      <c r="S46" s="30">
        <f t="shared" si="29"/>
        <v>1.0407933573783856</v>
      </c>
      <c r="T46" s="30">
        <f t="shared" si="29"/>
        <v>0.97891843502425169</v>
      </c>
      <c r="U46" s="30">
        <f t="shared" si="29"/>
        <v>1.0501752264344342</v>
      </c>
      <c r="V46" s="30">
        <f t="shared" si="29"/>
        <v>1.0192066960857786</v>
      </c>
      <c r="W46" s="30">
        <f t="shared" si="29"/>
        <v>0.60659159299175625</v>
      </c>
      <c r="X46" s="30">
        <f t="shared" si="29"/>
        <v>0.24130051850710132</v>
      </c>
      <c r="Y46" s="30">
        <f t="shared" si="29"/>
        <v>5.8191923354160235E-2</v>
      </c>
      <c r="Z46" s="31">
        <f t="shared" si="29"/>
        <v>4.7471422199695412E-2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0.87905571716267616</v>
      </c>
      <c r="F47" s="30">
        <f t="shared" si="27"/>
        <v>0.98619657641530545</v>
      </c>
      <c r="G47" s="30">
        <f t="shared" si="27"/>
        <v>0.8894327590064891</v>
      </c>
      <c r="H47" s="30">
        <f t="shared" si="27"/>
        <v>0.7449513313940479</v>
      </c>
      <c r="I47" s="30">
        <f t="shared" si="27"/>
        <v>0.59454016558514211</v>
      </c>
      <c r="J47" s="30">
        <f t="shared" si="27"/>
        <v>0.38175486686059523</v>
      </c>
      <c r="K47" s="30">
        <f t="shared" si="27"/>
        <v>0.276767733273663</v>
      </c>
      <c r="L47" s="30">
        <f t="shared" si="27"/>
        <v>0.26131405236070709</v>
      </c>
      <c r="M47" s="30">
        <f t="shared" si="27"/>
        <v>0.17282949205638845</v>
      </c>
      <c r="N47" s="31">
        <f t="shared" si="27"/>
        <v>0.1885349071380622</v>
      </c>
      <c r="P47" s="20">
        <f t="shared" ref="P47:P51" si="30">LOG(D62,10)</f>
        <v>-8.9999999999999982</v>
      </c>
      <c r="Q47" s="30">
        <f t="shared" ref="Q47:Q51" si="31">$E89*E$88</f>
        <v>1.0220319066113459</v>
      </c>
      <c r="R47" s="30">
        <f t="shared" si="29"/>
        <v>0.9982741536126889</v>
      </c>
      <c r="S47" s="30">
        <f t="shared" si="29"/>
        <v>1.0637240194298554</v>
      </c>
      <c r="T47" s="30">
        <f t="shared" si="29"/>
        <v>1.0004858745648308</v>
      </c>
      <c r="U47" s="30">
        <f t="shared" si="29"/>
        <v>1.0733125889487867</v>
      </c>
      <c r="V47" s="30">
        <f t="shared" si="29"/>
        <v>1.0416617628315989</v>
      </c>
      <c r="W47" s="30">
        <f t="shared" si="29"/>
        <v>0.61995596231977812</v>
      </c>
      <c r="X47" s="30">
        <f t="shared" si="29"/>
        <v>0.24661682899611911</v>
      </c>
      <c r="Y47" s="30">
        <f t="shared" si="29"/>
        <v>5.947400237503369E-2</v>
      </c>
      <c r="Z47" s="31">
        <f t="shared" si="29"/>
        <v>4.8517308140306872E-2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0.98372933681669483</v>
      </c>
      <c r="R48" s="30">
        <f t="shared" si="29"/>
        <v>0.96086195033840638</v>
      </c>
      <c r="S48" s="30">
        <f t="shared" si="29"/>
        <v>1.0238589592170606</v>
      </c>
      <c r="T48" s="30">
        <f t="shared" si="29"/>
        <v>0.96299078288404394</v>
      </c>
      <c r="U48" s="30">
        <f t="shared" si="29"/>
        <v>1.0330881790416682</v>
      </c>
      <c r="V48" s="30">
        <f t="shared" si="29"/>
        <v>1.0026235272195976</v>
      </c>
      <c r="W48" s="30">
        <f t="shared" si="29"/>
        <v>0.59672194549236279</v>
      </c>
      <c r="X48" s="30">
        <f t="shared" si="29"/>
        <v>0.23737439904451538</v>
      </c>
      <c r="Y48" s="30">
        <f t="shared" si="29"/>
        <v>5.7245102169275981E-2</v>
      </c>
      <c r="Z48" s="31">
        <f t="shared" si="29"/>
        <v>4.6699030678251693E-2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1.0376133170287969</v>
      </c>
      <c r="R49" s="30">
        <f t="shared" si="29"/>
        <v>1.0134933646724937</v>
      </c>
      <c r="S49" s="30">
        <f t="shared" si="29"/>
        <v>1.0799410478909248</v>
      </c>
      <c r="T49" s="30">
        <f t="shared" si="29"/>
        <v>1.0157388044661526</v>
      </c>
      <c r="U49" s="30">
        <f t="shared" si="29"/>
        <v>1.0896758001621012</v>
      </c>
      <c r="V49" s="30">
        <f t="shared" si="29"/>
        <v>1.0575424406635257</v>
      </c>
      <c r="W49" s="30">
        <f t="shared" si="29"/>
        <v>0.62940751488595814</v>
      </c>
      <c r="X49" s="30">
        <f t="shared" si="29"/>
        <v>0.25037663140892202</v>
      </c>
      <c r="Y49" s="30">
        <f t="shared" si="29"/>
        <v>6.0380714615795715E-2</v>
      </c>
      <c r="Z49" s="31">
        <f t="shared" si="29"/>
        <v>4.9256979852700424E-2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1.0097893563962435</v>
      </c>
      <c r="G50" s="30">
        <f t="shared" si="33"/>
        <v>1.0519048124369925</v>
      </c>
      <c r="H50" s="30">
        <f t="shared" si="33"/>
        <v>1.0347004828354645</v>
      </c>
      <c r="I50" s="30">
        <f t="shared" si="33"/>
        <v>1.1226189844537593</v>
      </c>
      <c r="J50" s="30">
        <f t="shared" si="33"/>
        <v>1.0209449779805804</v>
      </c>
      <c r="K50" s="30">
        <f t="shared" si="33"/>
        <v>0.76155356290125753</v>
      </c>
      <c r="L50" s="30">
        <f t="shared" si="33"/>
        <v>0.44058736138377458</v>
      </c>
      <c r="M50" s="30">
        <f t="shared" si="33"/>
        <v>0.25382023664243647</v>
      </c>
      <c r="N50" s="31">
        <f t="shared" si="33"/>
        <v>0.21059054491430998</v>
      </c>
      <c r="P50" s="20">
        <f t="shared" si="30"/>
        <v>-8.1249387366082999</v>
      </c>
      <c r="Q50" s="30">
        <f t="shared" si="31"/>
        <v>0.93449461823469937</v>
      </c>
      <c r="R50" s="30">
        <f t="shared" si="29"/>
        <v>0.91277172272138252</v>
      </c>
      <c r="S50" s="30">
        <f t="shared" si="29"/>
        <v>0.97261579116452546</v>
      </c>
      <c r="T50" s="30">
        <f t="shared" si="29"/>
        <v>0.91479400922089749</v>
      </c>
      <c r="U50" s="30">
        <f t="shared" si="29"/>
        <v>0.98138309730638551</v>
      </c>
      <c r="V50" s="30">
        <f t="shared" si="29"/>
        <v>0.95244317236092901</v>
      </c>
      <c r="W50" s="30">
        <f t="shared" si="29"/>
        <v>0.56685657911720944</v>
      </c>
      <c r="X50" s="30">
        <f t="shared" si="29"/>
        <v>0.22549403592212866</v>
      </c>
      <c r="Y50" s="30">
        <f t="shared" si="29"/>
        <v>5.4380039199188858E-2</v>
      </c>
      <c r="Z50" s="31">
        <f t="shared" si="29"/>
        <v>4.4361788565562596E-2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1.0133442988273995</v>
      </c>
      <c r="F51" s="30">
        <f t="shared" si="33"/>
        <v>1.0467050458958986</v>
      </c>
      <c r="G51" s="30">
        <f t="shared" si="33"/>
        <v>0.99850108770626622</v>
      </c>
      <c r="H51" s="30">
        <f t="shared" si="33"/>
        <v>1.043667427176739</v>
      </c>
      <c r="I51" s="30">
        <f t="shared" si="33"/>
        <v>1.0331750411206027</v>
      </c>
      <c r="J51" s="30">
        <f t="shared" si="33"/>
        <v>1.066854141242638</v>
      </c>
      <c r="K51" s="30">
        <f t="shared" si="33"/>
        <v>0.82965458693691307</v>
      </c>
      <c r="L51" s="30">
        <f t="shared" si="33"/>
        <v>0.40977343874356664</v>
      </c>
      <c r="M51" s="30">
        <f t="shared" si="33"/>
        <v>0.30837799119223219</v>
      </c>
      <c r="N51" s="31">
        <f t="shared" si="33"/>
        <v>0.25886082665676236</v>
      </c>
      <c r="P51" s="20">
        <f t="shared" si="30"/>
        <v>-8</v>
      </c>
      <c r="Q51" s="30">
        <f t="shared" si="31"/>
        <v>0.70735009689165462</v>
      </c>
      <c r="R51" s="30">
        <f t="shared" si="29"/>
        <v>0.69090731386617465</v>
      </c>
      <c r="S51" s="30">
        <f t="shared" si="29"/>
        <v>0.73620528218579162</v>
      </c>
      <c r="T51" s="30">
        <f t="shared" si="29"/>
        <v>0.69243804986343138</v>
      </c>
      <c r="U51" s="30">
        <f t="shared" si="29"/>
        <v>0.7428415481716123</v>
      </c>
      <c r="V51" s="30">
        <f t="shared" si="29"/>
        <v>0.72093595522889875</v>
      </c>
      <c r="W51" s="30">
        <f t="shared" si="29"/>
        <v>0.42907262207638192</v>
      </c>
      <c r="X51" s="30">
        <f t="shared" si="29"/>
        <v>0.17068394514600463</v>
      </c>
      <c r="Y51" s="30">
        <f t="shared" si="29"/>
        <v>4.1162062622876985E-2</v>
      </c>
      <c r="Z51" s="31">
        <f t="shared" si="29"/>
        <v>3.3578915092539192E-2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0.97993049291664458</v>
      </c>
      <c r="F52" s="30">
        <f t="shared" si="33"/>
        <v>1.0505120178277709</v>
      </c>
      <c r="G52" s="30">
        <f t="shared" si="33"/>
        <v>1.0497824587467501</v>
      </c>
      <c r="H52" s="30">
        <f t="shared" si="33"/>
        <v>1.0106648272934684</v>
      </c>
      <c r="I52" s="30">
        <f t="shared" si="33"/>
        <v>1.0544781662864116</v>
      </c>
      <c r="J52" s="30">
        <f t="shared" si="33"/>
        <v>1.0537486072053908</v>
      </c>
      <c r="K52" s="30">
        <f t="shared" si="33"/>
        <v>0.76830530057834134</v>
      </c>
      <c r="L52" s="30">
        <f t="shared" si="33"/>
        <v>0.40242478909110202</v>
      </c>
      <c r="M52" s="30">
        <f t="shared" si="33"/>
        <v>0.25274579508675121</v>
      </c>
      <c r="N52" s="31">
        <f t="shared" si="33"/>
        <v>0.23184061123786279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1.0536557542314426</v>
      </c>
      <c r="F53" s="30">
        <f t="shared" si="33"/>
        <v>1.0731018199182893</v>
      </c>
      <c r="G53" s="30">
        <f t="shared" si="33"/>
        <v>1.0010877062662493</v>
      </c>
      <c r="H53" s="30">
        <f t="shared" si="33"/>
        <v>1.0060089138854991</v>
      </c>
      <c r="I53" s="30">
        <f t="shared" si="33"/>
        <v>1.0150156523584655</v>
      </c>
      <c r="J53" s="30">
        <f t="shared" si="33"/>
        <v>0.98928211386427545</v>
      </c>
      <c r="K53" s="30">
        <f t="shared" si="33"/>
        <v>0.44385048018252243</v>
      </c>
      <c r="L53" s="30">
        <f t="shared" si="33"/>
        <v>0.30561893139491697</v>
      </c>
      <c r="M53" s="30">
        <f t="shared" si="33"/>
        <v>0.22916113970393165</v>
      </c>
      <c r="N53" s="31">
        <f t="shared" si="33"/>
        <v>0.1868201835835942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0.98136308165755826</v>
      </c>
      <c r="F54" s="30">
        <f t="shared" si="33"/>
        <v>0.9870801719106489</v>
      </c>
      <c r="G54" s="30">
        <f t="shared" si="33"/>
        <v>1.0520772536743248</v>
      </c>
      <c r="H54" s="30">
        <f t="shared" si="33"/>
        <v>0.99078102615800923</v>
      </c>
      <c r="I54" s="30">
        <f t="shared" si="33"/>
        <v>0.76609009391415084</v>
      </c>
      <c r="J54" s="30">
        <f t="shared" si="33"/>
        <v>0.54588263384092961</v>
      </c>
      <c r="K54" s="30">
        <f t="shared" si="33"/>
        <v>0.30356290125749458</v>
      </c>
      <c r="L54" s="30">
        <f t="shared" si="33"/>
        <v>0.25002652942112802</v>
      </c>
      <c r="M54" s="30">
        <f t="shared" si="33"/>
        <v>0.19976654109407332</v>
      </c>
      <c r="N54" s="31">
        <f t="shared" si="33"/>
        <v>0.19078633204223483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0.8003926354326949</v>
      </c>
      <c r="F55" s="36">
        <f t="shared" si="33"/>
        <v>0.98696078951557276</v>
      </c>
      <c r="G55" s="36">
        <f t="shared" si="33"/>
        <v>1.0055711784368866</v>
      </c>
      <c r="H55" s="36">
        <f t="shared" si="33"/>
        <v>0.87226083726853076</v>
      </c>
      <c r="I55" s="36">
        <f t="shared" si="33"/>
        <v>0.58675120708866135</v>
      </c>
      <c r="J55" s="36">
        <f t="shared" si="33"/>
        <v>0.44090571443731097</v>
      </c>
      <c r="K55" s="36">
        <f t="shared" si="33"/>
        <v>0.30166604764684035</v>
      </c>
      <c r="L55" s="36">
        <f t="shared" si="33"/>
        <v>0.24243911497851117</v>
      </c>
      <c r="M55" s="36">
        <f t="shared" si="33"/>
        <v>0.21303125165808881</v>
      </c>
      <c r="N55" s="37">
        <f t="shared" si="33"/>
        <v>0.18973841990767762</v>
      </c>
      <c r="P55" s="20" t="e">
        <f>LOG(D61,10)</f>
        <v>#NUM!</v>
      </c>
      <c r="Q55" s="30">
        <f>E88</f>
        <v>1</v>
      </c>
      <c r="R55" s="30">
        <f t="shared" ref="R55:Z60" si="36">F88</f>
        <v>0.97675439206450188</v>
      </c>
      <c r="S55" s="30">
        <f t="shared" si="36"/>
        <v>1.0407933573783856</v>
      </c>
      <c r="T55" s="30">
        <f t="shared" si="36"/>
        <v>0.97891843502425169</v>
      </c>
      <c r="U55" s="30">
        <f t="shared" si="36"/>
        <v>1.0501752264344342</v>
      </c>
      <c r="V55" s="30">
        <f t="shared" si="36"/>
        <v>1.0192066960857786</v>
      </c>
      <c r="W55" s="30">
        <f t="shared" si="36"/>
        <v>0.60659159299175625</v>
      </c>
      <c r="X55" s="30">
        <f t="shared" si="36"/>
        <v>0.24130051850710132</v>
      </c>
      <c r="Y55" s="30">
        <f t="shared" si="36"/>
        <v>5.8191923354160235E-2</v>
      </c>
      <c r="Z55" s="31">
        <f t="shared" si="36"/>
        <v>4.7471422199695412E-2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1.0220319066113459</v>
      </c>
      <c r="R56" s="30">
        <f t="shared" si="36"/>
        <v>1.0465607680295075</v>
      </c>
      <c r="S56" s="30">
        <f t="shared" si="36"/>
        <v>1.0360476200392685</v>
      </c>
      <c r="T56" s="30">
        <f t="shared" si="36"/>
        <v>1.0007873509193916</v>
      </c>
      <c r="U56" s="30">
        <f t="shared" si="36"/>
        <v>1.0335585815097503</v>
      </c>
      <c r="V56" s="30">
        <f t="shared" si="36"/>
        <v>1.0548109548370561</v>
      </c>
      <c r="W56" s="30">
        <f t="shared" si="36"/>
        <v>0.66464699750123268</v>
      </c>
      <c r="X56" s="30">
        <f t="shared" si="36"/>
        <v>0.24905873160557512</v>
      </c>
      <c r="Y56" s="30">
        <f t="shared" si="36"/>
        <v>0.10622573283629505</v>
      </c>
      <c r="Z56" s="31">
        <f t="shared" si="36"/>
        <v>7.1518873362818869E-2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0.98372933681669483</v>
      </c>
      <c r="R57" s="30">
        <f t="shared" si="36"/>
        <v>1.0198147005847273</v>
      </c>
      <c r="S57" s="30">
        <f t="shared" si="36"/>
        <v>1.0245739888743481</v>
      </c>
      <c r="T57" s="30">
        <f t="shared" si="36"/>
        <v>1.0114242474051609</v>
      </c>
      <c r="U57" s="30">
        <f t="shared" si="36"/>
        <v>1.0348765395497435</v>
      </c>
      <c r="V57" s="30">
        <f t="shared" si="36"/>
        <v>1.0175974330065602</v>
      </c>
      <c r="W57" s="30">
        <f t="shared" si="36"/>
        <v>0.52722905367612405</v>
      </c>
      <c r="X57" s="30">
        <f t="shared" si="36"/>
        <v>0.20520283702824349</v>
      </c>
      <c r="Y57" s="30">
        <f t="shared" si="36"/>
        <v>5.0285915567276906E-2</v>
      </c>
      <c r="Z57" s="31">
        <f t="shared" si="36"/>
        <v>6.0886975352681838E-2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1.0376133170287969</v>
      </c>
      <c r="R58" s="30">
        <f t="shared" si="36"/>
        <v>1.0401942927458199</v>
      </c>
      <c r="S58" s="30">
        <f t="shared" si="36"/>
        <v>0.97703967682062287</v>
      </c>
      <c r="T58" s="30">
        <f t="shared" si="36"/>
        <v>1.0533494852603733</v>
      </c>
      <c r="U58" s="30">
        <f t="shared" si="36"/>
        <v>1.0086969908674508</v>
      </c>
      <c r="V58" s="30">
        <f t="shared" si="36"/>
        <v>0.71837802593148092</v>
      </c>
      <c r="W58" s="30">
        <f t="shared" si="36"/>
        <v>0.23600546955170632</v>
      </c>
      <c r="X58" s="30">
        <f t="shared" si="36"/>
        <v>8.9133457674851868E-2</v>
      </c>
      <c r="Y58" s="30">
        <f t="shared" si="36"/>
        <v>1.7551866304367947E-2</v>
      </c>
      <c r="Z58" s="31">
        <f t="shared" si="36"/>
        <v>1.5850110802009487E-2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0.93449461823469937</v>
      </c>
      <c r="R59" s="30">
        <f t="shared" si="36"/>
        <v>0.96864664075513041</v>
      </c>
      <c r="S59" s="30">
        <f t="shared" si="36"/>
        <v>1.0073558579255384</v>
      </c>
      <c r="T59" s="30">
        <f t="shared" si="36"/>
        <v>1.0081635406066045</v>
      </c>
      <c r="U59" s="30">
        <f t="shared" si="36"/>
        <v>0.70840005423967944</v>
      </c>
      <c r="V59" s="30">
        <f t="shared" si="36"/>
        <v>0.40729187347915663</v>
      </c>
      <c r="W59" s="30">
        <f t="shared" si="36"/>
        <v>0.13053797645835857</v>
      </c>
      <c r="X59" s="30">
        <f t="shared" si="36"/>
        <v>5.4209962848603355E-2</v>
      </c>
      <c r="Y59" s="30">
        <f t="shared" si="36"/>
        <v>2.2919135299045518E-2</v>
      </c>
      <c r="Z59" s="31">
        <f t="shared" si="36"/>
        <v>4.4396723015417416E-3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0.70735009689165462</v>
      </c>
      <c r="R60" s="30">
        <f t="shared" si="36"/>
        <v>0.89689165358561906</v>
      </c>
      <c r="S60" s="30">
        <f t="shared" si="36"/>
        <v>0.913889577546392</v>
      </c>
      <c r="T60" s="30">
        <f t="shared" si="36"/>
        <v>0.71743097021983904</v>
      </c>
      <c r="U60" s="30">
        <f t="shared" si="36"/>
        <v>0.4268371332771308</v>
      </c>
      <c r="V60" s="30">
        <f t="shared" si="36"/>
        <v>0.24336641881215021</v>
      </c>
      <c r="W60" s="30">
        <f t="shared" si="36"/>
        <v>0.10929924055499196</v>
      </c>
      <c r="X60" s="30">
        <f t="shared" si="36"/>
        <v>7.1757010328694748E-2</v>
      </c>
      <c r="Y60" s="30">
        <f t="shared" si="36"/>
        <v>0</v>
      </c>
      <c r="Z60" s="31">
        <f t="shared" si="36"/>
        <v>9.3277830452255794E-3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0.98091583976084795</v>
      </c>
      <c r="G61" s="30">
        <f t="shared" si="40"/>
        <v>1.0334904972613452</v>
      </c>
      <c r="H61" s="30">
        <f t="shared" si="40"/>
        <v>0.9826924739845202</v>
      </c>
      <c r="I61" s="30">
        <f t="shared" si="40"/>
        <v>1.0411928164652648</v>
      </c>
      <c r="J61" s="30">
        <f t="shared" si="40"/>
        <v>1.0157682976837077</v>
      </c>
      <c r="K61" s="30">
        <f t="shared" si="40"/>
        <v>0.67701988695637938</v>
      </c>
      <c r="L61" s="30">
        <f t="shared" si="40"/>
        <v>0.37712351862989574</v>
      </c>
      <c r="M61" s="30">
        <f t="shared" si="40"/>
        <v>0.22679517356096027</v>
      </c>
      <c r="N61" s="31">
        <f t="shared" si="40"/>
        <v>0.21799386526893702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1.0180877367161854</v>
      </c>
      <c r="F62" s="30">
        <f t="shared" si="40"/>
        <v>1.0382254213526581</v>
      </c>
      <c r="G62" s="30">
        <f t="shared" si="40"/>
        <v>1.0295943456922425</v>
      </c>
      <c r="H62" s="30">
        <f t="shared" si="40"/>
        <v>1.0006463987154823</v>
      </c>
      <c r="I62" s="30">
        <f t="shared" si="40"/>
        <v>1.0275508968708327</v>
      </c>
      <c r="J62" s="30">
        <f t="shared" si="40"/>
        <v>1.0449986529874289</v>
      </c>
      <c r="K62" s="30">
        <f t="shared" si="40"/>
        <v>0.72468216558905463</v>
      </c>
      <c r="L62" s="30">
        <f t="shared" si="40"/>
        <v>0.38349285009034179</v>
      </c>
      <c r="M62" s="30">
        <f t="shared" si="40"/>
        <v>0.26622993128369127</v>
      </c>
      <c r="N62" s="31">
        <f t="shared" si="40"/>
        <v>0.23773632210696236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0.98664212421335351</v>
      </c>
      <c r="F63" s="30">
        <f t="shared" si="40"/>
        <v>1.0162674567212455</v>
      </c>
      <c r="G63" s="30">
        <f t="shared" si="40"/>
        <v>1.020174733338638</v>
      </c>
      <c r="H63" s="30">
        <f t="shared" si="40"/>
        <v>1.0093790693148046</v>
      </c>
      <c r="I63" s="30">
        <f t="shared" si="40"/>
        <v>1.028632912987318</v>
      </c>
      <c r="J63" s="30">
        <f t="shared" si="40"/>
        <v>1.0144471261937655</v>
      </c>
      <c r="K63" s="30">
        <f t="shared" si="40"/>
        <v>0.61186489417287604</v>
      </c>
      <c r="L63" s="30">
        <f t="shared" si="40"/>
        <v>0.34748807353781919</v>
      </c>
      <c r="M63" s="30">
        <f t="shared" si="40"/>
        <v>0.2203045057377945</v>
      </c>
      <c r="N63" s="31">
        <f t="shared" si="40"/>
        <v>0.22900775515208702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1.0308797503294123</v>
      </c>
      <c r="F64" s="30">
        <f t="shared" si="40"/>
        <v>1.0329986776680176</v>
      </c>
      <c r="G64" s="30">
        <f t="shared" si="40"/>
        <v>0.98115005260719335</v>
      </c>
      <c r="H64" s="30">
        <f t="shared" si="40"/>
        <v>1.0437988168866286</v>
      </c>
      <c r="I64" s="30">
        <f t="shared" si="40"/>
        <v>1.0071400484673672</v>
      </c>
      <c r="J64" s="30">
        <f t="shared" si="40"/>
        <v>0.76879422147602483</v>
      </c>
      <c r="K64" s="30">
        <f t="shared" si="40"/>
        <v>0.37277639365818876</v>
      </c>
      <c r="L64" s="30">
        <f t="shared" si="40"/>
        <v>0.25219752916550292</v>
      </c>
      <c r="M64" s="30">
        <f t="shared" si="40"/>
        <v>0.19343053267832136</v>
      </c>
      <c r="N64" s="31">
        <f t="shared" si="40"/>
        <v>0.19203342683428479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0.94622144511751893</v>
      </c>
      <c r="F65" s="30">
        <f t="shared" si="40"/>
        <v>0.97425954470517195</v>
      </c>
      <c r="G65" s="30">
        <f t="shared" si="40"/>
        <v>1.0060390062388103</v>
      </c>
      <c r="H65" s="30">
        <f t="shared" si="40"/>
        <v>1.0067020969074056</v>
      </c>
      <c r="I65" s="30">
        <f t="shared" si="40"/>
        <v>0.7606025144165045</v>
      </c>
      <c r="J65" s="30">
        <f t="shared" si="40"/>
        <v>0.5133989658193473</v>
      </c>
      <c r="K65" s="30">
        <f t="shared" si="40"/>
        <v>0.28618977721863992</v>
      </c>
      <c r="L65" s="30">
        <f t="shared" si="40"/>
        <v>0.22352606687358581</v>
      </c>
      <c r="M65" s="30">
        <f t="shared" si="40"/>
        <v>0.19783694879896149</v>
      </c>
      <c r="N65" s="31">
        <f t="shared" si="40"/>
        <v>0.18266569434278992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-4.8286614416818585E-2</v>
      </c>
      <c r="S65" s="30">
        <f t="shared" si="45"/>
        <v>2.7676399390586859E-2</v>
      </c>
      <c r="T65" s="30">
        <f t="shared" si="45"/>
        <v>-3.0147635456079236E-4</v>
      </c>
      <c r="U65" s="30">
        <f t="shared" si="45"/>
        <v>3.9754007439036343E-2</v>
      </c>
      <c r="V65" s="30">
        <f t="shared" si="45"/>
        <v>-1.3149192005457166E-2</v>
      </c>
      <c r="W65" s="30">
        <f t="shared" si="45"/>
        <v>-4.4691035181454564E-2</v>
      </c>
      <c r="X65" s="30">
        <f t="shared" si="45"/>
        <v>-2.4419026094560092E-3</v>
      </c>
      <c r="Y65" s="30">
        <f t="shared" si="45"/>
        <v>-4.6751730461261361E-2</v>
      </c>
      <c r="Z65" s="31">
        <f t="shared" si="45"/>
        <v>-2.3001565222511997E-2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0.75974052128947678</v>
      </c>
      <c r="F66" s="30">
        <f t="shared" si="40"/>
        <v>0.91535019387636096</v>
      </c>
      <c r="G66" s="30">
        <f t="shared" si="40"/>
        <v>0.92930513562279449</v>
      </c>
      <c r="H66" s="30">
        <f t="shared" si="40"/>
        <v>0.76801670845048775</v>
      </c>
      <c r="I66" s="30">
        <f t="shared" si="40"/>
        <v>0.52944521726329352</v>
      </c>
      <c r="J66" s="30">
        <f t="shared" si="40"/>
        <v>0.37881957977697628</v>
      </c>
      <c r="K66" s="30">
        <f t="shared" si="40"/>
        <v>0.26875321714322392</v>
      </c>
      <c r="L66" s="30">
        <f t="shared" si="40"/>
        <v>0.23793182759893536</v>
      </c>
      <c r="M66" s="30">
        <f t="shared" si="40"/>
        <v>0.17902081579854848</v>
      </c>
      <c r="N66" s="31">
        <f t="shared" si="40"/>
        <v>0.18667873151342584</v>
      </c>
      <c r="P66" s="20">
        <f t="shared" si="44"/>
        <v>-8.6020599913279607</v>
      </c>
      <c r="Q66" s="30">
        <f t="shared" si="45"/>
        <v>0</v>
      </c>
      <c r="R66" s="30">
        <f t="shared" si="45"/>
        <v>-5.8952750246320962E-2</v>
      </c>
      <c r="S66" s="30">
        <f t="shared" si="45"/>
        <v>-7.1502965728753587E-4</v>
      </c>
      <c r="T66" s="30">
        <f t="shared" si="45"/>
        <v>-4.8433464521116965E-2</v>
      </c>
      <c r="U66" s="30">
        <f t="shared" si="45"/>
        <v>-1.7883605080752929E-3</v>
      </c>
      <c r="V66" s="30">
        <f t="shared" si="45"/>
        <v>-1.4973905786962671E-2</v>
      </c>
      <c r="W66" s="30">
        <f t="shared" si="45"/>
        <v>6.9492891816238744E-2</v>
      </c>
      <c r="X66" s="30">
        <f t="shared" si="45"/>
        <v>3.2171562016271887E-2</v>
      </c>
      <c r="Y66" s="30">
        <f t="shared" si="45"/>
        <v>6.9591866019990747E-3</v>
      </c>
      <c r="Z66" s="31">
        <f t="shared" si="45"/>
        <v>-1.4187944674430145E-2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-2.6700928073326136E-2</v>
      </c>
      <c r="S67" s="30">
        <f t="shared" si="45"/>
        <v>0.10290137107030195</v>
      </c>
      <c r="T67" s="30">
        <f t="shared" si="45"/>
        <v>-3.7610680794220697E-2</v>
      </c>
      <c r="U67" s="30">
        <f t="shared" si="45"/>
        <v>8.09788092946504E-2</v>
      </c>
      <c r="V67" s="30">
        <f t="shared" si="45"/>
        <v>0.33916441473204473</v>
      </c>
      <c r="W67" s="30">
        <f t="shared" si="45"/>
        <v>0.39340204533425183</v>
      </c>
      <c r="X67" s="30">
        <f t="shared" si="45"/>
        <v>0.16124317373407016</v>
      </c>
      <c r="Y67" s="30">
        <f t="shared" si="45"/>
        <v>4.2828848311427768E-2</v>
      </c>
      <c r="Z67" s="31">
        <f t="shared" si="45"/>
        <v>3.3406869050690936E-2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-5.5874918033747889E-2</v>
      </c>
      <c r="S68" s="30">
        <f t="shared" si="45"/>
        <v>-3.4740066761012933E-2</v>
      </c>
      <c r="T68" s="30">
        <f t="shared" si="45"/>
        <v>-9.3369531385707027E-2</v>
      </c>
      <c r="U68" s="30">
        <f t="shared" si="45"/>
        <v>0.27298304306670607</v>
      </c>
      <c r="V68" s="30">
        <f t="shared" si="45"/>
        <v>0.54515129888177238</v>
      </c>
      <c r="W68" s="30">
        <f t="shared" si="45"/>
        <v>0.43631860265885086</v>
      </c>
      <c r="X68" s="30">
        <f t="shared" si="45"/>
        <v>0.17128407307352531</v>
      </c>
      <c r="Y68" s="30">
        <f t="shared" si="45"/>
        <v>3.146090390014334E-2</v>
      </c>
      <c r="Z68" s="31">
        <f t="shared" si="45"/>
        <v>3.9922116264020854E-2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2.6420947714770139E-2</v>
      </c>
      <c r="G69" s="30">
        <f t="shared" si="47"/>
        <v>3.8763930962316319E-2</v>
      </c>
      <c r="H69" s="30">
        <f t="shared" si="47"/>
        <v>5.0236212808323306E-2</v>
      </c>
      <c r="I69" s="30">
        <f t="shared" si="47"/>
        <v>7.1204420336665492E-2</v>
      </c>
      <c r="J69" s="30">
        <f t="shared" si="47"/>
        <v>7.1533659094176853E-3</v>
      </c>
      <c r="K69" s="30">
        <f t="shared" si="47"/>
        <v>9.9777888160731951E-2</v>
      </c>
      <c r="L69" s="30">
        <f t="shared" si="47"/>
        <v>7.8613732771560266E-2</v>
      </c>
      <c r="M69" s="30">
        <f t="shared" si="47"/>
        <v>2.6393862053553773E-2</v>
      </c>
      <c r="N69" s="31">
        <f t="shared" si="47"/>
        <v>3.1289936863394333E-2</v>
      </c>
      <c r="P69" s="21">
        <f t="shared" si="44"/>
        <v>-8</v>
      </c>
      <c r="Q69" s="36">
        <f t="shared" si="45"/>
        <v>0</v>
      </c>
      <c r="R69" s="36">
        <f t="shared" si="45"/>
        <v>-0.20598433971944441</v>
      </c>
      <c r="S69" s="36">
        <f t="shared" si="45"/>
        <v>-0.17768429536060037</v>
      </c>
      <c r="T69" s="36">
        <f t="shared" si="45"/>
        <v>-2.4992920356407655E-2</v>
      </c>
      <c r="U69" s="36">
        <f t="shared" si="45"/>
        <v>0.3160044148944815</v>
      </c>
      <c r="V69" s="36">
        <f t="shared" si="45"/>
        <v>0.47756953641674854</v>
      </c>
      <c r="W69" s="36">
        <f t="shared" si="45"/>
        <v>0.31977338152138995</v>
      </c>
      <c r="X69" s="36">
        <f t="shared" si="45"/>
        <v>9.8926934817309881E-2</v>
      </c>
      <c r="Y69" s="36">
        <f t="shared" si="45"/>
        <v>4.1162062622876985E-2</v>
      </c>
      <c r="Z69" s="37">
        <f t="shared" si="45"/>
        <v>2.4251132047313613E-2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4.2714037479121961E-2</v>
      </c>
      <c r="F70" s="30">
        <f t="shared" si="47"/>
        <v>2.963738423841861E-2</v>
      </c>
      <c r="G70" s="30">
        <f t="shared" si="47"/>
        <v>7.5444081744707514E-2</v>
      </c>
      <c r="H70" s="30">
        <f t="shared" si="47"/>
        <v>5.7396045364915591E-2</v>
      </c>
      <c r="I70" s="30">
        <f t="shared" si="47"/>
        <v>9.8001259347295297E-3</v>
      </c>
      <c r="J70" s="30">
        <f t="shared" si="47"/>
        <v>3.6216093649912975E-2</v>
      </c>
      <c r="K70" s="30">
        <f t="shared" si="47"/>
        <v>9.4836332482526278E-2</v>
      </c>
      <c r="L70" s="30">
        <f t="shared" si="47"/>
        <v>3.9716156531918553E-2</v>
      </c>
      <c r="M70" s="30">
        <f t="shared" si="47"/>
        <v>4.3276374244613398E-2</v>
      </c>
      <c r="N70" s="31">
        <f t="shared" si="47"/>
        <v>1.8600079558215216E-2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4.5464088434051128E-2</v>
      </c>
      <c r="F71" s="30">
        <f t="shared" si="47"/>
        <v>4.5603342600646524E-2</v>
      </c>
      <c r="G71" s="30">
        <f t="shared" si="47"/>
        <v>4.1496800087026761E-2</v>
      </c>
      <c r="H71" s="30">
        <f t="shared" si="47"/>
        <v>4.1276034733122323E-2</v>
      </c>
      <c r="I71" s="30">
        <f t="shared" si="47"/>
        <v>4.803034348678023E-2</v>
      </c>
      <c r="J71" s="30">
        <f t="shared" si="47"/>
        <v>3.6476974509973524E-2</v>
      </c>
      <c r="K71" s="30">
        <f t="shared" si="47"/>
        <v>0.14209754028008023</v>
      </c>
      <c r="L71" s="30">
        <f t="shared" si="47"/>
        <v>5.9243888470749739E-2</v>
      </c>
      <c r="M71" s="30">
        <f t="shared" si="47"/>
        <v>4.942039910896695E-2</v>
      </c>
      <c r="N71" s="31">
        <f t="shared" si="47"/>
        <v>3.1859392157056729E-2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6.9836320103677074E-2</v>
      </c>
      <c r="F72" s="30">
        <f t="shared" si="47"/>
        <v>5.2626666383132029E-2</v>
      </c>
      <c r="G72" s="30">
        <f t="shared" si="47"/>
        <v>5.0386066113893992E-2</v>
      </c>
      <c r="H72" s="30">
        <f t="shared" si="47"/>
        <v>5.4690522659276666E-2</v>
      </c>
      <c r="I72" s="30">
        <f t="shared" si="47"/>
        <v>3.83164767132037E-2</v>
      </c>
      <c r="J72" s="30">
        <f t="shared" si="47"/>
        <v>0.19865450629921019</v>
      </c>
      <c r="K72" s="30">
        <f t="shared" si="47"/>
        <v>6.9469652505671192E-2</v>
      </c>
      <c r="L72" s="30">
        <f t="shared" si="47"/>
        <v>5.3688156760805676E-2</v>
      </c>
      <c r="M72" s="30">
        <f t="shared" si="47"/>
        <v>3.9928669014062126E-2</v>
      </c>
      <c r="N72" s="31">
        <f t="shared" si="47"/>
        <v>3.20999365054873E-2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7.0684528628788226E-2</v>
      </c>
      <c r="F73" s="30">
        <f t="shared" si="47"/>
        <v>7.0193213388809267E-2</v>
      </c>
      <c r="G73" s="30">
        <f t="shared" si="47"/>
        <v>4.622952763764767E-2</v>
      </c>
      <c r="H73" s="30">
        <f t="shared" si="47"/>
        <v>7.5043528852113933E-2</v>
      </c>
      <c r="I73" s="30">
        <f t="shared" si="47"/>
        <v>8.1282338362475698E-2</v>
      </c>
      <c r="J73" s="30">
        <f t="shared" si="47"/>
        <v>3.7548487531464919E-2</v>
      </c>
      <c r="K73" s="30">
        <f t="shared" si="47"/>
        <v>1.5507379158546927E-2</v>
      </c>
      <c r="L73" s="30">
        <f t="shared" si="47"/>
        <v>3.1477331364435347E-2</v>
      </c>
      <c r="M73" s="30">
        <f t="shared" si="47"/>
        <v>4.9327309291383389E-3</v>
      </c>
      <c r="N73" s="31">
        <f t="shared" si="47"/>
        <v>1.6029878238430224E-2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0.14401085136971717</v>
      </c>
      <c r="F74" s="30">
        <f t="shared" si="47"/>
        <v>0.12337195377862219</v>
      </c>
      <c r="G74" s="30">
        <f t="shared" si="47"/>
        <v>6.6071229150324415E-2</v>
      </c>
      <c r="H74" s="30">
        <f t="shared" si="47"/>
        <v>9.483891540227668E-2</v>
      </c>
      <c r="I74" s="30">
        <f t="shared" si="47"/>
        <v>0.10607383849519139</v>
      </c>
      <c r="J74" s="30">
        <f t="shared" si="47"/>
        <v>6.360459618977804E-2</v>
      </c>
      <c r="K74" s="30">
        <f t="shared" si="47"/>
        <v>3.7566837656828375E-2</v>
      </c>
      <c r="L74" s="30">
        <f t="shared" si="47"/>
        <v>2.5931341671946617E-2</v>
      </c>
      <c r="M74" s="30">
        <f t="shared" si="47"/>
        <v>3.1376306634429668E-2</v>
      </c>
      <c r="N74" s="31">
        <f t="shared" si="47"/>
        <v>4.2995813791351922E-3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1.5254141275367568E-2</v>
      </c>
      <c r="G77" s="30">
        <f t="shared" si="54"/>
        <v>2.2380365975941396E-2</v>
      </c>
      <c r="H77" s="30">
        <f t="shared" si="54"/>
        <v>2.900389098795279E-2</v>
      </c>
      <c r="I77" s="30">
        <f t="shared" si="54"/>
        <v>4.1109891248865084E-2</v>
      </c>
      <c r="J77" s="30">
        <f t="shared" si="54"/>
        <v>4.1299977334141929E-3</v>
      </c>
      <c r="K77" s="30">
        <f t="shared" si="54"/>
        <v>5.7606790588770967E-2</v>
      </c>
      <c r="L77" s="30">
        <f t="shared" si="54"/>
        <v>4.5387659777661626E-2</v>
      </c>
      <c r="M77" s="30">
        <f t="shared" si="54"/>
        <v>1.5238503361573121E-2</v>
      </c>
      <c r="N77" s="31">
        <f t="shared" si="54"/>
        <v>1.8065253471007115E-2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2.466096103674683E-2</v>
      </c>
      <c r="F78" s="30">
        <f t="shared" si="56"/>
        <v>1.7111151768127358E-2</v>
      </c>
      <c r="G78" s="30">
        <f t="shared" si="56"/>
        <v>4.3557660904071017E-2</v>
      </c>
      <c r="H78" s="30">
        <f t="shared" si="56"/>
        <v>3.3137622241853994E-2</v>
      </c>
      <c r="I78" s="30">
        <f t="shared" si="56"/>
        <v>5.6581053465083273E-3</v>
      </c>
      <c r="J78" s="30">
        <f t="shared" si="56"/>
        <v>2.0909371417773954E-2</v>
      </c>
      <c r="K78" s="30">
        <f t="shared" si="56"/>
        <v>5.4753782087743397E-2</v>
      </c>
      <c r="L78" s="30">
        <f t="shared" si="56"/>
        <v>2.2930133664880493E-2</v>
      </c>
      <c r="M78" s="30">
        <f t="shared" si="56"/>
        <v>2.4985626319678534E-2</v>
      </c>
      <c r="N78" s="31">
        <f t="shared" si="56"/>
        <v>1.0738760939884011E-2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2.6248703695860371E-2</v>
      </c>
      <c r="F79" s="30">
        <f t="shared" si="56"/>
        <v>2.6329102126430002E-2</v>
      </c>
      <c r="G79" s="30">
        <f t="shared" si="56"/>
        <v>2.3958188700752989E-2</v>
      </c>
      <c r="H79" s="30">
        <f t="shared" si="56"/>
        <v>2.3830729764248517E-2</v>
      </c>
      <c r="I79" s="30">
        <f t="shared" si="56"/>
        <v>2.7730331741362756E-2</v>
      </c>
      <c r="J79" s="30">
        <f t="shared" si="56"/>
        <v>2.1059991052556334E-2</v>
      </c>
      <c r="K79" s="30">
        <f t="shared" si="56"/>
        <v>8.2040053131888016E-2</v>
      </c>
      <c r="L79" s="30">
        <f t="shared" si="56"/>
        <v>3.4204474956427533E-2</v>
      </c>
      <c r="M79" s="30">
        <f t="shared" si="56"/>
        <v>2.8532880729020813E-2</v>
      </c>
      <c r="N79" s="31">
        <f t="shared" si="56"/>
        <v>1.8394028638094556E-2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4.0320018211070834E-2</v>
      </c>
      <c r="F80" s="30">
        <f t="shared" si="56"/>
        <v>3.0384020002853906E-2</v>
      </c>
      <c r="G80" s="30">
        <f t="shared" si="56"/>
        <v>2.909040883426298E-2</v>
      </c>
      <c r="H80" s="30">
        <f t="shared" si="56"/>
        <v>3.1575587979454714E-2</v>
      </c>
      <c r="I80" s="30">
        <f t="shared" si="56"/>
        <v>2.2122028144766184E-2</v>
      </c>
      <c r="J80" s="30">
        <f t="shared" si="56"/>
        <v>0.11469323268758122</v>
      </c>
      <c r="K80" s="30">
        <f t="shared" si="56"/>
        <v>4.0108322574659024E-2</v>
      </c>
      <c r="L80" s="30">
        <f t="shared" si="56"/>
        <v>3.0996871758145986E-2</v>
      </c>
      <c r="M80" s="30">
        <f t="shared" si="56"/>
        <v>2.305282780365224E-2</v>
      </c>
      <c r="N80" s="31">
        <f t="shared" si="56"/>
        <v>1.853290698241299E-2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4.0809731631372692E-2</v>
      </c>
      <c r="F81" s="30">
        <f t="shared" si="56"/>
        <v>4.0526070645313876E-2</v>
      </c>
      <c r="G81" s="30">
        <f t="shared" si="56"/>
        <v>2.6690630226105128E-2</v>
      </c>
      <c r="H81" s="30">
        <f t="shared" si="56"/>
        <v>4.332640158370743E-2</v>
      </c>
      <c r="I81" s="30">
        <f t="shared" si="56"/>
        <v>4.6928379933937593E-2</v>
      </c>
      <c r="J81" s="30">
        <f t="shared" si="56"/>
        <v>2.1678629383954578E-2</v>
      </c>
      <c r="K81" s="30">
        <f t="shared" si="56"/>
        <v>8.9531895316126604E-3</v>
      </c>
      <c r="L81" s="30">
        <f t="shared" si="56"/>
        <v>1.81734457366278E-2</v>
      </c>
      <c r="M81" s="30">
        <f t="shared" si="56"/>
        <v>2.8479135297780128E-3</v>
      </c>
      <c r="N81" s="31">
        <f t="shared" si="56"/>
        <v>9.2548545160346142E-3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8.3144703804533399E-2</v>
      </c>
      <c r="F82" s="36">
        <f t="shared" si="56"/>
        <v>7.122883072453759E-2</v>
      </c>
      <c r="G82" s="36">
        <f t="shared" si="56"/>
        <v>3.8146241935629252E-2</v>
      </c>
      <c r="H82" s="36">
        <f t="shared" si="56"/>
        <v>5.4755273337156588E-2</v>
      </c>
      <c r="I82" s="36">
        <f t="shared" si="56"/>
        <v>6.1241759209175642E-2</v>
      </c>
      <c r="J82" s="36">
        <f t="shared" si="56"/>
        <v>3.6722130731865796E-2</v>
      </c>
      <c r="K82" s="36">
        <f t="shared" si="56"/>
        <v>2.1689223833772833E-2</v>
      </c>
      <c r="L82" s="36">
        <f t="shared" si="56"/>
        <v>1.4971467094746541E-2</v>
      </c>
      <c r="M82" s="36">
        <f t="shared" si="56"/>
        <v>1.8115119081564209E-2</v>
      </c>
      <c r="N82" s="37">
        <f t="shared" si="56"/>
        <v>2.4823644666464059E-3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0.17902081579854848</v>
      </c>
      <c r="F85" s="5"/>
      <c r="G85" s="5" t="s">
        <v>22</v>
      </c>
      <c r="H85" s="5">
        <f>1/(1-E85)</f>
        <v>1.2180576794680587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0.15987411637771501</v>
      </c>
      <c r="S85" s="30">
        <f t="shared" si="60"/>
        <v>0.12104676513025149</v>
      </c>
      <c r="T85" s="30">
        <f t="shared" si="60"/>
        <v>0.12150919380707886</v>
      </c>
      <c r="U85" s="30">
        <f t="shared" si="60"/>
        <v>0.1234949865252522</v>
      </c>
      <c r="V85" s="30">
        <f t="shared" si="60"/>
        <v>0.10163092175844286</v>
      </c>
      <c r="W85" s="30">
        <f t="shared" si="60"/>
        <v>3.702124059745885E-2</v>
      </c>
      <c r="X85" s="30">
        <f t="shared" si="60"/>
        <v>2.6720767626016904E-2</v>
      </c>
      <c r="Y85" s="30">
        <f t="shared" si="60"/>
        <v>1.2962867908224408E-2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-0.21805767946805865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0.12171180896177733</v>
      </c>
      <c r="S86" s="30">
        <f t="shared" si="61"/>
        <v>9.2152632876274149E-2</v>
      </c>
      <c r="T86" s="30">
        <f t="shared" si="61"/>
        <v>9.2504678798701556E-2</v>
      </c>
      <c r="U86" s="30">
        <f t="shared" si="61"/>
        <v>9.4016458375208986E-2</v>
      </c>
      <c r="V86" s="30">
        <f t="shared" si="61"/>
        <v>7.7371394531736457E-2</v>
      </c>
      <c r="W86" s="30">
        <f t="shared" si="61"/>
        <v>2.8184188067568831E-2</v>
      </c>
      <c r="X86" s="30">
        <f t="shared" si="61"/>
        <v>2.034246092047922E-2</v>
      </c>
      <c r="Y86" s="30">
        <f t="shared" si="61"/>
        <v>9.8686024866904889E-3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6.9770428480907754E-2</v>
      </c>
      <c r="S87" s="30">
        <f t="shared" si="63"/>
        <v>5.2825841109966402E-2</v>
      </c>
      <c r="T87" s="30">
        <f t="shared" si="63"/>
        <v>5.3027648930113344E-2</v>
      </c>
      <c r="U87" s="30">
        <f t="shared" si="63"/>
        <v>5.3894265815700296E-2</v>
      </c>
      <c r="V87" s="30">
        <f t="shared" si="63"/>
        <v>4.4352601400739114E-2</v>
      </c>
      <c r="W87" s="30">
        <f t="shared" si="63"/>
        <v>1.6156385273004246E-2</v>
      </c>
      <c r="X87" s="30">
        <f t="shared" si="63"/>
        <v>1.166117098155757E-2</v>
      </c>
      <c r="Y87" s="30">
        <f t="shared" si="63"/>
        <v>5.6571061582066963E-3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0.97675439206450188</v>
      </c>
      <c r="G88" s="30">
        <f t="shared" si="64"/>
        <v>1.0407933573783856</v>
      </c>
      <c r="H88" s="30">
        <f t="shared" si="64"/>
        <v>0.97891843502425169</v>
      </c>
      <c r="I88" s="30">
        <f t="shared" si="64"/>
        <v>1.0501752264344342</v>
      </c>
      <c r="J88" s="30">
        <f t="shared" si="64"/>
        <v>1.0192066960857786</v>
      </c>
      <c r="K88" s="30">
        <f t="shared" si="64"/>
        <v>0.60659159299175625</v>
      </c>
      <c r="L88" s="30">
        <f t="shared" si="64"/>
        <v>0.24130051850710132</v>
      </c>
      <c r="M88" s="30">
        <f t="shared" si="64"/>
        <v>5.8191923354160235E-2</v>
      </c>
      <c r="N88" s="31">
        <f t="shared" si="64"/>
        <v>4.7471422199695412E-2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4.2714088908703401E-2</v>
      </c>
      <c r="S88" s="30">
        <f t="shared" si="65"/>
        <v>3.2340458887472598E-2</v>
      </c>
      <c r="T88" s="30">
        <f t="shared" si="65"/>
        <v>3.2464007464712404E-2</v>
      </c>
      <c r="U88" s="30">
        <f t="shared" si="65"/>
        <v>3.2994558179487994E-2</v>
      </c>
      <c r="V88" s="30">
        <f t="shared" si="65"/>
        <v>2.715306471253601E-2</v>
      </c>
      <c r="W88" s="30">
        <f t="shared" si="65"/>
        <v>9.8910855504235947E-3</v>
      </c>
      <c r="X88" s="30">
        <f t="shared" si="65"/>
        <v>7.1390746041088615E-3</v>
      </c>
      <c r="Y88" s="30">
        <f t="shared" si="65"/>
        <v>3.4633316817559334E-3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1.0220319066113459</v>
      </c>
      <c r="F89" s="30">
        <f t="shared" si="64"/>
        <v>1.0465607680295075</v>
      </c>
      <c r="G89" s="30">
        <f t="shared" si="64"/>
        <v>1.0360476200392685</v>
      </c>
      <c r="H89" s="30">
        <f t="shared" si="64"/>
        <v>1.0007873509193916</v>
      </c>
      <c r="I89" s="30">
        <f t="shared" si="64"/>
        <v>1.0335585815097503</v>
      </c>
      <c r="J89" s="30">
        <f t="shared" si="64"/>
        <v>1.0548109548370561</v>
      </c>
      <c r="K89" s="30">
        <f t="shared" si="64"/>
        <v>0.66464699750123268</v>
      </c>
      <c r="L89" s="30">
        <f t="shared" si="64"/>
        <v>0.24905873160557512</v>
      </c>
      <c r="M89" s="30">
        <f t="shared" si="64"/>
        <v>0.10622573283629505</v>
      </c>
      <c r="N89" s="31">
        <f t="shared" si="64"/>
        <v>7.1518873362818869E-2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0.98372933681669483</v>
      </c>
      <c r="F90" s="30">
        <f t="shared" si="64"/>
        <v>1.0198147005847273</v>
      </c>
      <c r="G90" s="30">
        <f t="shared" si="64"/>
        <v>1.0245739888743481</v>
      </c>
      <c r="H90" s="30">
        <f t="shared" si="64"/>
        <v>1.0114242474051609</v>
      </c>
      <c r="I90" s="30">
        <f t="shared" si="64"/>
        <v>1.0348765395497435</v>
      </c>
      <c r="J90" s="30">
        <f t="shared" si="64"/>
        <v>1.0175974330065602</v>
      </c>
      <c r="K90" s="30">
        <f t="shared" si="64"/>
        <v>0.52722905367612405</v>
      </c>
      <c r="L90" s="30">
        <f t="shared" si="64"/>
        <v>0.20520283702824349</v>
      </c>
      <c r="M90" s="30">
        <f t="shared" si="64"/>
        <v>5.0285915567276906E-2</v>
      </c>
      <c r="N90" s="31">
        <f t="shared" si="64"/>
        <v>6.0886975352681838E-2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1.7359182028882736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1.0376133170287969</v>
      </c>
      <c r="F91" s="30">
        <f t="shared" si="64"/>
        <v>1.0401942927458199</v>
      </c>
      <c r="G91" s="30">
        <f t="shared" si="64"/>
        <v>0.97703967682062287</v>
      </c>
      <c r="H91" s="30">
        <f t="shared" si="64"/>
        <v>1.0533494852603733</v>
      </c>
      <c r="I91" s="30">
        <f t="shared" si="64"/>
        <v>1.0086969908674508</v>
      </c>
      <c r="J91" s="30">
        <f t="shared" si="64"/>
        <v>0.71837802593148092</v>
      </c>
      <c r="K91" s="30">
        <f t="shared" si="64"/>
        <v>0.23600546955170632</v>
      </c>
      <c r="L91" s="30">
        <f t="shared" si="64"/>
        <v>8.9133457674851868E-2</v>
      </c>
      <c r="M91" s="30">
        <f t="shared" si="64"/>
        <v>1.7551866304367947E-2</v>
      </c>
      <c r="N91" s="31">
        <f t="shared" si="64"/>
        <v>1.5850110802009487E-2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0.93449461823469937</v>
      </c>
      <c r="F92" s="30">
        <f t="shared" si="64"/>
        <v>0.96864664075513041</v>
      </c>
      <c r="G92" s="30">
        <f t="shared" si="64"/>
        <v>1.0073558579255384</v>
      </c>
      <c r="H92" s="30">
        <f t="shared" si="64"/>
        <v>1.0081635406066045</v>
      </c>
      <c r="I92" s="30">
        <f t="shared" si="64"/>
        <v>0.70840005423967944</v>
      </c>
      <c r="J92" s="30">
        <f t="shared" si="64"/>
        <v>0.40729187347915663</v>
      </c>
      <c r="K92" s="30">
        <f t="shared" si="64"/>
        <v>0.13053797645835857</v>
      </c>
      <c r="L92" s="30">
        <f t="shared" si="64"/>
        <v>5.4209962848603355E-2</v>
      </c>
      <c r="M92" s="30">
        <f t="shared" si="64"/>
        <v>2.2919135299045518E-2</v>
      </c>
      <c r="N92" s="31">
        <f t="shared" si="64"/>
        <v>4.4396723015417416E-3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0.70735009689165462</v>
      </c>
      <c r="F93" s="36">
        <f t="shared" si="64"/>
        <v>0.89689165358561906</v>
      </c>
      <c r="G93" s="36">
        <f t="shared" si="64"/>
        <v>0.913889577546392</v>
      </c>
      <c r="H93" s="36">
        <f t="shared" si="64"/>
        <v>0.71743097021983904</v>
      </c>
      <c r="I93" s="36">
        <f t="shared" si="64"/>
        <v>0.4268371332771308</v>
      </c>
      <c r="J93" s="36">
        <f t="shared" si="64"/>
        <v>0.24336641881215021</v>
      </c>
      <c r="K93" s="36">
        <f t="shared" si="64"/>
        <v>0.10929924055499196</v>
      </c>
      <c r="L93" s="36">
        <f t="shared" si="64"/>
        <v>7.1757010328694748E-2</v>
      </c>
      <c r="M93" s="36">
        <f t="shared" si="64"/>
        <v>0</v>
      </c>
      <c r="N93" s="37">
        <f t="shared" si="64"/>
        <v>9.3277830452255794E-3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0.16248388365117755</v>
      </c>
      <c r="S94" s="30">
        <f t="shared" si="70"/>
        <v>0.12158260437294255</v>
      </c>
      <c r="T94" s="30">
        <f t="shared" si="70"/>
        <v>0.12177471253784845</v>
      </c>
      <c r="U94" s="30">
        <f t="shared" si="70"/>
        <v>0.12325475052228244</v>
      </c>
      <c r="V94" s="30">
        <f t="shared" si="70"/>
        <v>0.10170309088410801</v>
      </c>
      <c r="W94" s="30">
        <f t="shared" si="70"/>
        <v>3.6219863455166382E-2</v>
      </c>
      <c r="X94" s="30">
        <f t="shared" si="70"/>
        <v>2.6871322931366272E-2</v>
      </c>
      <c r="Y94" s="30">
        <f t="shared" si="70"/>
        <v>1.3858332107489503E-2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0.12130697443796366</v>
      </c>
      <c r="S95" s="30">
        <f t="shared" si="70"/>
        <v>9.1853803495517042E-2</v>
      </c>
      <c r="T95" s="30">
        <f t="shared" si="70"/>
        <v>9.263421880161761E-2</v>
      </c>
      <c r="U95" s="30">
        <f t="shared" si="70"/>
        <v>8.6518870071704376E-2</v>
      </c>
      <c r="V95" s="30">
        <f t="shared" si="70"/>
        <v>6.2705729471206298E-2</v>
      </c>
      <c r="W95" s="30">
        <f t="shared" si="70"/>
        <v>2.0995797390929792E-2</v>
      </c>
      <c r="X95" s="30">
        <f t="shared" si="70"/>
        <v>1.69198501326513E-2</v>
      </c>
      <c r="Y95" s="30">
        <f t="shared" si="70"/>
        <v>9.1802265005419791E-3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6.9976482188837966E-2</v>
      </c>
      <c r="S96" s="30">
        <f t="shared" si="70"/>
        <v>5.3508225543243748E-2</v>
      </c>
      <c r="T96" s="30">
        <f t="shared" si="70"/>
        <v>5.0600079380417211E-2</v>
      </c>
      <c r="U96" s="30">
        <f t="shared" si="70"/>
        <v>4.0418321148685765E-2</v>
      </c>
      <c r="V96" s="30">
        <f t="shared" si="70"/>
        <v>2.5724608242901435E-2</v>
      </c>
      <c r="W96" s="30">
        <f t="shared" si="70"/>
        <v>8.7961523805445384E-3</v>
      </c>
      <c r="X96" s="30">
        <f t="shared" si="70"/>
        <v>8.4673872168411195E-3</v>
      </c>
      <c r="Y96" s="30">
        <f t="shared" si="70"/>
        <v>4.9274382199653377E-3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4.754238085053214E-2</v>
      </c>
      <c r="S97" s="30">
        <f t="shared" si="70"/>
        <v>3.4884151923416859E-2</v>
      </c>
      <c r="T97" s="30">
        <f t="shared" si="70"/>
        <v>2.8816702845419883E-2</v>
      </c>
      <c r="U97" s="30">
        <f t="shared" si="70"/>
        <v>2.0518926346223442E-2</v>
      </c>
      <c r="V97" s="30">
        <f t="shared" si="70"/>
        <v>1.3607047571918347E-2</v>
      </c>
      <c r="W97" s="30">
        <f t="shared" si="70"/>
        <v>5.5903622869522976E-3</v>
      </c>
      <c r="X97" s="30">
        <f t="shared" si="70"/>
        <v>5.8090040930094105E-3</v>
      </c>
      <c r="Y97" s="30">
        <f t="shared" si="70"/>
        <v>3.4058630783840296E-3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1.6324571640818066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0.19113949679163678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0.23934772905293822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4.8208232261301442E-2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0.16020581518867907</v>
      </c>
      <c r="S121" s="30">
        <f t="shared" si="78"/>
        <v>0.12132101152339675</v>
      </c>
      <c r="T121" s="30">
        <f t="shared" si="78"/>
        <v>0.12188456610981913</v>
      </c>
      <c r="U121" s="30">
        <f t="shared" si="78"/>
        <v>0.12430462059625086</v>
      </c>
      <c r="V121" s="30">
        <f t="shared" si="78"/>
        <v>9.7659227274825483E-2</v>
      </c>
      <c r="W121" s="30">
        <f t="shared" si="78"/>
        <v>2.9793069006980064E-2</v>
      </c>
      <c r="X121" s="30">
        <f t="shared" si="78"/>
        <v>1.3258051484857999E-2</v>
      </c>
      <c r="Y121" s="30">
        <f t="shared" si="78"/>
        <v>3.0810216693988395E-3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0.12213247230934766</v>
      </c>
      <c r="S122" s="30">
        <f t="shared" si="78"/>
        <v>9.248874682215881E-2</v>
      </c>
      <c r="T122" s="30">
        <f t="shared" si="78"/>
        <v>9.2918371145345693E-2</v>
      </c>
      <c r="U122" s="30">
        <f t="shared" si="78"/>
        <v>9.4763293173944579E-2</v>
      </c>
      <c r="V122" s="30">
        <f t="shared" si="78"/>
        <v>7.445024924249917E-2</v>
      </c>
      <c r="W122" s="30">
        <f t="shared" si="78"/>
        <v>2.2712666024139468E-2</v>
      </c>
      <c r="X122" s="30">
        <f t="shared" si="78"/>
        <v>1.010723988978366E-2</v>
      </c>
      <c r="Y122" s="30">
        <f t="shared" si="78"/>
        <v>2.3488085827545208E-3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6.9702750359934187E-2</v>
      </c>
      <c r="S123" s="30">
        <f t="shared" si="78"/>
        <v>5.2784651853434068E-2</v>
      </c>
      <c r="T123" s="30">
        <f t="shared" si="78"/>
        <v>5.3029844605053798E-2</v>
      </c>
      <c r="U123" s="30">
        <f t="shared" si="78"/>
        <v>5.4082768018142928E-2</v>
      </c>
      <c r="V123" s="30">
        <f t="shared" si="78"/>
        <v>4.2489823050831821E-2</v>
      </c>
      <c r="W123" s="30">
        <f t="shared" si="78"/>
        <v>1.2962443647904309E-2</v>
      </c>
      <c r="X123" s="30">
        <f t="shared" si="78"/>
        <v>5.7683464974092602E-3</v>
      </c>
      <c r="Y123" s="30">
        <f t="shared" si="78"/>
        <v>1.340498683039258E-3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4.1172821089244291E-2</v>
      </c>
      <c r="S124" s="30">
        <f t="shared" si="78"/>
        <v>3.1179444366211371E-2</v>
      </c>
      <c r="T124" s="30">
        <f t="shared" si="78"/>
        <v>3.1324277636673274E-2</v>
      </c>
      <c r="U124" s="30">
        <f t="shared" si="78"/>
        <v>3.1946230530697305E-2</v>
      </c>
      <c r="V124" s="30">
        <f t="shared" si="78"/>
        <v>2.5098376657331063E-2</v>
      </c>
      <c r="W124" s="30">
        <f t="shared" si="78"/>
        <v>7.6568050821327616E-3</v>
      </c>
      <c r="X124" s="30">
        <f t="shared" si="78"/>
        <v>3.4073131561120889E-3</v>
      </c>
      <c r="Y124" s="30">
        <f t="shared" si="78"/>
        <v>7.9182115715864076E-4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1.6481674464354923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0.16338394575740409</v>
      </c>
      <c r="S130" s="30">
        <f t="shared" si="82"/>
        <v>0.12197308577378121</v>
      </c>
      <c r="T130" s="30">
        <f t="shared" si="82"/>
        <v>0.12220708459933338</v>
      </c>
      <c r="U130" s="30">
        <f t="shared" si="82"/>
        <v>0.12400985623217763</v>
      </c>
      <c r="V130" s="30">
        <f t="shared" si="82"/>
        <v>9.7758691704617456E-2</v>
      </c>
      <c r="W130" s="30">
        <f t="shared" si="82"/>
        <v>2.8837761953872422E-2</v>
      </c>
      <c r="X130" s="30">
        <f t="shared" si="82"/>
        <v>1.3480145617287203E-2</v>
      </c>
      <c r="Y130" s="30">
        <f t="shared" si="82"/>
        <v>4.2001519668809616E-3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0.12163735261478897</v>
      </c>
      <c r="S131" s="30">
        <f t="shared" si="82"/>
        <v>9.2123049169885021E-2</v>
      </c>
      <c r="T131" s="30">
        <f t="shared" si="82"/>
        <v>9.3073640026655219E-2</v>
      </c>
      <c r="U131" s="30">
        <f t="shared" si="82"/>
        <v>8.5624792543559189E-2</v>
      </c>
      <c r="V131" s="30">
        <f t="shared" si="82"/>
        <v>5.6619013762869874E-2</v>
      </c>
      <c r="W131" s="30">
        <f t="shared" si="82"/>
        <v>1.4015127024921048E-2</v>
      </c>
      <c r="X131" s="30">
        <f t="shared" si="82"/>
        <v>6.0467794407729697E-3</v>
      </c>
      <c r="Y131" s="30">
        <f t="shared" si="82"/>
        <v>1.5899231462628465E-3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6.9955270635296316E-2</v>
      </c>
      <c r="S132" s="30">
        <f t="shared" si="82"/>
        <v>5.3617139814000431E-2</v>
      </c>
      <c r="T132" s="30">
        <f t="shared" si="82"/>
        <v>5.0074850047354014E-2</v>
      </c>
      <c r="U132" s="30">
        <f t="shared" si="82"/>
        <v>3.7672881242706402E-2</v>
      </c>
      <c r="V132" s="30">
        <f t="shared" si="82"/>
        <v>1.9775091397916871E-2</v>
      </c>
      <c r="W132" s="30">
        <f t="shared" si="82"/>
        <v>3.9526597539145409E-3</v>
      </c>
      <c r="X132" s="30">
        <f t="shared" si="82"/>
        <v>1.795206350504449E-3</v>
      </c>
      <c r="Y132" s="30">
        <f t="shared" si="82"/>
        <v>3.9087215004240234E-4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4.7067943799755166E-2</v>
      </c>
      <c r="S133" s="30">
        <f t="shared" si="82"/>
        <v>3.4289692799525241E-2</v>
      </c>
      <c r="T133" s="30">
        <f t="shared" si="82"/>
        <v>2.6899189855289642E-2</v>
      </c>
      <c r="U133" s="30">
        <f t="shared" si="82"/>
        <v>1.6792019467933832E-2</v>
      </c>
      <c r="V133" s="30">
        <f t="shared" si="82"/>
        <v>8.3729524473392415E-3</v>
      </c>
      <c r="W133" s="30">
        <f t="shared" si="82"/>
        <v>2.0119796939533589E-3</v>
      </c>
      <c r="X133" s="30">
        <f t="shared" si="82"/>
        <v>1.0316877707983658E-3</v>
      </c>
      <c r="Y133" s="30">
        <f t="shared" si="82"/>
        <v>1.6744724975463785E-4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1.5204472858111544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0.23202743776904899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0.2915393394361715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5.9511901667122502E-2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C4-2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30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0.74550522345484205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0.39036392043036111</v>
      </c>
      <c r="S4" s="75">
        <f>S3*AVERAGE(E63:E64)</f>
        <v>0.26147529761824045</v>
      </c>
      <c r="T4" s="75">
        <f>T3*AVERAGE(E64:E65)</f>
        <v>8.1333116085088822E-2</v>
      </c>
      <c r="U4" s="75">
        <f>U3*AVERAGE(E65:E66)</f>
        <v>1.2332889321151569E-2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0.69703903211248508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0.74550522345484205</v>
      </c>
      <c r="R5" s="80" t="s">
        <v>80</v>
      </c>
      <c r="S5" s="81">
        <f>SUM(R3:U3)</f>
        <v>1</v>
      </c>
      <c r="T5" s="80" t="s">
        <v>92</v>
      </c>
      <c r="U5" s="79">
        <f>Q5/S5</f>
        <v>0.74550522345484205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0.1675956758903715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0.17430870791064557</v>
      </c>
      <c r="D7" s="53">
        <v>0</v>
      </c>
      <c r="E7" s="113">
        <v>122929</v>
      </c>
      <c r="F7" s="113">
        <v>123877</v>
      </c>
      <c r="G7" s="113">
        <v>124303</v>
      </c>
      <c r="H7" s="113">
        <v>118263</v>
      </c>
      <c r="I7" s="113">
        <v>116751</v>
      </c>
      <c r="J7" s="113">
        <v>84842</v>
      </c>
      <c r="K7" s="113">
        <v>40469</v>
      </c>
      <c r="L7" s="113">
        <v>18102</v>
      </c>
      <c r="M7" s="113">
        <v>5511</v>
      </c>
      <c r="N7" s="114">
        <v>4307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116831</v>
      </c>
      <c r="F8" s="113">
        <v>130298</v>
      </c>
      <c r="G8" s="113">
        <v>122657</v>
      </c>
      <c r="H8" s="113">
        <v>116292</v>
      </c>
      <c r="I8" s="113">
        <v>103428</v>
      </c>
      <c r="J8" s="113">
        <v>61366</v>
      </c>
      <c r="K8" s="113">
        <v>17359</v>
      </c>
      <c r="L8" s="113">
        <v>7571</v>
      </c>
      <c r="M8" s="113">
        <v>5415</v>
      </c>
      <c r="N8" s="114">
        <v>4576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115177</v>
      </c>
      <c r="F9" s="113">
        <v>121962</v>
      </c>
      <c r="G9" s="113">
        <v>117148</v>
      </c>
      <c r="H9" s="113">
        <v>100957</v>
      </c>
      <c r="I9" s="113">
        <v>55518</v>
      </c>
      <c r="J9" s="113">
        <v>25321</v>
      </c>
      <c r="K9" s="113">
        <v>5183</v>
      </c>
      <c r="L9" s="113">
        <v>3465</v>
      </c>
      <c r="M9" s="113">
        <v>4509</v>
      </c>
      <c r="N9" s="114">
        <v>3852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0.48035142917757978</v>
      </c>
      <c r="D10" s="53">
        <v>5.0000000000000001E-9</v>
      </c>
      <c r="E10" s="113">
        <v>104076</v>
      </c>
      <c r="F10" s="113">
        <v>93655</v>
      </c>
      <c r="G10" s="113">
        <v>68437</v>
      </c>
      <c r="H10" s="113">
        <v>28609</v>
      </c>
      <c r="I10" s="113">
        <v>11448</v>
      </c>
      <c r="J10" s="113">
        <v>5500</v>
      </c>
      <c r="K10" s="113">
        <v>3751</v>
      </c>
      <c r="L10" s="113">
        <v>3557</v>
      </c>
      <c r="M10" s="113">
        <v>4412</v>
      </c>
      <c r="N10" s="114">
        <v>4970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0.41030241407540441</v>
      </c>
      <c r="S10" s="38">
        <f t="shared" si="3"/>
        <v>0.30591539029653786</v>
      </c>
      <c r="T10" s="38">
        <f t="shared" si="3"/>
        <v>0.30244617704749632</v>
      </c>
      <c r="U10" s="38">
        <f t="shared" si="3"/>
        <v>0.25644878807274879</v>
      </c>
      <c r="V10" s="38">
        <f t="shared" si="3"/>
        <v>0.15348969002277768</v>
      </c>
      <c r="W10" s="38">
        <f t="shared" si="3"/>
        <v>4.0536600851328805E-2</v>
      </c>
      <c r="X10" s="38">
        <f t="shared" si="3"/>
        <v>2.0645307424980941E-2</v>
      </c>
      <c r="Y10" s="38">
        <f t="shared" si="3"/>
        <v>6.1506409873535103E-3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0.64794710506795128</v>
      </c>
      <c r="D11" s="53">
        <v>7.4999999999999993E-9</v>
      </c>
      <c r="E11" s="113">
        <v>17540</v>
      </c>
      <c r="F11" s="113">
        <v>19302</v>
      </c>
      <c r="G11" s="113">
        <v>8470</v>
      </c>
      <c r="H11" s="113">
        <v>5064</v>
      </c>
      <c r="I11" s="113">
        <v>4684</v>
      </c>
      <c r="J11" s="113">
        <v>3314</v>
      </c>
      <c r="K11" s="113">
        <v>3400</v>
      </c>
      <c r="L11" s="113">
        <v>3701</v>
      </c>
      <c r="M11" s="113">
        <v>4207</v>
      </c>
      <c r="N11" s="114">
        <v>4631</v>
      </c>
      <c r="O11" s="5"/>
      <c r="P11" s="41" t="s">
        <v>78</v>
      </c>
      <c r="Q11" s="42">
        <f>SUM(R10:Y10)</f>
        <v>1.4959350087786285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0.69703903211248508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0.1675956758903715</v>
      </c>
      <c r="D12" s="53">
        <v>1E-8</v>
      </c>
      <c r="E12" s="113">
        <v>9271</v>
      </c>
      <c r="F12" s="113">
        <v>5765</v>
      </c>
      <c r="G12" s="113">
        <v>4532</v>
      </c>
      <c r="H12" s="113">
        <v>4346</v>
      </c>
      <c r="I12" s="113">
        <v>3601</v>
      </c>
      <c r="J12" s="113">
        <v>2972</v>
      </c>
      <c r="K12" s="113">
        <v>3442</v>
      </c>
      <c r="L12" s="113">
        <v>3928</v>
      </c>
      <c r="M12" s="113">
        <v>4267</v>
      </c>
      <c r="N12" s="114">
        <v>4663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0.49126318544616709</v>
      </c>
      <c r="D15" s="53">
        <f>D7</f>
        <v>0</v>
      </c>
      <c r="E15" s="113">
        <v>123417</v>
      </c>
      <c r="F15" s="113">
        <v>126170</v>
      </c>
      <c r="G15" s="113">
        <v>125367</v>
      </c>
      <c r="H15" s="113">
        <v>130157</v>
      </c>
      <c r="I15" s="113">
        <v>122530</v>
      </c>
      <c r="J15" s="113">
        <v>88171</v>
      </c>
      <c r="K15" s="113">
        <v>36880</v>
      </c>
      <c r="L15" s="113">
        <v>16830</v>
      </c>
      <c r="M15" s="113">
        <v>5410</v>
      </c>
      <c r="N15" s="114">
        <v>4776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0.66557189335681266</v>
      </c>
      <c r="D16" s="53">
        <f t="shared" ref="D16:D20" si="7">D8</f>
        <v>1.0000000000000001E-9</v>
      </c>
      <c r="E16" s="113">
        <v>135145</v>
      </c>
      <c r="F16" s="113">
        <v>123587</v>
      </c>
      <c r="G16" s="113">
        <v>119026</v>
      </c>
      <c r="H16" s="113">
        <v>123540</v>
      </c>
      <c r="I16" s="113">
        <v>112817</v>
      </c>
      <c r="J16" s="113">
        <v>63810</v>
      </c>
      <c r="K16" s="113">
        <v>17646</v>
      </c>
      <c r="L16" s="113">
        <v>8719</v>
      </c>
      <c r="M16" s="113">
        <v>5435</v>
      </c>
      <c r="N16" s="114">
        <v>4205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0.17430870791064557</v>
      </c>
      <c r="D17" s="53">
        <f t="shared" si="7"/>
        <v>2.5000000000000001E-9</v>
      </c>
      <c r="E17" s="113">
        <v>118150</v>
      </c>
      <c r="F17" s="113">
        <v>132355</v>
      </c>
      <c r="G17" s="113">
        <v>124161</v>
      </c>
      <c r="H17" s="113">
        <v>114800</v>
      </c>
      <c r="I17" s="113">
        <v>54447</v>
      </c>
      <c r="J17" s="113">
        <v>17607</v>
      </c>
      <c r="K17" s="113">
        <v>4829</v>
      </c>
      <c r="L17" s="113">
        <v>2945</v>
      </c>
      <c r="M17" s="113">
        <v>3733</v>
      </c>
      <c r="N17" s="114">
        <v>4876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1.0346663182054137</v>
      </c>
      <c r="S17" s="30">
        <f t="shared" si="10"/>
        <v>1.0274656872927042</v>
      </c>
      <c r="T17" s="30">
        <f t="shared" si="10"/>
        <v>1.0049921720762993</v>
      </c>
      <c r="U17" s="30">
        <f t="shared" si="10"/>
        <v>1.0044167333744112</v>
      </c>
      <c r="V17" s="30">
        <f t="shared" si="10"/>
        <v>0.69939213462294703</v>
      </c>
      <c r="W17" s="30">
        <f t="shared" si="10"/>
        <v>0.32037129250148799</v>
      </c>
      <c r="X17" s="30">
        <f t="shared" si="10"/>
        <v>0.14003317128295276</v>
      </c>
      <c r="Y17" s="30">
        <f t="shared" si="10"/>
        <v>4.6087394739465194E-2</v>
      </c>
      <c r="Z17" s="31">
        <f t="shared" si="10"/>
        <v>3.809413769277354E-2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98899</v>
      </c>
      <c r="F18" s="113">
        <v>94012</v>
      </c>
      <c r="G18" s="113">
        <v>65500</v>
      </c>
      <c r="H18" s="113">
        <v>34565</v>
      </c>
      <c r="I18" s="113">
        <v>8574</v>
      </c>
      <c r="J18" s="113">
        <v>4863</v>
      </c>
      <c r="K18" s="113">
        <v>3351</v>
      </c>
      <c r="L18" s="113">
        <v>3080</v>
      </c>
      <c r="M18" s="113">
        <v>3741</v>
      </c>
      <c r="N18" s="114">
        <v>4060</v>
      </c>
      <c r="O18" s="5"/>
      <c r="P18" s="20">
        <f t="shared" si="9"/>
        <v>-8.9999999999999982</v>
      </c>
      <c r="Q18" s="30">
        <f t="shared" si="10"/>
        <v>1.0110932093958127</v>
      </c>
      <c r="R18" s="30">
        <f t="shared" si="10"/>
        <v>1.0461440883280608</v>
      </c>
      <c r="S18" s="30">
        <f t="shared" si="10"/>
        <v>1.0388635793088548</v>
      </c>
      <c r="T18" s="30">
        <f t="shared" si="10"/>
        <v>1.0161407606822943</v>
      </c>
      <c r="U18" s="30">
        <f t="shared" si="10"/>
        <v>1.0155589385183916</v>
      </c>
      <c r="V18" s="30">
        <f t="shared" si="10"/>
        <v>0.70715063802210376</v>
      </c>
      <c r="W18" s="30">
        <f t="shared" si="10"/>
        <v>0.32392523833361414</v>
      </c>
      <c r="X18" s="30">
        <f t="shared" si="10"/>
        <v>0.14158658857435427</v>
      </c>
      <c r="Y18" s="30">
        <f t="shared" si="10"/>
        <v>4.6598651859817555E-2</v>
      </c>
      <c r="Z18" s="31">
        <f t="shared" si="10"/>
        <v>3.8516723938952398E-2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19861</v>
      </c>
      <c r="F19" s="113">
        <v>21045</v>
      </c>
      <c r="G19" s="113">
        <v>7323</v>
      </c>
      <c r="H19" s="113">
        <v>5540</v>
      </c>
      <c r="I19" s="113">
        <v>4791</v>
      </c>
      <c r="J19" s="113">
        <v>3397</v>
      </c>
      <c r="K19" s="113">
        <v>3958</v>
      </c>
      <c r="L19" s="113">
        <v>3423</v>
      </c>
      <c r="M19" s="113">
        <v>4885</v>
      </c>
      <c r="N19" s="114">
        <v>4978</v>
      </c>
      <c r="O19" s="5"/>
      <c r="P19" s="20">
        <f t="shared" si="9"/>
        <v>-8.6020599913279607</v>
      </c>
      <c r="Q19" s="30">
        <f t="shared" si="10"/>
        <v>0.950534531460275</v>
      </c>
      <c r="R19" s="30">
        <f t="shared" si="10"/>
        <v>0.98348606399311067</v>
      </c>
      <c r="S19" s="30">
        <f t="shared" si="10"/>
        <v>0.97664161566228003</v>
      </c>
      <c r="T19" s="30">
        <f t="shared" si="10"/>
        <v>0.95527976340578924</v>
      </c>
      <c r="U19" s="30">
        <f t="shared" si="10"/>
        <v>0.95473278904890591</v>
      </c>
      <c r="V19" s="30">
        <f t="shared" si="10"/>
        <v>0.66479637499082456</v>
      </c>
      <c r="W19" s="30">
        <f t="shared" si="10"/>
        <v>0.30452397641122458</v>
      </c>
      <c r="X19" s="30">
        <f t="shared" si="10"/>
        <v>0.13310636485433794</v>
      </c>
      <c r="Y19" s="30">
        <f t="shared" si="10"/>
        <v>4.3807660164902291E-2</v>
      </c>
      <c r="Z19" s="31">
        <f t="shared" si="10"/>
        <v>3.6209793323183699E-2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7242</v>
      </c>
      <c r="F20" s="113">
        <v>5501</v>
      </c>
      <c r="G20" s="113">
        <v>3279</v>
      </c>
      <c r="H20" s="113">
        <v>4136</v>
      </c>
      <c r="I20" s="113">
        <v>4301</v>
      </c>
      <c r="J20" s="113">
        <v>3450</v>
      </c>
      <c r="K20" s="113">
        <v>3342</v>
      </c>
      <c r="L20" s="113">
        <v>4072</v>
      </c>
      <c r="M20" s="113">
        <v>3883</v>
      </c>
      <c r="N20" s="114">
        <v>5191</v>
      </c>
      <c r="O20" s="5"/>
      <c r="P20" s="20">
        <f t="shared" si="9"/>
        <v>-8.3010299956639813</v>
      </c>
      <c r="Q20" s="30">
        <f t="shared" si="10"/>
        <v>0.78684286135195303</v>
      </c>
      <c r="R20" s="30">
        <f t="shared" si="10"/>
        <v>0.81411980636123804</v>
      </c>
      <c r="S20" s="30">
        <f t="shared" si="10"/>
        <v>0.80845404133034238</v>
      </c>
      <c r="T20" s="30">
        <f t="shared" si="10"/>
        <v>0.7907709163128297</v>
      </c>
      <c r="U20" s="30">
        <f t="shared" si="10"/>
        <v>0.79031813647810334</v>
      </c>
      <c r="V20" s="30">
        <f t="shared" si="10"/>
        <v>0.55031170841376997</v>
      </c>
      <c r="W20" s="30">
        <f t="shared" si="10"/>
        <v>0.25208186448689429</v>
      </c>
      <c r="X20" s="30">
        <f t="shared" si="10"/>
        <v>0.11018410117646668</v>
      </c>
      <c r="Y20" s="30">
        <f t="shared" si="10"/>
        <v>3.6263537549057742E-2</v>
      </c>
      <c r="Z20" s="31">
        <f t="shared" si="10"/>
        <v>2.9974100302917219E-2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0.13739709416041909</v>
      </c>
      <c r="R21" s="30">
        <f t="shared" si="10"/>
        <v>0.14216014554708337</v>
      </c>
      <c r="S21" s="30">
        <f t="shared" si="10"/>
        <v>0.1411707997835554</v>
      </c>
      <c r="T21" s="30">
        <f t="shared" si="10"/>
        <v>0.13808300409725141</v>
      </c>
      <c r="U21" s="30">
        <f t="shared" si="10"/>
        <v>0.13800394049174453</v>
      </c>
      <c r="V21" s="30">
        <f t="shared" si="10"/>
        <v>9.6094446975845557E-2</v>
      </c>
      <c r="W21" s="30">
        <f t="shared" si="10"/>
        <v>4.4018084642122111E-2</v>
      </c>
      <c r="X21" s="30">
        <f t="shared" si="10"/>
        <v>1.9240150820345955E-2</v>
      </c>
      <c r="Y21" s="30">
        <f t="shared" si="10"/>
        <v>6.3322741146267028E-3</v>
      </c>
      <c r="Z21" s="31">
        <f t="shared" si="10"/>
        <v>5.2340238235339762E-3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5.9929134978006005E-2</v>
      </c>
      <c r="R22" s="30">
        <f t="shared" si="10"/>
        <v>6.2006657440928745E-2</v>
      </c>
      <c r="S22" s="30">
        <f t="shared" si="10"/>
        <v>6.1575129859034176E-2</v>
      </c>
      <c r="T22" s="30">
        <f t="shared" si="10"/>
        <v>6.0228311532199978E-2</v>
      </c>
      <c r="U22" s="30">
        <f t="shared" si="10"/>
        <v>6.0193825988562953E-2</v>
      </c>
      <c r="V22" s="30">
        <f t="shared" si="10"/>
        <v>4.1913965638374337E-2</v>
      </c>
      <c r="W22" s="30">
        <f t="shared" si="10"/>
        <v>1.9199574431399916E-2</v>
      </c>
      <c r="X22" s="30">
        <f t="shared" si="10"/>
        <v>8.3920668232143093E-3</v>
      </c>
      <c r="Y22" s="30">
        <f t="shared" si="10"/>
        <v>2.7619777001260536E-3</v>
      </c>
      <c r="Z22" s="31">
        <f t="shared" si="10"/>
        <v>2.2829487196609718E-3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129304</v>
      </c>
      <c r="F23" s="113">
        <v>138870</v>
      </c>
      <c r="G23" s="113">
        <v>136470</v>
      </c>
      <c r="H23" s="113">
        <v>129087</v>
      </c>
      <c r="I23" s="113">
        <v>138445</v>
      </c>
      <c r="J23" s="113">
        <v>89684</v>
      </c>
      <c r="K23" s="113">
        <v>43069</v>
      </c>
      <c r="L23" s="113">
        <v>17647</v>
      </c>
      <c r="M23" s="113">
        <v>6413</v>
      </c>
      <c r="N23" s="114">
        <v>5243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127734</v>
      </c>
      <c r="F24" s="113">
        <v>129316</v>
      </c>
      <c r="G24" s="113">
        <v>128177</v>
      </c>
      <c r="H24" s="113">
        <v>127728</v>
      </c>
      <c r="I24" s="113">
        <v>111909</v>
      </c>
      <c r="J24" s="113">
        <v>68378</v>
      </c>
      <c r="K24" s="113">
        <v>16708</v>
      </c>
      <c r="L24" s="113">
        <v>6557</v>
      </c>
      <c r="M24" s="113">
        <v>4268</v>
      </c>
      <c r="N24" s="114">
        <v>4850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123788</v>
      </c>
      <c r="F25" s="113">
        <v>138785</v>
      </c>
      <c r="G25" s="113">
        <v>140144</v>
      </c>
      <c r="H25" s="113">
        <v>109828</v>
      </c>
      <c r="I25" s="113">
        <v>60529</v>
      </c>
      <c r="J25" s="113">
        <v>20983</v>
      </c>
      <c r="K25" s="113">
        <v>4559</v>
      </c>
      <c r="L25" s="113">
        <v>3542</v>
      </c>
      <c r="M25" s="113">
        <v>3378</v>
      </c>
      <c r="N25" s="114">
        <v>3806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92136</v>
      </c>
      <c r="F26" s="113">
        <v>101913</v>
      </c>
      <c r="G26" s="113">
        <v>63660</v>
      </c>
      <c r="H26" s="113">
        <v>28916</v>
      </c>
      <c r="I26" s="113">
        <v>9582</v>
      </c>
      <c r="J26" s="113">
        <v>5076</v>
      </c>
      <c r="K26" s="113">
        <v>3734</v>
      </c>
      <c r="L26" s="113">
        <v>3335</v>
      </c>
      <c r="M26" s="113">
        <v>4210</v>
      </c>
      <c r="N26" s="114">
        <v>4764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1.0346663182054137</v>
      </c>
      <c r="S26" s="30">
        <f t="shared" si="15"/>
        <v>1.0274656872927042</v>
      </c>
      <c r="T26" s="30">
        <f t="shared" si="15"/>
        <v>1.0049921720762993</v>
      </c>
      <c r="U26" s="30">
        <f t="shared" si="15"/>
        <v>1.0044167333744112</v>
      </c>
      <c r="V26" s="30">
        <f t="shared" si="15"/>
        <v>0.69939213462294703</v>
      </c>
      <c r="W26" s="30">
        <f t="shared" si="15"/>
        <v>0.32037129250148799</v>
      </c>
      <c r="X26" s="30">
        <f t="shared" si="15"/>
        <v>0.14003317128295276</v>
      </c>
      <c r="Y26" s="30">
        <f t="shared" si="15"/>
        <v>4.6087394739465194E-2</v>
      </c>
      <c r="Z26" s="31">
        <f t="shared" si="15"/>
        <v>3.809413769277354E-2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14040</v>
      </c>
      <c r="F27" s="113">
        <v>20735</v>
      </c>
      <c r="G27" s="113">
        <v>7220</v>
      </c>
      <c r="H27" s="113">
        <v>6538</v>
      </c>
      <c r="I27" s="113">
        <v>5176</v>
      </c>
      <c r="J27" s="113">
        <v>3495</v>
      </c>
      <c r="K27" s="113">
        <v>3730</v>
      </c>
      <c r="L27" s="113">
        <v>4036</v>
      </c>
      <c r="M27" s="113">
        <v>4130</v>
      </c>
      <c r="N27" s="114">
        <v>4175</v>
      </c>
      <c r="O27" s="5"/>
      <c r="P27" s="20">
        <f t="shared" si="14"/>
        <v>-8.9999999999999982</v>
      </c>
      <c r="Q27" s="30">
        <f t="shared" si="15"/>
        <v>1.0110932093958127</v>
      </c>
      <c r="R27" s="30">
        <f t="shared" si="15"/>
        <v>1.0204718067023053</v>
      </c>
      <c r="S27" s="30">
        <f t="shared" si="15"/>
        <v>0.9844976264537908</v>
      </c>
      <c r="T27" s="30">
        <f t="shared" si="15"/>
        <v>0.97827259166228497</v>
      </c>
      <c r="U27" s="30">
        <f t="shared" si="15"/>
        <v>0.87364936608112131</v>
      </c>
      <c r="V27" s="30">
        <f t="shared" si="15"/>
        <v>0.51501405879021123</v>
      </c>
      <c r="W27" s="30">
        <f t="shared" si="15"/>
        <v>0.1378017163966119</v>
      </c>
      <c r="X27" s="30">
        <f t="shared" si="15"/>
        <v>6.0981673603593432E-2</v>
      </c>
      <c r="Y27" s="30">
        <f t="shared" si="15"/>
        <v>4.0364998985604715E-2</v>
      </c>
      <c r="Z27" s="31">
        <f t="shared" si="15"/>
        <v>3.6268242602083701E-2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5908</v>
      </c>
      <c r="F28" s="115">
        <v>5312</v>
      </c>
      <c r="G28" s="115">
        <v>3826</v>
      </c>
      <c r="H28" s="115">
        <v>3799</v>
      </c>
      <c r="I28" s="115">
        <v>4153</v>
      </c>
      <c r="J28" s="115">
        <v>4523</v>
      </c>
      <c r="K28" s="115">
        <v>3465</v>
      </c>
      <c r="L28" s="115">
        <v>4367</v>
      </c>
      <c r="M28" s="115">
        <v>3985</v>
      </c>
      <c r="N28" s="116">
        <v>5262</v>
      </c>
      <c r="O28" s="5"/>
      <c r="P28" s="20">
        <f t="shared" si="14"/>
        <v>-8.6020599913279607</v>
      </c>
      <c r="Q28" s="30">
        <f t="shared" si="15"/>
        <v>0.950534531460275</v>
      </c>
      <c r="R28" s="30">
        <f t="shared" si="15"/>
        <v>1.0459593810180161</v>
      </c>
      <c r="S28" s="30">
        <f t="shared" si="15"/>
        <v>1.0142782146484166</v>
      </c>
      <c r="T28" s="30">
        <f t="shared" si="15"/>
        <v>0.86694022884099819</v>
      </c>
      <c r="U28" s="30">
        <f t="shared" si="15"/>
        <v>0.45363444585957152</v>
      </c>
      <c r="V28" s="30">
        <f t="shared" si="15"/>
        <v>0.17030662130710519</v>
      </c>
      <c r="W28" s="30">
        <f t="shared" si="15"/>
        <v>3.8849352189827296E-2</v>
      </c>
      <c r="X28" s="30">
        <f t="shared" si="15"/>
        <v>2.6480667926001091E-2</v>
      </c>
      <c r="Y28" s="30">
        <f t="shared" si="15"/>
        <v>3.1017079963593295E-2</v>
      </c>
      <c r="Z28" s="31">
        <f t="shared" si="15"/>
        <v>3.3426001800821246E-2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0.78684286135195303</v>
      </c>
      <c r="R29" s="30">
        <f t="shared" si="15"/>
        <v>0.77059037362866223</v>
      </c>
      <c r="S29" s="30">
        <f t="shared" si="15"/>
        <v>0.52658964694165411</v>
      </c>
      <c r="T29" s="30">
        <f t="shared" si="15"/>
        <v>0.24547421321135574</v>
      </c>
      <c r="U29" s="30">
        <f t="shared" si="15"/>
        <v>7.8901051247040749E-2</v>
      </c>
      <c r="V29" s="30">
        <f t="shared" si="15"/>
        <v>4.1133533060609052E-2</v>
      </c>
      <c r="W29" s="30">
        <f t="shared" si="15"/>
        <v>2.8847694370333753E-2</v>
      </c>
      <c r="X29" s="30">
        <f t="shared" si="15"/>
        <v>2.656112575317791E-2</v>
      </c>
      <c r="Y29" s="30">
        <f t="shared" si="15"/>
        <v>3.2920478821766581E-2</v>
      </c>
      <c r="Z29" s="31">
        <f t="shared" si="15"/>
        <v>3.6723283991370197E-2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0.13739709416041909</v>
      </c>
      <c r="R30" s="30">
        <f t="shared" si="15"/>
        <v>0.16263181957102776</v>
      </c>
      <c r="S30" s="30">
        <f t="shared" si="15"/>
        <v>6.1358130430957197E-2</v>
      </c>
      <c r="T30" s="30">
        <f t="shared" si="15"/>
        <v>4.5548664165828034E-2</v>
      </c>
      <c r="U30" s="30">
        <f t="shared" si="15"/>
        <v>3.8984201472039313E-2</v>
      </c>
      <c r="V30" s="30">
        <f t="shared" si="15"/>
        <v>2.7170849445604481E-2</v>
      </c>
      <c r="W30" s="30">
        <f t="shared" si="15"/>
        <v>2.9525042233779938E-2</v>
      </c>
      <c r="X30" s="30">
        <f t="shared" si="15"/>
        <v>2.9685104517853899E-2</v>
      </c>
      <c r="Y30" s="30">
        <f t="shared" si="15"/>
        <v>3.5248165894296017E-2</v>
      </c>
      <c r="Z30" s="31">
        <f t="shared" si="15"/>
        <v>3.6765067689156543E-2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5.9929134978006005E-2</v>
      </c>
      <c r="R31" s="30">
        <f t="shared" si="15"/>
        <v>4.4183645807601479E-2</v>
      </c>
      <c r="S31" s="30">
        <f t="shared" si="15"/>
        <v>3.1008152496024125E-2</v>
      </c>
      <c r="T31" s="30">
        <f t="shared" si="15"/>
        <v>3.274883891815019E-2</v>
      </c>
      <c r="U31" s="30">
        <f t="shared" si="15"/>
        <v>3.2086924374961308E-2</v>
      </c>
      <c r="V31" s="30">
        <f t="shared" si="15"/>
        <v>2.9036716591725634E-2</v>
      </c>
      <c r="W31" s="30">
        <f t="shared" si="15"/>
        <v>2.7292048258645781E-2</v>
      </c>
      <c r="X31" s="30">
        <f t="shared" si="15"/>
        <v>3.2906787237124653E-2</v>
      </c>
      <c r="Y31" s="30">
        <f t="shared" si="15"/>
        <v>3.2330793083750226E-2</v>
      </c>
      <c r="Z31" s="31">
        <f t="shared" si="15"/>
        <v>4.0229305996324786E-2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1.0077117685818644</v>
      </c>
      <c r="G34" s="30">
        <f t="shared" si="17"/>
        <v>1.0111771835775123</v>
      </c>
      <c r="H34" s="30">
        <f t="shared" si="17"/>
        <v>0.96204313058757496</v>
      </c>
      <c r="I34" s="30">
        <f t="shared" si="17"/>
        <v>0.94974334778612046</v>
      </c>
      <c r="J34" s="30">
        <f t="shared" si="17"/>
        <v>0.69017074896891706</v>
      </c>
      <c r="K34" s="30">
        <f t="shared" si="17"/>
        <v>0.32920628980956484</v>
      </c>
      <c r="L34" s="30">
        <f t="shared" si="17"/>
        <v>0.14725573298408023</v>
      </c>
      <c r="M34" s="30">
        <f t="shared" si="17"/>
        <v>4.4830755964825227E-2</v>
      </c>
      <c r="N34" s="31">
        <f t="shared" si="17"/>
        <v>3.5036484474778126E-2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138"/>
      <c r="B35" s="138"/>
      <c r="D35" s="53">
        <f t="shared" ref="D35:D39" si="19">D8</f>
        <v>1.0000000000000001E-9</v>
      </c>
      <c r="E35" s="30">
        <f t="shared" ref="E35:N39" si="20">E8/$E$7</f>
        <v>0.95039412994492756</v>
      </c>
      <c r="F35" s="30">
        <f t="shared" si="20"/>
        <v>1.0599451716031205</v>
      </c>
      <c r="G35" s="30">
        <f t="shared" si="20"/>
        <v>0.99778734066005581</v>
      </c>
      <c r="H35" s="30">
        <f t="shared" si="20"/>
        <v>0.94600948514996464</v>
      </c>
      <c r="I35" s="30">
        <f t="shared" si="20"/>
        <v>0.84136371401378029</v>
      </c>
      <c r="J35" s="30">
        <f t="shared" si="20"/>
        <v>0.49919872446696872</v>
      </c>
      <c r="K35" s="30">
        <f t="shared" si="20"/>
        <v>0.14121159368415914</v>
      </c>
      <c r="L35" s="30">
        <f t="shared" si="20"/>
        <v>6.1588396554108471E-2</v>
      </c>
      <c r="M35" s="30">
        <f t="shared" si="20"/>
        <v>4.4049817374256686E-2</v>
      </c>
      <c r="N35" s="31">
        <f t="shared" si="20"/>
        <v>3.7224739483767054E-2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138"/>
      <c r="B36" s="138"/>
      <c r="D36" s="53">
        <f t="shared" si="19"/>
        <v>2.5000000000000001E-9</v>
      </c>
      <c r="E36" s="30">
        <f t="shared" si="20"/>
        <v>0.93693920881159043</v>
      </c>
      <c r="F36" s="30">
        <f t="shared" si="20"/>
        <v>0.99213367065541902</v>
      </c>
      <c r="G36" s="30">
        <f t="shared" si="20"/>
        <v>0.95297285424920075</v>
      </c>
      <c r="H36" s="30">
        <f t="shared" si="20"/>
        <v>0.82126268008362546</v>
      </c>
      <c r="I36" s="30">
        <f t="shared" si="20"/>
        <v>0.45162654865816854</v>
      </c>
      <c r="J36" s="30">
        <f t="shared" si="20"/>
        <v>0.20598068803943739</v>
      </c>
      <c r="K36" s="30">
        <f t="shared" si="20"/>
        <v>4.2162549113716044E-2</v>
      </c>
      <c r="L36" s="30">
        <f t="shared" si="20"/>
        <v>2.8187002253333225E-2</v>
      </c>
      <c r="M36" s="30">
        <f t="shared" si="20"/>
        <v>3.6679709425766094E-2</v>
      </c>
      <c r="N36" s="31">
        <f t="shared" si="20"/>
        <v>3.1335160946562648E-2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2.5672281625755522E-2</v>
      </c>
      <c r="S36" s="30">
        <f t="shared" si="23"/>
        <v>5.4365952855063959E-2</v>
      </c>
      <c r="T36" s="30">
        <f t="shared" si="23"/>
        <v>3.7868169020009335E-2</v>
      </c>
      <c r="U36" s="30">
        <f t="shared" si="23"/>
        <v>0.14190957243727031</v>
      </c>
      <c r="V36" s="30">
        <f t="shared" si="23"/>
        <v>0.19213657923189253</v>
      </c>
      <c r="W36" s="30">
        <f t="shared" si="23"/>
        <v>0.18612352193700224</v>
      </c>
      <c r="X36" s="30">
        <f t="shared" si="23"/>
        <v>8.0604914970760833E-2</v>
      </c>
      <c r="Y36" s="30">
        <f t="shared" si="23"/>
        <v>6.2336528742128403E-3</v>
      </c>
      <c r="Z36" s="31">
        <f t="shared" si="23"/>
        <v>2.2484813368686962E-3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0.84663504950011792</v>
      </c>
      <c r="F37" s="30">
        <f t="shared" si="20"/>
        <v>0.76186253853850594</v>
      </c>
      <c r="G37" s="30">
        <f t="shared" si="20"/>
        <v>0.55671973252853268</v>
      </c>
      <c r="H37" s="30">
        <f t="shared" si="20"/>
        <v>0.23272783476640987</v>
      </c>
      <c r="I37" s="30">
        <f t="shared" si="20"/>
        <v>9.3126926925298337E-2</v>
      </c>
      <c r="J37" s="30">
        <f t="shared" si="20"/>
        <v>4.4741273417989245E-2</v>
      </c>
      <c r="K37" s="30">
        <f t="shared" si="20"/>
        <v>3.0513548471068665E-2</v>
      </c>
      <c r="L37" s="30">
        <f t="shared" si="20"/>
        <v>2.8935401735961409E-2</v>
      </c>
      <c r="M37" s="30">
        <f t="shared" si="20"/>
        <v>3.5890636058212466E-2</v>
      </c>
      <c r="N37" s="31">
        <f t="shared" si="20"/>
        <v>4.0429841615892102E-2</v>
      </c>
      <c r="P37" s="20">
        <f t="shared" si="21"/>
        <v>-8.6020599913279607</v>
      </c>
      <c r="Q37" s="30">
        <f t="shared" si="23"/>
        <v>0</v>
      </c>
      <c r="R37" s="30">
        <f t="shared" si="23"/>
        <v>-6.2473317024905439E-2</v>
      </c>
      <c r="S37" s="30">
        <f t="shared" si="23"/>
        <v>-3.7636598986136582E-2</v>
      </c>
      <c r="T37" s="30">
        <f t="shared" si="23"/>
        <v>8.8339534564791045E-2</v>
      </c>
      <c r="U37" s="30">
        <f t="shared" si="23"/>
        <v>0.50109834318933433</v>
      </c>
      <c r="V37" s="30">
        <f t="shared" si="23"/>
        <v>0.49448975368371939</v>
      </c>
      <c r="W37" s="30">
        <f t="shared" si="23"/>
        <v>0.26567462422139732</v>
      </c>
      <c r="X37" s="30">
        <f t="shared" si="23"/>
        <v>0.10662569692833684</v>
      </c>
      <c r="Y37" s="30">
        <f t="shared" si="23"/>
        <v>1.2790580201308997E-2</v>
      </c>
      <c r="Z37" s="31">
        <f t="shared" si="23"/>
        <v>2.7837915223624526E-3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0.14268398831846024</v>
      </c>
      <c r="F38" s="30">
        <f t="shared" si="20"/>
        <v>0.15701746536618699</v>
      </c>
      <c r="G38" s="30">
        <f t="shared" si="20"/>
        <v>6.8901561063703445E-2</v>
      </c>
      <c r="H38" s="30">
        <f t="shared" si="20"/>
        <v>4.1194510652490461E-2</v>
      </c>
      <c r="I38" s="30">
        <f t="shared" si="20"/>
        <v>3.8103295398156663E-2</v>
      </c>
      <c r="J38" s="30">
        <f t="shared" si="20"/>
        <v>2.6958650928584793E-2</v>
      </c>
      <c r="K38" s="30">
        <f t="shared" si="20"/>
        <v>2.7658241749302443E-2</v>
      </c>
      <c r="L38" s="30">
        <f t="shared" si="20"/>
        <v>3.0106809621814216E-2</v>
      </c>
      <c r="M38" s="30">
        <f t="shared" si="20"/>
        <v>3.422300677626923E-2</v>
      </c>
      <c r="N38" s="31">
        <f t="shared" si="20"/>
        <v>3.7672152217946946E-2</v>
      </c>
      <c r="P38" s="20">
        <f t="shared" si="21"/>
        <v>-8.3010299956639813</v>
      </c>
      <c r="Q38" s="30">
        <f t="shared" si="23"/>
        <v>0</v>
      </c>
      <c r="R38" s="30">
        <f t="shared" si="23"/>
        <v>4.3529432732575812E-2</v>
      </c>
      <c r="S38" s="30">
        <f t="shared" si="23"/>
        <v>0.28186439438868827</v>
      </c>
      <c r="T38" s="30">
        <f t="shared" si="23"/>
        <v>0.54529670310147393</v>
      </c>
      <c r="U38" s="30">
        <f t="shared" si="23"/>
        <v>0.71141708523106262</v>
      </c>
      <c r="V38" s="30">
        <f t="shared" si="23"/>
        <v>0.5091781753531609</v>
      </c>
      <c r="W38" s="30">
        <f t="shared" si="23"/>
        <v>0.22323417011656055</v>
      </c>
      <c r="X38" s="30">
        <f t="shared" si="23"/>
        <v>8.3622975423288767E-2</v>
      </c>
      <c r="Y38" s="30">
        <f t="shared" si="23"/>
        <v>3.3430587272911608E-3</v>
      </c>
      <c r="Z38" s="31">
        <f t="shared" si="23"/>
        <v>-6.7491836884529775E-3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7.5417517428759684E-2</v>
      </c>
      <c r="F39" s="30">
        <f t="shared" si="20"/>
        <v>4.6896989319037817E-2</v>
      </c>
      <c r="G39" s="30">
        <f t="shared" si="20"/>
        <v>3.6866809296423136E-2</v>
      </c>
      <c r="H39" s="30">
        <f t="shared" si="20"/>
        <v>3.5353740777196593E-2</v>
      </c>
      <c r="I39" s="30">
        <f t="shared" si="20"/>
        <v>2.9293331923305323E-2</v>
      </c>
      <c r="J39" s="30">
        <f t="shared" si="20"/>
        <v>2.4176557199684371E-2</v>
      </c>
      <c r="K39" s="30">
        <f t="shared" si="20"/>
        <v>2.7999902382676179E-2</v>
      </c>
      <c r="L39" s="30">
        <f t="shared" si="20"/>
        <v>3.1953403997429408E-2</v>
      </c>
      <c r="M39" s="30">
        <f t="shared" si="20"/>
        <v>3.4711093395374565E-2</v>
      </c>
      <c r="N39" s="31">
        <f t="shared" si="20"/>
        <v>3.7932465081469795E-2</v>
      </c>
      <c r="P39" s="20">
        <f t="shared" si="21"/>
        <v>-8.1249387366082999</v>
      </c>
      <c r="Q39" s="30">
        <f t="shared" si="23"/>
        <v>0</v>
      </c>
      <c r="R39" s="30">
        <f t="shared" si="23"/>
        <v>-2.0471674023944397E-2</v>
      </c>
      <c r="S39" s="30">
        <f t="shared" si="23"/>
        <v>7.9812669352598203E-2</v>
      </c>
      <c r="T39" s="30">
        <f t="shared" si="23"/>
        <v>9.2534339931423376E-2</v>
      </c>
      <c r="U39" s="30">
        <f t="shared" si="23"/>
        <v>9.9019739019705205E-2</v>
      </c>
      <c r="V39" s="30">
        <f t="shared" si="23"/>
        <v>6.8923597530241076E-2</v>
      </c>
      <c r="W39" s="30">
        <f t="shared" si="23"/>
        <v>1.4493042408342174E-2</v>
      </c>
      <c r="X39" s="30">
        <f t="shared" si="23"/>
        <v>-1.0444953697507944E-2</v>
      </c>
      <c r="Y39" s="30">
        <f t="shared" si="23"/>
        <v>-2.8915891779669314E-2</v>
      </c>
      <c r="Z39" s="31">
        <f t="shared" si="23"/>
        <v>-3.1531043865622568E-2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1.7823011633327265E-2</v>
      </c>
      <c r="S40" s="36">
        <f t="shared" si="23"/>
        <v>3.0566977363010051E-2</v>
      </c>
      <c r="T40" s="36">
        <f t="shared" si="23"/>
        <v>2.7479472614049788E-2</v>
      </c>
      <c r="U40" s="36">
        <f t="shared" si="23"/>
        <v>2.8106901613601645E-2</v>
      </c>
      <c r="V40" s="36">
        <f t="shared" si="23"/>
        <v>1.2877249046648703E-2</v>
      </c>
      <c r="W40" s="36">
        <f t="shared" si="23"/>
        <v>-8.0924738272458649E-3</v>
      </c>
      <c r="X40" s="36">
        <f t="shared" si="23"/>
        <v>-2.4514720413910344E-2</v>
      </c>
      <c r="Y40" s="36">
        <f t="shared" si="23"/>
        <v>-2.9568815383624172E-2</v>
      </c>
      <c r="Z40" s="37">
        <f t="shared" si="23"/>
        <v>-3.7946357276663817E-2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1.0223064893815277</v>
      </c>
      <c r="G42" s="30">
        <f t="shared" si="25"/>
        <v>1.0158000923697708</v>
      </c>
      <c r="H42" s="30">
        <f t="shared" si="25"/>
        <v>1.0546116013191051</v>
      </c>
      <c r="I42" s="30">
        <f t="shared" si="25"/>
        <v>0.99281298362462223</v>
      </c>
      <c r="J42" s="30">
        <f t="shared" si="25"/>
        <v>0.7144153560692611</v>
      </c>
      <c r="K42" s="30">
        <f t="shared" si="25"/>
        <v>0.29882431107545965</v>
      </c>
      <c r="L42" s="30">
        <f t="shared" si="25"/>
        <v>0.13636695106832933</v>
      </c>
      <c r="M42" s="30">
        <f t="shared" si="25"/>
        <v>4.3835128061774309E-2</v>
      </c>
      <c r="N42" s="31">
        <f t="shared" si="25"/>
        <v>3.8698072388730888E-2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1.0950274273398317</v>
      </c>
      <c r="F43" s="30">
        <f t="shared" si="27"/>
        <v>1.0013774439501852</v>
      </c>
      <c r="G43" s="30">
        <f t="shared" si="27"/>
        <v>0.96442143302786487</v>
      </c>
      <c r="H43" s="30">
        <f t="shared" si="27"/>
        <v>1.0009966212110164</v>
      </c>
      <c r="I43" s="30">
        <f t="shared" si="27"/>
        <v>0.91411231840022034</v>
      </c>
      <c r="J43" s="30">
        <f t="shared" si="27"/>
        <v>0.51702763800772988</v>
      </c>
      <c r="K43" s="30">
        <f t="shared" si="27"/>
        <v>0.14297868202921801</v>
      </c>
      <c r="L43" s="30">
        <f t="shared" si="27"/>
        <v>7.0646669421554564E-2</v>
      </c>
      <c r="M43" s="30">
        <f t="shared" si="27"/>
        <v>4.4037693348566241E-2</v>
      </c>
      <c r="N43" s="31">
        <f t="shared" si="27"/>
        <v>3.4071481238403138E-2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0.95732354537867559</v>
      </c>
      <c r="F44" s="30">
        <f t="shared" si="27"/>
        <v>1.0724211413338518</v>
      </c>
      <c r="G44" s="30">
        <f t="shared" si="27"/>
        <v>1.0060283429349279</v>
      </c>
      <c r="H44" s="30">
        <f t="shared" si="27"/>
        <v>0.93017979694855657</v>
      </c>
      <c r="I44" s="30">
        <f t="shared" si="27"/>
        <v>0.44116288679841514</v>
      </c>
      <c r="J44" s="30">
        <f t="shared" si="27"/>
        <v>0.1426626801818226</v>
      </c>
      <c r="K44" s="30">
        <f t="shared" si="27"/>
        <v>3.9127510796729784E-2</v>
      </c>
      <c r="L44" s="30">
        <f t="shared" si="27"/>
        <v>2.3862190784089712E-2</v>
      </c>
      <c r="M44" s="30">
        <f t="shared" si="27"/>
        <v>3.0247048623771443E-2</v>
      </c>
      <c r="N44" s="31">
        <f t="shared" si="27"/>
        <v>3.9508333535898617E-2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0.80134017193741547</v>
      </c>
      <c r="F45" s="30">
        <f t="shared" si="27"/>
        <v>0.76174270967532831</v>
      </c>
      <c r="G45" s="30">
        <f t="shared" si="27"/>
        <v>0.53072105139486458</v>
      </c>
      <c r="H45" s="30">
        <f t="shared" si="27"/>
        <v>0.28006676551852661</v>
      </c>
      <c r="I45" s="30">
        <f t="shared" si="27"/>
        <v>6.9471790758161359E-2</v>
      </c>
      <c r="J45" s="30">
        <f t="shared" si="27"/>
        <v>3.9402999586766817E-2</v>
      </c>
      <c r="K45" s="30">
        <f t="shared" si="27"/>
        <v>2.7151851041590704E-2</v>
      </c>
      <c r="L45" s="30">
        <f t="shared" si="27"/>
        <v>2.4956043332766152E-2</v>
      </c>
      <c r="M45" s="30">
        <f t="shared" si="27"/>
        <v>3.0311869515544859E-2</v>
      </c>
      <c r="N45" s="31">
        <f t="shared" si="27"/>
        <v>3.2896602575009926E-2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0.1609259664389833</v>
      </c>
      <c r="F46" s="30">
        <f t="shared" si="27"/>
        <v>0.17051945842144922</v>
      </c>
      <c r="G46" s="30">
        <f t="shared" si="27"/>
        <v>5.933542380709303E-2</v>
      </c>
      <c r="H46" s="30">
        <f t="shared" si="27"/>
        <v>4.4888467553092365E-2</v>
      </c>
      <c r="I46" s="30">
        <f t="shared" si="27"/>
        <v>3.8819611560806044E-2</v>
      </c>
      <c r="J46" s="30">
        <f t="shared" si="27"/>
        <v>2.7524571169287863E-2</v>
      </c>
      <c r="K46" s="30">
        <f t="shared" si="27"/>
        <v>3.207013620489884E-2</v>
      </c>
      <c r="L46" s="30">
        <f t="shared" si="27"/>
        <v>2.7735239067551473E-2</v>
      </c>
      <c r="M46" s="30">
        <f t="shared" si="27"/>
        <v>3.9581257039143718E-2</v>
      </c>
      <c r="N46" s="31">
        <f t="shared" si="27"/>
        <v>4.0334799906009709E-2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1.0356092756078712</v>
      </c>
      <c r="S46" s="30">
        <f t="shared" si="29"/>
        <v>1.0282127805661454</v>
      </c>
      <c r="T46" s="30">
        <f t="shared" si="29"/>
        <v>1.0051279639877966</v>
      </c>
      <c r="U46" s="30">
        <f t="shared" si="29"/>
        <v>1.004536872796354</v>
      </c>
      <c r="V46" s="30">
        <f t="shared" si="29"/>
        <v>0.69121530978061441</v>
      </c>
      <c r="W46" s="30">
        <f t="shared" si="29"/>
        <v>0.30188473396761245</v>
      </c>
      <c r="X46" s="30">
        <f t="shared" si="29"/>
        <v>0.11664124133522638</v>
      </c>
      <c r="Y46" s="30">
        <f t="shared" si="29"/>
        <v>2.0140048756601157E-2</v>
      </c>
      <c r="Z46" s="31">
        <f t="shared" si="29"/>
        <v>1.1929367383009211E-2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5.8679112277887163E-2</v>
      </c>
      <c r="F47" s="30">
        <f t="shared" si="27"/>
        <v>4.4572465705696944E-2</v>
      </c>
      <c r="G47" s="30">
        <f t="shared" si="27"/>
        <v>2.6568463015629939E-2</v>
      </c>
      <c r="H47" s="30">
        <f t="shared" si="27"/>
        <v>3.3512401046857404E-2</v>
      </c>
      <c r="I47" s="30">
        <f t="shared" si="27"/>
        <v>3.4849331939684161E-2</v>
      </c>
      <c r="J47" s="30">
        <f t="shared" si="27"/>
        <v>2.7954009577286758E-2</v>
      </c>
      <c r="K47" s="30">
        <f t="shared" si="27"/>
        <v>2.707892753834561E-2</v>
      </c>
      <c r="L47" s="30">
        <f t="shared" si="27"/>
        <v>3.2993833912670051E-2</v>
      </c>
      <c r="M47" s="30">
        <f t="shared" si="27"/>
        <v>3.1462440344523036E-2</v>
      </c>
      <c r="N47" s="31">
        <f t="shared" si="27"/>
        <v>4.2060656149476974E-2</v>
      </c>
      <c r="P47" s="20">
        <f t="shared" ref="P47:P51" si="30">LOG(D62,10)</f>
        <v>-8.9999999999999982</v>
      </c>
      <c r="Q47" s="30">
        <f t="shared" ref="Q47:Q51" si="31">$E89*E$88</f>
        <v>1.0113949554264932</v>
      </c>
      <c r="R47" s="30">
        <f t="shared" si="29"/>
        <v>1.0474099971426858</v>
      </c>
      <c r="S47" s="30">
        <f t="shared" si="29"/>
        <v>1.0399292193696472</v>
      </c>
      <c r="T47" s="30">
        <f t="shared" si="29"/>
        <v>1.0165813523353593</v>
      </c>
      <c r="U47" s="30">
        <f t="shared" si="29"/>
        <v>1.0159835256861371</v>
      </c>
      <c r="V47" s="30">
        <f t="shared" si="29"/>
        <v>0.69909167742567413</v>
      </c>
      <c r="W47" s="30">
        <f t="shared" si="29"/>
        <v>0.30532469705511212</v>
      </c>
      <c r="X47" s="30">
        <f t="shared" si="29"/>
        <v>0.11797036308113212</v>
      </c>
      <c r="Y47" s="30">
        <f t="shared" si="29"/>
        <v>2.0369543714470025E-2</v>
      </c>
      <c r="Z47" s="31">
        <f t="shared" si="29"/>
        <v>1.2065301992604862E-2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0.94918902284729867</v>
      </c>
      <c r="R48" s="30">
        <f t="shared" si="29"/>
        <v>0.98298895636583405</v>
      </c>
      <c r="S48" s="30">
        <f t="shared" si="29"/>
        <v>0.97596828446468353</v>
      </c>
      <c r="T48" s="30">
        <f t="shared" si="29"/>
        <v>0.95405642997407147</v>
      </c>
      <c r="U48" s="30">
        <f t="shared" si="29"/>
        <v>0.95349537270365237</v>
      </c>
      <c r="V48" s="30">
        <f t="shared" si="29"/>
        <v>0.65609398446775424</v>
      </c>
      <c r="W48" s="30">
        <f t="shared" si="29"/>
        <v>0.28654567564723477</v>
      </c>
      <c r="X48" s="30">
        <f t="shared" si="29"/>
        <v>0.11071458588667947</v>
      </c>
      <c r="Y48" s="30">
        <f t="shared" si="29"/>
        <v>1.9116713199375204E-2</v>
      </c>
      <c r="Z48" s="31">
        <f t="shared" si="29"/>
        <v>1.1323224569464949E-2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0.78104478090441809</v>
      </c>
      <c r="R49" s="30">
        <f t="shared" si="29"/>
        <v>0.8088572197697329</v>
      </c>
      <c r="S49" s="30">
        <f t="shared" si="29"/>
        <v>0.80308022592040751</v>
      </c>
      <c r="T49" s="30">
        <f t="shared" si="29"/>
        <v>0.78504995041375236</v>
      </c>
      <c r="U49" s="30">
        <f t="shared" si="29"/>
        <v>0.78458828172363759</v>
      </c>
      <c r="V49" s="30">
        <f t="shared" si="29"/>
        <v>0.53987011018537945</v>
      </c>
      <c r="W49" s="30">
        <f t="shared" si="29"/>
        <v>0.2357854959001224</v>
      </c>
      <c r="X49" s="30">
        <f t="shared" si="29"/>
        <v>9.1102032783091244E-2</v>
      </c>
      <c r="Y49" s="30">
        <f t="shared" si="29"/>
        <v>1.573027996850385E-2</v>
      </c>
      <c r="Z49" s="31">
        <f t="shared" si="29"/>
        <v>9.3173701339907405E-3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1.0739806966528491</v>
      </c>
      <c r="G50" s="30">
        <f t="shared" si="33"/>
        <v>1.0554197859308296</v>
      </c>
      <c r="H50" s="30">
        <f t="shared" si="33"/>
        <v>0.99832178432221741</v>
      </c>
      <c r="I50" s="30">
        <f t="shared" si="33"/>
        <v>1.0706938687124914</v>
      </c>
      <c r="J50" s="30">
        <f t="shared" si="33"/>
        <v>0.69359029883066259</v>
      </c>
      <c r="K50" s="30">
        <f t="shared" si="33"/>
        <v>0.33308327661943948</v>
      </c>
      <c r="L50" s="30">
        <f t="shared" si="33"/>
        <v>0.13647682979644868</v>
      </c>
      <c r="M50" s="30">
        <f t="shared" si="33"/>
        <v>4.9596300191796075E-2</v>
      </c>
      <c r="N50" s="31">
        <f t="shared" si="33"/>
        <v>4.0547856214811606E-2</v>
      </c>
      <c r="P50" s="20">
        <f t="shared" si="30"/>
        <v>-8.1249387366082999</v>
      </c>
      <c r="Q50" s="30">
        <f t="shared" si="31"/>
        <v>0.1139334603639767</v>
      </c>
      <c r="R50" s="30">
        <f t="shared" si="29"/>
        <v>0.11799054835503602</v>
      </c>
      <c r="S50" s="30">
        <f t="shared" si="29"/>
        <v>0.1171478400803672</v>
      </c>
      <c r="T50" s="30">
        <f t="shared" si="29"/>
        <v>0.11451770704572822</v>
      </c>
      <c r="U50" s="30">
        <f t="shared" si="29"/>
        <v>0.11445036198089649</v>
      </c>
      <c r="V50" s="30">
        <f t="shared" si="29"/>
        <v>7.875255209986351E-2</v>
      </c>
      <c r="W50" s="30">
        <f t="shared" si="29"/>
        <v>3.4394772371988624E-2</v>
      </c>
      <c r="X50" s="30">
        <f t="shared" si="29"/>
        <v>1.3289340246472055E-2</v>
      </c>
      <c r="Y50" s="30">
        <f t="shared" si="29"/>
        <v>2.294625446738776E-3</v>
      </c>
      <c r="Z50" s="31">
        <f t="shared" si="29"/>
        <v>1.3591541058993962E-3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0.98785807090267896</v>
      </c>
      <c r="F51" s="30">
        <f t="shared" si="33"/>
        <v>1.0000928045536102</v>
      </c>
      <c r="G51" s="30">
        <f t="shared" si="33"/>
        <v>0.99128410567345171</v>
      </c>
      <c r="H51" s="30">
        <f t="shared" si="33"/>
        <v>0.98781166862587388</v>
      </c>
      <c r="I51" s="30">
        <f t="shared" si="33"/>
        <v>0.86547206582936331</v>
      </c>
      <c r="J51" s="30">
        <f t="shared" si="33"/>
        <v>0.52881581389593513</v>
      </c>
      <c r="K51" s="30">
        <f t="shared" si="33"/>
        <v>0.12921487347645857</v>
      </c>
      <c r="L51" s="30">
        <f t="shared" si="33"/>
        <v>5.0709954835117241E-2</v>
      </c>
      <c r="M51" s="30">
        <f t="shared" si="33"/>
        <v>3.3007486233991218E-2</v>
      </c>
      <c r="N51" s="31">
        <f t="shared" si="33"/>
        <v>3.7508507084080926E-2</v>
      </c>
      <c r="P51" s="20">
        <f t="shared" si="30"/>
        <v>-8</v>
      </c>
      <c r="Q51" s="30">
        <f t="shared" si="31"/>
        <v>3.4358297724551463E-2</v>
      </c>
      <c r="R51" s="30">
        <f t="shared" si="29"/>
        <v>3.5581771817642313E-2</v>
      </c>
      <c r="S51" s="30">
        <f t="shared" si="29"/>
        <v>3.5327640838880528E-2</v>
      </c>
      <c r="T51" s="30">
        <f t="shared" si="29"/>
        <v>3.4534485837964958E-2</v>
      </c>
      <c r="U51" s="30">
        <f t="shared" si="29"/>
        <v>3.4514176950827008E-2</v>
      </c>
      <c r="V51" s="30">
        <f t="shared" si="29"/>
        <v>2.374898140521042E-2</v>
      </c>
      <c r="W51" s="30">
        <f t="shared" si="29"/>
        <v>1.0372245568156243E-2</v>
      </c>
      <c r="X51" s="30">
        <f t="shared" si="29"/>
        <v>4.0075944967569669E-3</v>
      </c>
      <c r="Y51" s="30">
        <f t="shared" si="29"/>
        <v>6.9197779136628509E-4</v>
      </c>
      <c r="Z51" s="31">
        <f t="shared" si="29"/>
        <v>4.0987275621098384E-4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0.95734084019055865</v>
      </c>
      <c r="F52" s="30">
        <f t="shared" si="33"/>
        <v>1.0733233310647776</v>
      </c>
      <c r="G52" s="30">
        <f t="shared" si="33"/>
        <v>1.083833446761121</v>
      </c>
      <c r="H52" s="30">
        <f t="shared" si="33"/>
        <v>0.84937820949081233</v>
      </c>
      <c r="I52" s="30">
        <f t="shared" si="33"/>
        <v>0.46811390212213078</v>
      </c>
      <c r="J52" s="30">
        <f t="shared" si="33"/>
        <v>0.16227649570005567</v>
      </c>
      <c r="K52" s="30">
        <f t="shared" si="33"/>
        <v>3.5257996659036069E-2</v>
      </c>
      <c r="L52" s="30">
        <f t="shared" si="33"/>
        <v>2.7392810740580337E-2</v>
      </c>
      <c r="M52" s="30">
        <f t="shared" si="33"/>
        <v>2.6124481841242345E-2</v>
      </c>
      <c r="N52" s="31">
        <f t="shared" si="33"/>
        <v>2.9434510920002474E-2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0.7125533626183258</v>
      </c>
      <c r="F53" s="30">
        <f t="shared" si="33"/>
        <v>0.78816587267215243</v>
      </c>
      <c r="G53" s="30">
        <f t="shared" si="33"/>
        <v>0.49232815690156528</v>
      </c>
      <c r="H53" s="30">
        <f t="shared" si="33"/>
        <v>0.22362803934913073</v>
      </c>
      <c r="I53" s="30">
        <f t="shared" si="33"/>
        <v>7.4104436057662565E-2</v>
      </c>
      <c r="J53" s="30">
        <f t="shared" si="33"/>
        <v>3.9256326177071088E-2</v>
      </c>
      <c r="K53" s="30">
        <f t="shared" si="33"/>
        <v>2.8877683598341891E-2</v>
      </c>
      <c r="L53" s="30">
        <f t="shared" si="33"/>
        <v>2.5791932190806163E-2</v>
      </c>
      <c r="M53" s="30">
        <f t="shared" si="33"/>
        <v>3.2558930891542409E-2</v>
      </c>
      <c r="N53" s="31">
        <f t="shared" si="33"/>
        <v>3.6843407783208562E-2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0.10858132772381365</v>
      </c>
      <c r="F54" s="30">
        <f t="shared" si="33"/>
        <v>0.16035853492544702</v>
      </c>
      <c r="G54" s="30">
        <f t="shared" si="33"/>
        <v>5.583740642207511E-2</v>
      </c>
      <c r="H54" s="30">
        <f t="shared" si="33"/>
        <v>5.0563014291901257E-2</v>
      </c>
      <c r="I54" s="30">
        <f t="shared" si="33"/>
        <v>4.0029697457155233E-2</v>
      </c>
      <c r="J54" s="30">
        <f t="shared" si="33"/>
        <v>2.702932623894079E-2</v>
      </c>
      <c r="K54" s="30">
        <f t="shared" si="33"/>
        <v>2.8846748747138527E-2</v>
      </c>
      <c r="L54" s="30">
        <f t="shared" si="33"/>
        <v>3.1213264864196004E-2</v>
      </c>
      <c r="M54" s="30">
        <f t="shared" si="33"/>
        <v>3.1940233867475097E-2</v>
      </c>
      <c r="N54" s="31">
        <f t="shared" si="33"/>
        <v>3.228825094351296E-2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4.569077522737116E-2</v>
      </c>
      <c r="F55" s="36">
        <f t="shared" si="33"/>
        <v>4.1081482398069663E-2</v>
      </c>
      <c r="G55" s="36">
        <f t="shared" si="33"/>
        <v>2.9589185176019304E-2</v>
      </c>
      <c r="H55" s="36">
        <f t="shared" si="33"/>
        <v>2.9380374930396583E-2</v>
      </c>
      <c r="I55" s="36">
        <f t="shared" si="33"/>
        <v>3.2118109261894449E-2</v>
      </c>
      <c r="J55" s="36">
        <f t="shared" si="33"/>
        <v>3.4979582998205777E-2</v>
      </c>
      <c r="K55" s="36">
        <f t="shared" si="33"/>
        <v>2.6797314854915547E-2</v>
      </c>
      <c r="L55" s="36">
        <f t="shared" si="33"/>
        <v>3.3773123801274514E-2</v>
      </c>
      <c r="M55" s="36">
        <f t="shared" si="33"/>
        <v>3.0818845511353089E-2</v>
      </c>
      <c r="N55" s="37">
        <f t="shared" si="33"/>
        <v>4.069479675802759E-2</v>
      </c>
      <c r="P55" s="20" t="e">
        <f>LOG(D61,10)</f>
        <v>#NUM!</v>
      </c>
      <c r="Q55" s="30">
        <f>E88</f>
        <v>1</v>
      </c>
      <c r="R55" s="30">
        <f t="shared" ref="R55:Z60" si="36">F88</f>
        <v>1.0356092756078712</v>
      </c>
      <c r="S55" s="30">
        <f t="shared" si="36"/>
        <v>1.0282127805661454</v>
      </c>
      <c r="T55" s="30">
        <f t="shared" si="36"/>
        <v>1.0051279639877966</v>
      </c>
      <c r="U55" s="30">
        <f t="shared" si="36"/>
        <v>1.004536872796354</v>
      </c>
      <c r="V55" s="30">
        <f t="shared" si="36"/>
        <v>0.69121530978061441</v>
      </c>
      <c r="W55" s="30">
        <f t="shared" si="36"/>
        <v>0.30188473396761245</v>
      </c>
      <c r="X55" s="30">
        <f t="shared" si="36"/>
        <v>0.11664124133522638</v>
      </c>
      <c r="Y55" s="30">
        <f t="shared" si="36"/>
        <v>2.0140048756601157E-2</v>
      </c>
      <c r="Z55" s="31">
        <f t="shared" si="36"/>
        <v>1.1929367383009211E-2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1.0113949554264932</v>
      </c>
      <c r="R56" s="30">
        <f t="shared" si="36"/>
        <v>1.0210286596555735</v>
      </c>
      <c r="S56" s="30">
        <f t="shared" si="36"/>
        <v>0.98407594689138556</v>
      </c>
      <c r="T56" s="30">
        <f t="shared" si="36"/>
        <v>0.97768158512946357</v>
      </c>
      <c r="U56" s="30">
        <f t="shared" si="36"/>
        <v>0.87021250656656246</v>
      </c>
      <c r="V56" s="30">
        <f t="shared" si="36"/>
        <v>0.50182197185897881</v>
      </c>
      <c r="W56" s="30">
        <f t="shared" si="36"/>
        <v>0.11434908871655475</v>
      </c>
      <c r="X56" s="30">
        <f t="shared" si="36"/>
        <v>3.5439466419316959E-2</v>
      </c>
      <c r="Y56" s="30">
        <f t="shared" si="36"/>
        <v>1.4261998300562025E-2</v>
      </c>
      <c r="Z56" s="31">
        <f t="shared" si="36"/>
        <v>1.0053806178898422E-2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0.94918902284729867</v>
      </c>
      <c r="R57" s="30">
        <f t="shared" si="36"/>
        <v>1.047209520657493</v>
      </c>
      <c r="S57" s="30">
        <f t="shared" si="36"/>
        <v>1.0146665959041594</v>
      </c>
      <c r="T57" s="30">
        <f t="shared" si="36"/>
        <v>0.8633208743009454</v>
      </c>
      <c r="U57" s="30">
        <f t="shared" si="36"/>
        <v>0.43877277405838072</v>
      </c>
      <c r="V57" s="30">
        <f t="shared" si="36"/>
        <v>0.14773815849624203</v>
      </c>
      <c r="W57" s="30">
        <f t="shared" si="36"/>
        <v>1.2705124445218582E-2</v>
      </c>
      <c r="X57" s="30">
        <f t="shared" si="36"/>
        <v>0</v>
      </c>
      <c r="Y57" s="30">
        <f t="shared" si="36"/>
        <v>4.6598068349888791E-3</v>
      </c>
      <c r="Z57" s="31">
        <f t="shared" si="36"/>
        <v>7.1342536773499332E-3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0.78104478090441809</v>
      </c>
      <c r="R58" s="30">
        <f t="shared" si="36"/>
        <v>0.76435020978720536</v>
      </c>
      <c r="S58" s="30">
        <f t="shared" si="36"/>
        <v>0.51371242721006272</v>
      </c>
      <c r="T58" s="30">
        <f t="shared" si="36"/>
        <v>0.22495038164142855</v>
      </c>
      <c r="U58" s="30">
        <f t="shared" si="36"/>
        <v>5.3846268475596246E-2</v>
      </c>
      <c r="V58" s="30">
        <f t="shared" si="36"/>
        <v>1.5051437246131845E-2</v>
      </c>
      <c r="W58" s="30">
        <f t="shared" si="36"/>
        <v>2.4314118542360548E-3</v>
      </c>
      <c r="X58" s="30">
        <f t="shared" si="36"/>
        <v>8.2646357936658199E-5</v>
      </c>
      <c r="Y58" s="30">
        <f t="shared" si="36"/>
        <v>6.6149799840605691E-3</v>
      </c>
      <c r="Z58" s="31">
        <f t="shared" si="36"/>
        <v>1.0521225134325914E-2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0.1139334603639767</v>
      </c>
      <c r="R59" s="30">
        <f t="shared" si="36"/>
        <v>0.1398545947258884</v>
      </c>
      <c r="S59" s="30">
        <f t="shared" si="36"/>
        <v>3.582616323668962E-2</v>
      </c>
      <c r="T59" s="30">
        <f t="shared" si="36"/>
        <v>1.958666419002101E-2</v>
      </c>
      <c r="U59" s="30">
        <f t="shared" si="36"/>
        <v>1.2843641758403038E-2</v>
      </c>
      <c r="V59" s="30">
        <f t="shared" si="36"/>
        <v>7.0895512483870604E-4</v>
      </c>
      <c r="W59" s="30">
        <f t="shared" si="36"/>
        <v>3.127184235050675E-3</v>
      </c>
      <c r="X59" s="30">
        <f t="shared" si="36"/>
        <v>3.2916003681468312E-3</v>
      </c>
      <c r="Y59" s="30">
        <f t="shared" si="36"/>
        <v>9.0059823975108463E-3</v>
      </c>
      <c r="Z59" s="31">
        <f t="shared" si="36"/>
        <v>1.0564145389126943E-2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3.4358297724551463E-2</v>
      </c>
      <c r="R60" s="30">
        <f t="shared" si="36"/>
        <v>1.8184516011495885E-2</v>
      </c>
      <c r="S60" s="30">
        <f t="shared" si="36"/>
        <v>4.650636531662547E-3</v>
      </c>
      <c r="T60" s="30">
        <f t="shared" si="36"/>
        <v>6.4386713089665398E-3</v>
      </c>
      <c r="U60" s="30">
        <f t="shared" si="36"/>
        <v>5.7587520496553413E-3</v>
      </c>
      <c r="V60" s="30">
        <f t="shared" si="36"/>
        <v>2.6255756629702739E-3</v>
      </c>
      <c r="W60" s="30">
        <f t="shared" si="36"/>
        <v>8.334506628811765E-4</v>
      </c>
      <c r="X60" s="30">
        <f t="shared" si="36"/>
        <v>6.6009159750667623E-3</v>
      </c>
      <c r="Y60" s="30">
        <f t="shared" si="36"/>
        <v>6.0092542233198126E-3</v>
      </c>
      <c r="Z60" s="31">
        <f t="shared" si="36"/>
        <v>1.4122614330660935E-2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1.0346663182054137</v>
      </c>
      <c r="G61" s="30">
        <f t="shared" si="40"/>
        <v>1.0274656872927042</v>
      </c>
      <c r="H61" s="30">
        <f t="shared" si="40"/>
        <v>1.0049921720762993</v>
      </c>
      <c r="I61" s="30">
        <f t="shared" si="40"/>
        <v>1.0044167333744112</v>
      </c>
      <c r="J61" s="30">
        <f t="shared" si="40"/>
        <v>0.69939213462294703</v>
      </c>
      <c r="K61" s="30">
        <f t="shared" si="40"/>
        <v>0.32037129250148799</v>
      </c>
      <c r="L61" s="30">
        <f t="shared" si="40"/>
        <v>0.14003317128295276</v>
      </c>
      <c r="M61" s="30">
        <f t="shared" si="40"/>
        <v>4.6087394739465194E-2</v>
      </c>
      <c r="N61" s="31">
        <f t="shared" si="40"/>
        <v>3.809413769277354E-2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1.0110932093958127</v>
      </c>
      <c r="F62" s="30">
        <f t="shared" si="40"/>
        <v>1.0204718067023053</v>
      </c>
      <c r="G62" s="30">
        <f t="shared" si="40"/>
        <v>0.9844976264537908</v>
      </c>
      <c r="H62" s="30">
        <f t="shared" si="40"/>
        <v>0.97827259166228497</v>
      </c>
      <c r="I62" s="30">
        <f t="shared" si="40"/>
        <v>0.87364936608112131</v>
      </c>
      <c r="J62" s="30">
        <f t="shared" si="40"/>
        <v>0.51501405879021123</v>
      </c>
      <c r="K62" s="30">
        <f t="shared" si="40"/>
        <v>0.1378017163966119</v>
      </c>
      <c r="L62" s="30">
        <f t="shared" si="40"/>
        <v>6.0981673603593432E-2</v>
      </c>
      <c r="M62" s="30">
        <f t="shared" si="40"/>
        <v>4.0364998985604715E-2</v>
      </c>
      <c r="N62" s="31">
        <f t="shared" si="40"/>
        <v>3.6268242602083701E-2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0.950534531460275</v>
      </c>
      <c r="F63" s="30">
        <f t="shared" si="40"/>
        <v>1.0459593810180161</v>
      </c>
      <c r="G63" s="30">
        <f t="shared" si="40"/>
        <v>1.0142782146484166</v>
      </c>
      <c r="H63" s="30">
        <f t="shared" si="40"/>
        <v>0.86694022884099819</v>
      </c>
      <c r="I63" s="30">
        <f t="shared" si="40"/>
        <v>0.45363444585957152</v>
      </c>
      <c r="J63" s="30">
        <f t="shared" si="40"/>
        <v>0.17030662130710519</v>
      </c>
      <c r="K63" s="30">
        <f t="shared" si="40"/>
        <v>3.8849352189827296E-2</v>
      </c>
      <c r="L63" s="30">
        <f t="shared" si="40"/>
        <v>2.6480667926001091E-2</v>
      </c>
      <c r="M63" s="30">
        <f t="shared" si="40"/>
        <v>3.1017079963593295E-2</v>
      </c>
      <c r="N63" s="31">
        <f t="shared" si="40"/>
        <v>3.3426001800821246E-2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0.78684286135195303</v>
      </c>
      <c r="F64" s="30">
        <f t="shared" si="40"/>
        <v>0.77059037362866223</v>
      </c>
      <c r="G64" s="30">
        <f t="shared" si="40"/>
        <v>0.52658964694165411</v>
      </c>
      <c r="H64" s="30">
        <f t="shared" si="40"/>
        <v>0.24547421321135574</v>
      </c>
      <c r="I64" s="30">
        <f t="shared" si="40"/>
        <v>7.8901051247040749E-2</v>
      </c>
      <c r="J64" s="30">
        <f t="shared" si="40"/>
        <v>4.1133533060609052E-2</v>
      </c>
      <c r="K64" s="30">
        <f t="shared" si="40"/>
        <v>2.8847694370333753E-2</v>
      </c>
      <c r="L64" s="30">
        <f t="shared" si="40"/>
        <v>2.656112575317791E-2</v>
      </c>
      <c r="M64" s="30">
        <f t="shared" si="40"/>
        <v>3.2920478821766581E-2</v>
      </c>
      <c r="N64" s="31">
        <f t="shared" si="40"/>
        <v>3.6723283991370197E-2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0.13739709416041909</v>
      </c>
      <c r="F65" s="30">
        <f t="shared" si="40"/>
        <v>0.16263181957102776</v>
      </c>
      <c r="G65" s="30">
        <f t="shared" si="40"/>
        <v>6.1358130430957197E-2</v>
      </c>
      <c r="H65" s="30">
        <f t="shared" si="40"/>
        <v>4.5548664165828034E-2</v>
      </c>
      <c r="I65" s="30">
        <f t="shared" si="40"/>
        <v>3.8984201472039313E-2</v>
      </c>
      <c r="J65" s="30">
        <f t="shared" si="40"/>
        <v>2.7170849445604481E-2</v>
      </c>
      <c r="K65" s="30">
        <f t="shared" si="40"/>
        <v>2.9525042233779938E-2</v>
      </c>
      <c r="L65" s="30">
        <f t="shared" si="40"/>
        <v>2.9685104517853899E-2</v>
      </c>
      <c r="M65" s="30">
        <f t="shared" si="40"/>
        <v>3.5248165894296017E-2</v>
      </c>
      <c r="N65" s="31">
        <f t="shared" si="40"/>
        <v>3.6765067689156543E-2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2.6381337487112244E-2</v>
      </c>
      <c r="S65" s="30">
        <f t="shared" si="45"/>
        <v>5.5853272478261662E-2</v>
      </c>
      <c r="T65" s="30">
        <f t="shared" si="45"/>
        <v>3.8899767205895719E-2</v>
      </c>
      <c r="U65" s="30">
        <f t="shared" si="45"/>
        <v>0.14577101911957469</v>
      </c>
      <c r="V65" s="30">
        <f t="shared" si="45"/>
        <v>0.19726970556669532</v>
      </c>
      <c r="W65" s="30">
        <f t="shared" si="45"/>
        <v>0.19097560833855737</v>
      </c>
      <c r="X65" s="30">
        <f t="shared" si="45"/>
        <v>8.2530896661815165E-2</v>
      </c>
      <c r="Y65" s="30">
        <f t="shared" si="45"/>
        <v>6.1075454139080006E-3</v>
      </c>
      <c r="Z65" s="31">
        <f t="shared" si="45"/>
        <v>2.0114958137064393E-3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5.9929134978006005E-2</v>
      </c>
      <c r="F66" s="30">
        <f t="shared" si="40"/>
        <v>4.4183645807601479E-2</v>
      </c>
      <c r="G66" s="30">
        <f t="shared" si="40"/>
        <v>3.1008152496024125E-2</v>
      </c>
      <c r="H66" s="30">
        <f t="shared" si="40"/>
        <v>3.274883891815019E-2</v>
      </c>
      <c r="I66" s="30">
        <f t="shared" si="40"/>
        <v>3.2086924374961308E-2</v>
      </c>
      <c r="J66" s="30">
        <f t="shared" si="40"/>
        <v>2.9036716591725634E-2</v>
      </c>
      <c r="K66" s="30">
        <f t="shared" si="40"/>
        <v>2.7292048258645781E-2</v>
      </c>
      <c r="L66" s="30">
        <f t="shared" si="40"/>
        <v>3.2906787237124653E-2</v>
      </c>
      <c r="M66" s="30">
        <f t="shared" si="40"/>
        <v>3.2330793083750226E-2</v>
      </c>
      <c r="N66" s="31">
        <f t="shared" si="40"/>
        <v>4.0229305996324786E-2</v>
      </c>
      <c r="P66" s="20">
        <f t="shared" si="44"/>
        <v>-8.6020599913279607</v>
      </c>
      <c r="Q66" s="30">
        <f t="shared" si="45"/>
        <v>0</v>
      </c>
      <c r="R66" s="30">
        <f t="shared" si="45"/>
        <v>-6.4220564291658899E-2</v>
      </c>
      <c r="S66" s="30">
        <f t="shared" si="45"/>
        <v>-3.8698311439475885E-2</v>
      </c>
      <c r="T66" s="30">
        <f t="shared" si="45"/>
        <v>9.0735555673126078E-2</v>
      </c>
      <c r="U66" s="30">
        <f t="shared" si="45"/>
        <v>0.5147225986452717</v>
      </c>
      <c r="V66" s="30">
        <f t="shared" si="45"/>
        <v>0.50835582597151219</v>
      </c>
      <c r="W66" s="30">
        <f t="shared" si="45"/>
        <v>0.27384055120201617</v>
      </c>
      <c r="X66" s="30">
        <f t="shared" si="45"/>
        <v>0.11071458588667947</v>
      </c>
      <c r="Y66" s="30">
        <f t="shared" si="45"/>
        <v>1.4456906364386325E-2</v>
      </c>
      <c r="Z66" s="31">
        <f t="shared" si="45"/>
        <v>4.1889708921150157E-3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4.4507009982527546E-2</v>
      </c>
      <c r="S67" s="30">
        <f t="shared" si="45"/>
        <v>0.28936779871034479</v>
      </c>
      <c r="T67" s="30">
        <f t="shared" si="45"/>
        <v>0.56009956877232381</v>
      </c>
      <c r="U67" s="30">
        <f t="shared" si="45"/>
        <v>0.73074201324804133</v>
      </c>
      <c r="V67" s="30">
        <f t="shared" si="45"/>
        <v>0.52481867293924755</v>
      </c>
      <c r="W67" s="30">
        <f t="shared" si="45"/>
        <v>0.23335408404588634</v>
      </c>
      <c r="X67" s="30">
        <f t="shared" si="45"/>
        <v>9.1019386425154586E-2</v>
      </c>
      <c r="Y67" s="30">
        <f t="shared" si="45"/>
        <v>9.1152999844432807E-3</v>
      </c>
      <c r="Z67" s="31">
        <f t="shared" si="45"/>
        <v>-1.2038550003351731E-3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-2.1864046370852389E-2</v>
      </c>
      <c r="S68" s="30">
        <f t="shared" si="45"/>
        <v>8.1321676843677582E-2</v>
      </c>
      <c r="T68" s="30">
        <f t="shared" si="45"/>
        <v>9.4931042855707221E-2</v>
      </c>
      <c r="U68" s="30">
        <f t="shared" si="45"/>
        <v>0.10160672022249345</v>
      </c>
      <c r="V68" s="30">
        <f t="shared" si="45"/>
        <v>7.8043596975024804E-2</v>
      </c>
      <c r="W68" s="30">
        <f t="shared" si="45"/>
        <v>3.1267588136937946E-2</v>
      </c>
      <c r="X68" s="30">
        <f t="shared" si="45"/>
        <v>9.9977398783252236E-3</v>
      </c>
      <c r="Y68" s="30">
        <f t="shared" si="45"/>
        <v>-6.7113569507720704E-3</v>
      </c>
      <c r="Z68" s="31">
        <f t="shared" si="45"/>
        <v>-9.2049912832275465E-3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3.4820493008229508E-2</v>
      </c>
      <c r="G69" s="30">
        <f t="shared" si="47"/>
        <v>2.4319057227366332E-2</v>
      </c>
      <c r="H69" s="30">
        <f t="shared" si="47"/>
        <v>4.6643338195136649E-2</v>
      </c>
      <c r="I69" s="30">
        <f t="shared" si="47"/>
        <v>6.130450541584951E-2</v>
      </c>
      <c r="J69" s="30">
        <f t="shared" si="47"/>
        <v>1.3122355630106462E-2</v>
      </c>
      <c r="K69" s="30">
        <f t="shared" si="47"/>
        <v>1.8760651990567739E-2</v>
      </c>
      <c r="L69" s="30">
        <f t="shared" si="47"/>
        <v>6.255163185614622E-3</v>
      </c>
      <c r="M69" s="30">
        <f t="shared" si="47"/>
        <v>3.0793070381794313E-3</v>
      </c>
      <c r="N69" s="31">
        <f t="shared" si="47"/>
        <v>2.8048810049529265E-3</v>
      </c>
      <c r="P69" s="21">
        <f t="shared" si="44"/>
        <v>-8</v>
      </c>
      <c r="Q69" s="36">
        <f t="shared" si="45"/>
        <v>0</v>
      </c>
      <c r="R69" s="36">
        <f t="shared" si="45"/>
        <v>1.7397255806146428E-2</v>
      </c>
      <c r="S69" s="36">
        <f t="shared" si="45"/>
        <v>3.0677004307217981E-2</v>
      </c>
      <c r="T69" s="36">
        <f t="shared" si="45"/>
        <v>2.8095814528998418E-2</v>
      </c>
      <c r="U69" s="36">
        <f t="shared" si="45"/>
        <v>2.8755424901171667E-2</v>
      </c>
      <c r="V69" s="36">
        <f t="shared" si="45"/>
        <v>2.1123405742240146E-2</v>
      </c>
      <c r="W69" s="36">
        <f t="shared" si="45"/>
        <v>9.5387949052750665E-3</v>
      </c>
      <c r="X69" s="36">
        <f t="shared" si="45"/>
        <v>-2.5933214783097954E-3</v>
      </c>
      <c r="Y69" s="36">
        <f t="shared" si="45"/>
        <v>-5.3172764319535278E-3</v>
      </c>
      <c r="Z69" s="37">
        <f t="shared" si="45"/>
        <v>-1.3712741574449952E-2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7.5063982204696733E-2</v>
      </c>
      <c r="F70" s="30">
        <f t="shared" si="47"/>
        <v>3.4190970694607234E-2</v>
      </c>
      <c r="G70" s="30">
        <f t="shared" si="47"/>
        <v>1.7687938635667567E-2</v>
      </c>
      <c r="H70" s="30">
        <f t="shared" si="47"/>
        <v>2.8707869566324654E-2</v>
      </c>
      <c r="I70" s="30">
        <f t="shared" si="47"/>
        <v>3.7057267028198962E-2</v>
      </c>
      <c r="J70" s="30">
        <f t="shared" si="47"/>
        <v>1.4910864244226945E-2</v>
      </c>
      <c r="K70" s="30">
        <f t="shared" si="47"/>
        <v>7.4887284505683153E-3</v>
      </c>
      <c r="L70" s="30">
        <f t="shared" si="47"/>
        <v>9.982195734370064E-3</v>
      </c>
      <c r="M70" s="30">
        <f t="shared" si="47"/>
        <v>6.3717958352113467E-3</v>
      </c>
      <c r="N70" s="31">
        <f t="shared" si="47"/>
        <v>1.9077346197694149E-3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1.177389796197521E-2</v>
      </c>
      <c r="F71" s="30">
        <f t="shared" si="47"/>
        <v>4.6616615156039522E-2</v>
      </c>
      <c r="G71" s="30">
        <f t="shared" si="47"/>
        <v>6.5819214182558247E-2</v>
      </c>
      <c r="H71" s="30">
        <f t="shared" si="47"/>
        <v>5.6542488265767812E-2</v>
      </c>
      <c r="I71" s="30">
        <f t="shared" si="47"/>
        <v>1.3587238318486213E-2</v>
      </c>
      <c r="J71" s="30">
        <f t="shared" si="47"/>
        <v>3.2413804431337664E-2</v>
      </c>
      <c r="K71" s="30">
        <f t="shared" si="47"/>
        <v>3.4606704997445607E-3</v>
      </c>
      <c r="L71" s="30">
        <f t="shared" si="47"/>
        <v>2.3021733094548877E-3</v>
      </c>
      <c r="M71" s="30">
        <f t="shared" si="47"/>
        <v>5.3195787933353941E-3</v>
      </c>
      <c r="N71" s="31">
        <f t="shared" si="47"/>
        <v>5.3524935434349444E-3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6.820633181696005E-2</v>
      </c>
      <c r="F72" s="30">
        <f t="shared" si="47"/>
        <v>1.52209465773291E-2</v>
      </c>
      <c r="G72" s="30">
        <f t="shared" si="47"/>
        <v>3.2393982928900091E-2</v>
      </c>
      <c r="H72" s="30">
        <f t="shared" si="47"/>
        <v>3.0301568862063172E-2</v>
      </c>
      <c r="I72" s="30">
        <f t="shared" si="47"/>
        <v>1.2535828840873661E-2</v>
      </c>
      <c r="J72" s="30">
        <f t="shared" si="47"/>
        <v>3.1252553714825092E-3</v>
      </c>
      <c r="K72" s="30">
        <f t="shared" si="47"/>
        <v>1.681049350015363E-3</v>
      </c>
      <c r="L72" s="30">
        <f t="shared" si="47"/>
        <v>2.098229581710681E-3</v>
      </c>
      <c r="M72" s="30">
        <f t="shared" si="47"/>
        <v>2.806901621678948E-3</v>
      </c>
      <c r="N72" s="31">
        <f t="shared" si="47"/>
        <v>3.7680558522654724E-3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2.6569789949003237E-2</v>
      </c>
      <c r="F73" s="30">
        <f t="shared" si="47"/>
        <v>7.0321989040386347E-3</v>
      </c>
      <c r="G73" s="30">
        <f t="shared" si="47"/>
        <v>6.7628796152055509E-3</v>
      </c>
      <c r="H73" s="30">
        <f t="shared" si="47"/>
        <v>4.7190157645439221E-3</v>
      </c>
      <c r="I73" s="30">
        <f t="shared" si="47"/>
        <v>9.7369071187329017E-4</v>
      </c>
      <c r="J73" s="30">
        <f t="shared" si="47"/>
        <v>3.0836349204734918E-4</v>
      </c>
      <c r="K73" s="30">
        <f t="shared" si="47"/>
        <v>2.2828194655613214E-3</v>
      </c>
      <c r="L73" s="30">
        <f t="shared" si="47"/>
        <v>1.7769474546426079E-3</v>
      </c>
      <c r="M73" s="30">
        <f t="shared" si="47"/>
        <v>3.9223108227739029E-3</v>
      </c>
      <c r="N73" s="31">
        <f t="shared" si="47"/>
        <v>4.0992486272782439E-3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1.490274196381532E-2</v>
      </c>
      <c r="F74" s="30">
        <f t="shared" si="47"/>
        <v>2.9271856572180991E-3</v>
      </c>
      <c r="G74" s="30">
        <f t="shared" si="47"/>
        <v>5.2937779724137489E-3</v>
      </c>
      <c r="H74" s="30">
        <f t="shared" si="47"/>
        <v>3.0590104982209715E-3</v>
      </c>
      <c r="I74" s="30">
        <f t="shared" si="47"/>
        <v>2.7781312817036176E-3</v>
      </c>
      <c r="J74" s="30">
        <f t="shared" si="47"/>
        <v>5.4822926281087982E-3</v>
      </c>
      <c r="K74" s="30">
        <f t="shared" si="47"/>
        <v>6.2898292627646432E-4</v>
      </c>
      <c r="L74" s="30">
        <f t="shared" si="47"/>
        <v>9.1297748270105018E-4</v>
      </c>
      <c r="M74" s="30">
        <f t="shared" si="47"/>
        <v>2.0863666402288791E-3</v>
      </c>
      <c r="N74" s="31">
        <f t="shared" si="47"/>
        <v>2.1030933432485961E-3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2.0103621011616789E-2</v>
      </c>
      <c r="G77" s="30">
        <f t="shared" si="54"/>
        <v>1.4040614236657867E-2</v>
      </c>
      <c r="H77" s="30">
        <f t="shared" si="54"/>
        <v>2.6929543862864898E-2</v>
      </c>
      <c r="I77" s="30">
        <f t="shared" si="54"/>
        <v>3.5394172704377586E-2</v>
      </c>
      <c r="J77" s="30">
        <f t="shared" si="54"/>
        <v>7.5761955554439677E-3</v>
      </c>
      <c r="K77" s="30">
        <f t="shared" si="54"/>
        <v>1.0831467476927172E-2</v>
      </c>
      <c r="L77" s="30">
        <f t="shared" si="54"/>
        <v>3.6114201490396393E-3</v>
      </c>
      <c r="M77" s="30">
        <f t="shared" si="54"/>
        <v>1.7778387474104039E-3</v>
      </c>
      <c r="N77" s="31">
        <f t="shared" si="54"/>
        <v>1.6193988032544402E-3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4.3338210332326939E-2</v>
      </c>
      <c r="F78" s="30">
        <f t="shared" si="56"/>
        <v>1.9740166134386092E-2</v>
      </c>
      <c r="G78" s="30">
        <f t="shared" si="56"/>
        <v>1.0212136132712253E-2</v>
      </c>
      <c r="H78" s="30">
        <f t="shared" si="56"/>
        <v>1.6574496221978204E-2</v>
      </c>
      <c r="I78" s="30">
        <f t="shared" si="56"/>
        <v>2.1395023094162514E-2</v>
      </c>
      <c r="J78" s="30">
        <f t="shared" si="56"/>
        <v>8.6087914852543933E-3</v>
      </c>
      <c r="K78" s="30">
        <f t="shared" si="56"/>
        <v>4.323619386823626E-3</v>
      </c>
      <c r="L78" s="30">
        <f t="shared" si="56"/>
        <v>5.7632233943420907E-3</v>
      </c>
      <c r="M78" s="30">
        <f t="shared" si="56"/>
        <v>3.6787580406806076E-3</v>
      </c>
      <c r="N78" s="31">
        <f t="shared" si="56"/>
        <v>1.1014310962662401E-3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6.7976631577575742E-3</v>
      </c>
      <c r="F79" s="30">
        <f t="shared" si="56"/>
        <v>2.6914115309048608E-2</v>
      </c>
      <c r="G79" s="30">
        <f t="shared" si="56"/>
        <v>3.8000741026149643E-2</v>
      </c>
      <c r="H79" s="30">
        <f t="shared" si="56"/>
        <v>3.2644820820892304E-2</v>
      </c>
      <c r="I79" s="30">
        <f t="shared" si="56"/>
        <v>7.8445957007216138E-3</v>
      </c>
      <c r="J79" s="30">
        <f t="shared" si="56"/>
        <v>1.8714118713892686E-2</v>
      </c>
      <c r="K79" s="30">
        <f t="shared" si="56"/>
        <v>1.9980190446041188E-3</v>
      </c>
      <c r="L79" s="30">
        <f t="shared" si="56"/>
        <v>1.3291603799349511E-3</v>
      </c>
      <c r="M79" s="30">
        <f t="shared" si="56"/>
        <v>3.0712602483076146E-3</v>
      </c>
      <c r="N79" s="31">
        <f t="shared" si="56"/>
        <v>3.0902635881378993E-3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3.9378944034958827E-2</v>
      </c>
      <c r="F80" s="30">
        <f t="shared" si="56"/>
        <v>8.7878176037418688E-3</v>
      </c>
      <c r="G80" s="30">
        <f t="shared" si="56"/>
        <v>1.870267476412461E-2</v>
      </c>
      <c r="H80" s="30">
        <f t="shared" si="56"/>
        <v>1.7494618939380157E-2</v>
      </c>
      <c r="I80" s="30">
        <f t="shared" si="56"/>
        <v>7.2375641557934833E-3</v>
      </c>
      <c r="J80" s="30">
        <f t="shared" si="56"/>
        <v>1.8043670300117508E-3</v>
      </c>
      <c r="K80" s="30">
        <f t="shared" si="56"/>
        <v>9.7055429475241528E-4</v>
      </c>
      <c r="L80" s="30">
        <f t="shared" si="56"/>
        <v>1.2114134138222976E-3</v>
      </c>
      <c r="M80" s="30">
        <f t="shared" si="56"/>
        <v>1.6205654068651377E-3</v>
      </c>
      <c r="N80" s="31">
        <f t="shared" si="56"/>
        <v>2.1754880606270153E-3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1.5340075379368833E-2</v>
      </c>
      <c r="F81" s="30">
        <f t="shared" si="56"/>
        <v>4.0600419302416974E-3</v>
      </c>
      <c r="G81" s="30">
        <f t="shared" si="56"/>
        <v>3.9045503663359578E-3</v>
      </c>
      <c r="H81" s="30">
        <f t="shared" si="56"/>
        <v>2.724525021969521E-3</v>
      </c>
      <c r="I81" s="30">
        <f t="shared" si="56"/>
        <v>5.6216059460748242E-4</v>
      </c>
      <c r="J81" s="30">
        <f t="shared" si="56"/>
        <v>1.7803374514179009E-4</v>
      </c>
      <c r="K81" s="30">
        <f t="shared" si="56"/>
        <v>1.3179864329531466E-3</v>
      </c>
      <c r="L81" s="30">
        <f t="shared" si="56"/>
        <v>1.0259210912737301E-3</v>
      </c>
      <c r="M81" s="30">
        <f t="shared" si="56"/>
        <v>2.2645472093738954E-3</v>
      </c>
      <c r="N81" s="31">
        <f t="shared" si="56"/>
        <v>2.3667022984342981E-3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8.6041020844723082E-3</v>
      </c>
      <c r="F82" s="36">
        <f t="shared" si="56"/>
        <v>1.6900114271628812E-3</v>
      </c>
      <c r="G82" s="36">
        <f t="shared" si="56"/>
        <v>3.0563641374031893E-3</v>
      </c>
      <c r="H82" s="36">
        <f t="shared" si="56"/>
        <v>1.7661205346017692E-3</v>
      </c>
      <c r="I82" s="36">
        <f t="shared" si="56"/>
        <v>1.6039548433357037E-3</v>
      </c>
      <c r="J82" s="36">
        <f t="shared" si="56"/>
        <v>3.1652031246149157E-3</v>
      </c>
      <c r="K82" s="36">
        <f t="shared" si="56"/>
        <v>3.6314346180139521E-4</v>
      </c>
      <c r="L82" s="36">
        <f t="shared" si="56"/>
        <v>5.2710779540151827E-4</v>
      </c>
      <c r="M82" s="36">
        <f t="shared" si="56"/>
        <v>1.2045643413643985E-3</v>
      </c>
      <c r="N82" s="37">
        <f t="shared" si="56"/>
        <v>1.214221507855487E-3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2.6480667926001091E-2</v>
      </c>
      <c r="F85" s="5"/>
      <c r="G85" s="5" t="s">
        <v>22</v>
      </c>
      <c r="H85" s="5">
        <f>1/(1-E85)</f>
        <v>1.0272009677194456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0.16014311659247932</v>
      </c>
      <c r="S85" s="30">
        <f t="shared" si="60"/>
        <v>0.11940033091467253</v>
      </c>
      <c r="T85" s="30">
        <f t="shared" si="60"/>
        <v>0.11804627935960824</v>
      </c>
      <c r="U85" s="30">
        <f t="shared" si="60"/>
        <v>0.10009326477125419</v>
      </c>
      <c r="V85" s="30">
        <f t="shared" si="60"/>
        <v>5.9907805759446202E-2</v>
      </c>
      <c r="W85" s="30">
        <f t="shared" si="60"/>
        <v>1.5821641242413264E-2</v>
      </c>
      <c r="X85" s="30">
        <f t="shared" si="60"/>
        <v>8.0579683682745658E-3</v>
      </c>
      <c r="Y85" s="30">
        <f t="shared" si="60"/>
        <v>2.4006264232586685E-3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-2.7200967719445579E-2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0.1072946370404589</v>
      </c>
      <c r="S86" s="30">
        <f t="shared" si="61"/>
        <v>7.9997288928758792E-2</v>
      </c>
      <c r="T86" s="30">
        <f t="shared" si="61"/>
        <v>7.9090084965041774E-2</v>
      </c>
      <c r="U86" s="30">
        <f t="shared" si="61"/>
        <v>6.7061705444107847E-2</v>
      </c>
      <c r="V86" s="30">
        <f t="shared" si="61"/>
        <v>4.0137761844657116E-2</v>
      </c>
      <c r="W86" s="30">
        <f t="shared" si="61"/>
        <v>1.0600376029954251E-2</v>
      </c>
      <c r="X86" s="30">
        <f t="shared" si="61"/>
        <v>5.3987758559590872E-3</v>
      </c>
      <c r="Y86" s="30">
        <f t="shared" si="61"/>
        <v>1.6084009493129233E-3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3.3388477407025191E-2</v>
      </c>
      <c r="S87" s="30">
        <f t="shared" si="63"/>
        <v>2.4893953208620735E-2</v>
      </c>
      <c r="T87" s="30">
        <f t="shared" si="63"/>
        <v>2.461164497885612E-2</v>
      </c>
      <c r="U87" s="30">
        <f t="shared" si="63"/>
        <v>2.0868594170767852E-2</v>
      </c>
      <c r="V87" s="30">
        <f t="shared" si="63"/>
        <v>1.2490267840819943E-2</v>
      </c>
      <c r="W87" s="30">
        <f t="shared" si="63"/>
        <v>3.2986775979179472E-3</v>
      </c>
      <c r="X87" s="30">
        <f t="shared" si="63"/>
        <v>1.6800178523770147E-3</v>
      </c>
      <c r="Y87" s="30">
        <f t="shared" si="63"/>
        <v>5.0051018614585862E-4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1.0356092756078712</v>
      </c>
      <c r="G88" s="30">
        <f t="shared" si="64"/>
        <v>1.0282127805661454</v>
      </c>
      <c r="H88" s="30">
        <f t="shared" si="64"/>
        <v>1.0051279639877966</v>
      </c>
      <c r="I88" s="30">
        <f t="shared" si="64"/>
        <v>1.004536872796354</v>
      </c>
      <c r="J88" s="30">
        <f t="shared" si="64"/>
        <v>0.69121530978061441</v>
      </c>
      <c r="K88" s="30">
        <f t="shared" si="64"/>
        <v>0.30188473396761245</v>
      </c>
      <c r="L88" s="30">
        <f t="shared" si="64"/>
        <v>0.11664124133522638</v>
      </c>
      <c r="M88" s="30">
        <f t="shared" si="64"/>
        <v>2.0140048756601157E-2</v>
      </c>
      <c r="N88" s="31">
        <f t="shared" si="64"/>
        <v>1.1929367383009211E-2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5.0577342138864037E-3</v>
      </c>
      <c r="S88" s="30">
        <f t="shared" si="65"/>
        <v>3.7709715638496446E-3</v>
      </c>
      <c r="T88" s="30">
        <f t="shared" si="65"/>
        <v>3.7282071102587851E-3</v>
      </c>
      <c r="U88" s="30">
        <f t="shared" si="65"/>
        <v>3.1612044312926612E-3</v>
      </c>
      <c r="V88" s="30">
        <f t="shared" si="65"/>
        <v>1.8920436002220369E-3</v>
      </c>
      <c r="W88" s="30">
        <f t="shared" si="65"/>
        <v>4.9968839082370996E-4</v>
      </c>
      <c r="X88" s="30">
        <f t="shared" si="65"/>
        <v>2.5449150221265658E-4</v>
      </c>
      <c r="Y88" s="30">
        <f t="shared" si="65"/>
        <v>7.5817997389001179E-5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1.0113949554264932</v>
      </c>
      <c r="F89" s="30">
        <f t="shared" si="64"/>
        <v>1.0210286596555735</v>
      </c>
      <c r="G89" s="30">
        <f t="shared" si="64"/>
        <v>0.98407594689138556</v>
      </c>
      <c r="H89" s="30">
        <f t="shared" si="64"/>
        <v>0.97768158512946357</v>
      </c>
      <c r="I89" s="30">
        <f t="shared" si="64"/>
        <v>0.87021250656656246</v>
      </c>
      <c r="J89" s="30">
        <f t="shared" si="64"/>
        <v>0.50182197185897881</v>
      </c>
      <c r="K89" s="30">
        <f t="shared" si="64"/>
        <v>0.11434908871655475</v>
      </c>
      <c r="L89" s="30">
        <f t="shared" si="64"/>
        <v>3.5439466419316959E-2</v>
      </c>
      <c r="M89" s="30">
        <f t="shared" si="64"/>
        <v>1.4261998300562025E-2</v>
      </c>
      <c r="N89" s="31">
        <f t="shared" si="64"/>
        <v>1.0053806178898422E-2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0.94918902284729867</v>
      </c>
      <c r="F90" s="30">
        <f t="shared" si="64"/>
        <v>1.047209520657493</v>
      </c>
      <c r="G90" s="30">
        <f t="shared" si="64"/>
        <v>1.0146665959041594</v>
      </c>
      <c r="H90" s="30">
        <f t="shared" si="64"/>
        <v>0.8633208743009454</v>
      </c>
      <c r="I90" s="30">
        <f t="shared" si="64"/>
        <v>0.43877277405838072</v>
      </c>
      <c r="J90" s="30">
        <f t="shared" si="64"/>
        <v>0.14773815849624203</v>
      </c>
      <c r="K90" s="30">
        <f t="shared" si="64"/>
        <v>1.2705124445218582E-2</v>
      </c>
      <c r="L90" s="30">
        <f t="shared" si="64"/>
        <v>0</v>
      </c>
      <c r="M90" s="30">
        <f t="shared" si="64"/>
        <v>4.6598068349888791E-3</v>
      </c>
      <c r="N90" s="31">
        <f t="shared" si="64"/>
        <v>7.1342536773499332E-3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1.1152323665421231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0.78104478090441809</v>
      </c>
      <c r="F91" s="30">
        <f t="shared" si="64"/>
        <v>0.76435020978720536</v>
      </c>
      <c r="G91" s="30">
        <f t="shared" si="64"/>
        <v>0.51371242721006272</v>
      </c>
      <c r="H91" s="30">
        <f t="shared" si="64"/>
        <v>0.22495038164142855</v>
      </c>
      <c r="I91" s="30">
        <f t="shared" si="64"/>
        <v>5.3846268475596246E-2</v>
      </c>
      <c r="J91" s="30">
        <f t="shared" si="64"/>
        <v>1.5051437246131845E-2</v>
      </c>
      <c r="K91" s="30">
        <f t="shared" si="64"/>
        <v>2.4314118542360548E-3</v>
      </c>
      <c r="L91" s="30">
        <f t="shared" si="64"/>
        <v>8.2646357936658199E-5</v>
      </c>
      <c r="M91" s="30">
        <f t="shared" si="64"/>
        <v>6.6149799840605691E-3</v>
      </c>
      <c r="N91" s="31">
        <f t="shared" si="64"/>
        <v>1.0521225134325914E-2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0.1139334603639767</v>
      </c>
      <c r="F92" s="30">
        <f t="shared" si="64"/>
        <v>0.1398545947258884</v>
      </c>
      <c r="G92" s="30">
        <f t="shared" si="64"/>
        <v>3.582616323668962E-2</v>
      </c>
      <c r="H92" s="30">
        <f t="shared" si="64"/>
        <v>1.958666419002101E-2</v>
      </c>
      <c r="I92" s="30">
        <f t="shared" si="64"/>
        <v>1.2843641758403038E-2</v>
      </c>
      <c r="J92" s="30">
        <f t="shared" si="64"/>
        <v>7.0895512483870604E-4</v>
      </c>
      <c r="K92" s="30">
        <f t="shared" si="64"/>
        <v>3.127184235050675E-3</v>
      </c>
      <c r="L92" s="30">
        <f t="shared" si="64"/>
        <v>3.2916003681468312E-3</v>
      </c>
      <c r="M92" s="30">
        <f t="shared" si="64"/>
        <v>9.0059823975108463E-3</v>
      </c>
      <c r="N92" s="31">
        <f t="shared" si="64"/>
        <v>1.0564145389126943E-2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3.4358297724551463E-2</v>
      </c>
      <c r="F93" s="36">
        <f t="shared" si="64"/>
        <v>1.8184516011495885E-2</v>
      </c>
      <c r="G93" s="36">
        <f t="shared" si="64"/>
        <v>4.650636531662547E-3</v>
      </c>
      <c r="H93" s="36">
        <f t="shared" si="64"/>
        <v>6.4386713089665398E-3</v>
      </c>
      <c r="I93" s="36">
        <f t="shared" si="64"/>
        <v>5.7587520496553413E-3</v>
      </c>
      <c r="J93" s="36">
        <f t="shared" si="64"/>
        <v>2.6255756629702739E-3</v>
      </c>
      <c r="K93" s="36">
        <f t="shared" si="64"/>
        <v>8.334506628811765E-4</v>
      </c>
      <c r="L93" s="36">
        <f t="shared" si="64"/>
        <v>6.6009159750667623E-3</v>
      </c>
      <c r="M93" s="36">
        <f t="shared" si="64"/>
        <v>6.0092542233198126E-3</v>
      </c>
      <c r="N93" s="37">
        <f t="shared" si="64"/>
        <v>1.4122614330660935E-2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0.16093773564957789</v>
      </c>
      <c r="S94" s="30">
        <f t="shared" si="70"/>
        <v>0.11511965623885444</v>
      </c>
      <c r="T94" s="30">
        <f t="shared" si="70"/>
        <v>9.5009833247878636E-2</v>
      </c>
      <c r="U94" s="30">
        <f t="shared" si="70"/>
        <v>6.0273418489070536E-2</v>
      </c>
      <c r="V94" s="30">
        <f t="shared" si="70"/>
        <v>2.5814303873267292E-2</v>
      </c>
      <c r="W94" s="30">
        <f t="shared" si="70"/>
        <v>4.6268547405078596E-3</v>
      </c>
      <c r="X94" s="30">
        <f t="shared" si="70"/>
        <v>3.5057953735005325E-3</v>
      </c>
      <c r="Y94" s="30">
        <f t="shared" si="70"/>
        <v>2.0509038148127912E-3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0.10054784128057717</v>
      </c>
      <c r="S95" s="30">
        <f t="shared" si="70"/>
        <v>6.0109485933038768E-2</v>
      </c>
      <c r="T95" s="30">
        <f t="shared" si="70"/>
        <v>3.7265953604970876E-2</v>
      </c>
      <c r="U95" s="30">
        <f t="shared" si="70"/>
        <v>1.6854593231722004E-2</v>
      </c>
      <c r="V95" s="30">
        <f t="shared" si="70"/>
        <v>6.323787570409683E-3</v>
      </c>
      <c r="W95" s="30">
        <f t="shared" si="70"/>
        <v>1.6000537780596384E-3</v>
      </c>
      <c r="X95" s="30">
        <f t="shared" si="70"/>
        <v>1.9530617711992326E-3</v>
      </c>
      <c r="Y95" s="30">
        <f t="shared" si="70"/>
        <v>1.4745839350471534E-3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2.6648523777602118E-2</v>
      </c>
      <c r="S96" s="30">
        <f t="shared" si="70"/>
        <v>1.1648284132496868E-2</v>
      </c>
      <c r="T96" s="30">
        <f t="shared" si="70"/>
        <v>5.4189273074254302E-3</v>
      </c>
      <c r="U96" s="30">
        <f t="shared" si="70"/>
        <v>2.4674200007820824E-3</v>
      </c>
      <c r="V96" s="30">
        <f t="shared" si="70"/>
        <v>1.6787489644956026E-3</v>
      </c>
      <c r="W96" s="30">
        <f t="shared" si="70"/>
        <v>8.8852999976783643E-4</v>
      </c>
      <c r="X96" s="30">
        <f t="shared" si="70"/>
        <v>1.2150862325693498E-3</v>
      </c>
      <c r="Y96" s="30">
        <f t="shared" si="70"/>
        <v>9.1127484638520422E-4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3.7186886603258846E-3</v>
      </c>
      <c r="S97" s="30">
        <f t="shared" si="70"/>
        <v>1.604679360896998E-3</v>
      </c>
      <c r="T97" s="30">
        <f t="shared" si="70"/>
        <v>1.4044500102419609E-3</v>
      </c>
      <c r="U97" s="30">
        <f t="shared" si="70"/>
        <v>1.1967476798835221E-3</v>
      </c>
      <c r="V97" s="30">
        <f t="shared" si="70"/>
        <v>1.0627230172552502E-3</v>
      </c>
      <c r="W97" s="30">
        <f t="shared" si="70"/>
        <v>6.5676789386202102E-4</v>
      </c>
      <c r="X97" s="30">
        <f t="shared" si="70"/>
        <v>9.0200271999868464E-4</v>
      </c>
      <c r="Y97" s="30">
        <f t="shared" si="70"/>
        <v>6.598707188707662E-4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0.75555058785535389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0.48035142917757978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0.64794710506795128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0.1675956758903715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0.1601890838509854</v>
      </c>
      <c r="S121" s="30">
        <f t="shared" si="78"/>
        <v>0.11938863824152272</v>
      </c>
      <c r="T121" s="30">
        <f t="shared" si="78"/>
        <v>0.11799849524884523</v>
      </c>
      <c r="U121" s="30">
        <f t="shared" si="78"/>
        <v>9.9566953750964596E-2</v>
      </c>
      <c r="V121" s="30">
        <f t="shared" si="78"/>
        <v>5.8310375267037334E-2</v>
      </c>
      <c r="W121" s="30">
        <f t="shared" si="78"/>
        <v>1.4374848585880428E-2</v>
      </c>
      <c r="X121" s="30">
        <f t="shared" si="78"/>
        <v>5.9187056747233508E-3</v>
      </c>
      <c r="Y121" s="30">
        <f t="shared" si="78"/>
        <v>9.1404517939161489E-4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0.10694104612829831</v>
      </c>
      <c r="S122" s="30">
        <f t="shared" si="78"/>
        <v>7.9702970779571405E-2</v>
      </c>
      <c r="T122" s="30">
        <f t="shared" si="78"/>
        <v>7.8774921612106613E-2</v>
      </c>
      <c r="U122" s="30">
        <f t="shared" si="78"/>
        <v>6.6470160999491545E-2</v>
      </c>
      <c r="V122" s="30">
        <f t="shared" si="78"/>
        <v>3.8927574721579664E-2</v>
      </c>
      <c r="W122" s="30">
        <f t="shared" si="78"/>
        <v>9.5965424656524519E-3</v>
      </c>
      <c r="X122" s="30">
        <f t="shared" si="78"/>
        <v>3.951284078565616E-3</v>
      </c>
      <c r="Y122" s="30">
        <f t="shared" si="78"/>
        <v>6.1020979296939838E-4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3.2357885862163295E-2</v>
      </c>
      <c r="S123" s="30">
        <f t="shared" si="78"/>
        <v>2.4116274571193457E-2</v>
      </c>
      <c r="T123" s="30">
        <f t="shared" si="78"/>
        <v>2.383546836887453E-2</v>
      </c>
      <c r="U123" s="30">
        <f t="shared" si="78"/>
        <v>2.011233254891473E-2</v>
      </c>
      <c r="V123" s="30">
        <f t="shared" si="78"/>
        <v>1.1778583297385511E-2</v>
      </c>
      <c r="W123" s="30">
        <f t="shared" si="78"/>
        <v>2.9036916788942424E-3</v>
      </c>
      <c r="X123" s="30">
        <f t="shared" si="78"/>
        <v>1.1955671264878033E-3</v>
      </c>
      <c r="Y123" s="30">
        <f t="shared" si="78"/>
        <v>1.8463536263886631E-4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3.8040304727267834E-3</v>
      </c>
      <c r="S124" s="30">
        <f t="shared" si="78"/>
        <v>2.8351371207702486E-3</v>
      </c>
      <c r="T124" s="30">
        <f t="shared" si="78"/>
        <v>2.8021252189697984E-3</v>
      </c>
      <c r="U124" s="30">
        <f t="shared" si="78"/>
        <v>2.3644290674487041E-3</v>
      </c>
      <c r="V124" s="30">
        <f t="shared" si="78"/>
        <v>1.3847038703229321E-3</v>
      </c>
      <c r="W124" s="30">
        <f t="shared" si="78"/>
        <v>3.413613508919902E-4</v>
      </c>
      <c r="X124" s="30">
        <f t="shared" si="78"/>
        <v>1.4055225365227074E-4</v>
      </c>
      <c r="Y124" s="30">
        <f t="shared" si="78"/>
        <v>2.1705946699147274E-5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1.0918143404956202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0.16100795454374811</v>
      </c>
      <c r="S130" s="30">
        <f t="shared" si="82"/>
        <v>0.11499256725603652</v>
      </c>
      <c r="T130" s="30">
        <f t="shared" si="82"/>
        <v>9.433573761903942E-2</v>
      </c>
      <c r="U130" s="30">
        <f t="shared" si="82"/>
        <v>5.8654458763687703E-2</v>
      </c>
      <c r="V130" s="30">
        <f t="shared" si="82"/>
        <v>2.3258022883579327E-2</v>
      </c>
      <c r="W130" s="30">
        <f t="shared" si="82"/>
        <v>2.8466356605748536E-3</v>
      </c>
      <c r="X130" s="30">
        <f t="shared" si="82"/>
        <v>1.1997871485835809E-3</v>
      </c>
      <c r="Y130" s="30">
        <f t="shared" si="82"/>
        <v>5.2494889365113314E-4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0.10002438482946546</v>
      </c>
      <c r="S131" s="30">
        <f t="shared" si="82"/>
        <v>5.9279596040237768E-2</v>
      </c>
      <c r="T131" s="30">
        <f t="shared" si="82"/>
        <v>3.5814697526716004E-2</v>
      </c>
      <c r="U131" s="30">
        <f t="shared" si="82"/>
        <v>1.4848128398844411E-2</v>
      </c>
      <c r="V131" s="30">
        <f t="shared" si="82"/>
        <v>4.0308746326789772E-3</v>
      </c>
      <c r="W131" s="30">
        <f t="shared" si="82"/>
        <v>2.0168746578703902E-4</v>
      </c>
      <c r="X131" s="30">
        <f t="shared" si="82"/>
        <v>1.8962122878604231E-4</v>
      </c>
      <c r="Y131" s="30">
        <f t="shared" si="82"/>
        <v>3.1815279918113933E-4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2.5467315406275417E-2</v>
      </c>
      <c r="S132" s="30">
        <f t="shared" si="82"/>
        <v>1.0523239409732854E-2</v>
      </c>
      <c r="T132" s="30">
        <f t="shared" si="82"/>
        <v>4.1244380507497406E-3</v>
      </c>
      <c r="U132" s="30">
        <f t="shared" si="82"/>
        <v>1.0926468891346787E-3</v>
      </c>
      <c r="V132" s="30">
        <f t="shared" si="82"/>
        <v>2.8252323744890827E-4</v>
      </c>
      <c r="W132" s="30">
        <f t="shared" si="82"/>
        <v>6.9247691207275549E-5</v>
      </c>
      <c r="X132" s="30">
        <f t="shared" si="82"/>
        <v>1.8551493198768699E-4</v>
      </c>
      <c r="Y132" s="30">
        <f t="shared" si="82"/>
        <v>2.3613064465762964E-4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2.4674595608615425E-3</v>
      </c>
      <c r="S133" s="30">
        <f t="shared" si="82"/>
        <v>6.252914365337442E-4</v>
      </c>
      <c r="T133" s="30">
        <f t="shared" si="82"/>
        <v>4.1961565377505387E-4</v>
      </c>
      <c r="U133" s="30">
        <f t="shared" si="82"/>
        <v>2.0626361903328168E-4</v>
      </c>
      <c r="V133" s="30">
        <f t="shared" si="82"/>
        <v>6.8593355883248447E-5</v>
      </c>
      <c r="W133" s="30">
        <f t="shared" si="82"/>
        <v>7.6194477105150251E-5</v>
      </c>
      <c r="X133" s="30">
        <f t="shared" si="82"/>
        <v>1.7259517623267168E-4</v>
      </c>
      <c r="Y133" s="30">
        <f t="shared" si="82"/>
        <v>1.812103545185665E-4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0.71772553558573515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0.49126318544616709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0.66557189335681266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0.17430870791064557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CAL33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103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0.78053070033183425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0.38925968592894172</v>
      </c>
      <c r="S4" s="75">
        <f>S3*AVERAGE(E63:E64)</f>
        <v>0.26584170551597197</v>
      </c>
      <c r="T4" s="75">
        <f>T3*AVERAGE(E64:E65)</f>
        <v>9.6321431180218756E-2</v>
      </c>
      <c r="U4" s="75">
        <f>U3*AVERAGE(E65:E66)</f>
        <v>2.910787770670175E-2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0.6467402515834122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0.78053070033183425</v>
      </c>
      <c r="R5" s="80" t="s">
        <v>80</v>
      </c>
      <c r="S5" s="81">
        <f>SUM(R3:U3)</f>
        <v>1</v>
      </c>
      <c r="T5" s="80" t="s">
        <v>92</v>
      </c>
      <c r="U5" s="79">
        <f>Q5/S5</f>
        <v>0.78053070033183425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9.033723117795367E-2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9.7479810220139296E-2</v>
      </c>
      <c r="D7" s="53">
        <v>0</v>
      </c>
      <c r="E7" s="113">
        <v>165339</v>
      </c>
      <c r="F7" s="113">
        <v>144492</v>
      </c>
      <c r="G7" s="113">
        <v>150160</v>
      </c>
      <c r="H7" s="113">
        <v>143229</v>
      </c>
      <c r="I7" s="113">
        <v>139764</v>
      </c>
      <c r="J7" s="113">
        <v>116253</v>
      </c>
      <c r="K7" s="113">
        <v>31520</v>
      </c>
      <c r="L7" s="113">
        <v>14018</v>
      </c>
      <c r="M7" s="113">
        <v>10720</v>
      </c>
      <c r="N7" s="114">
        <v>8993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164245</v>
      </c>
      <c r="F8" s="113">
        <v>127836</v>
      </c>
      <c r="G8" s="113">
        <v>141588</v>
      </c>
      <c r="H8" s="113">
        <v>142132</v>
      </c>
      <c r="I8" s="113">
        <v>139390</v>
      </c>
      <c r="J8" s="113">
        <v>121110</v>
      </c>
      <c r="K8" s="113">
        <v>22456</v>
      </c>
      <c r="L8" s="113">
        <v>12781</v>
      </c>
      <c r="M8" s="113">
        <v>10602</v>
      </c>
      <c r="N8" s="114">
        <v>8774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156060</v>
      </c>
      <c r="F9" s="113">
        <v>147149</v>
      </c>
      <c r="G9" s="113">
        <v>141470</v>
      </c>
      <c r="H9" s="113">
        <v>132433</v>
      </c>
      <c r="I9" s="113">
        <v>121211</v>
      </c>
      <c r="J9" s="113">
        <v>85671</v>
      </c>
      <c r="K9" s="113">
        <v>14722</v>
      </c>
      <c r="L9" s="113">
        <v>9950</v>
      </c>
      <c r="M9" s="113">
        <v>7614</v>
      </c>
      <c r="N9" s="114">
        <v>7786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0.49519711717523884</v>
      </c>
      <c r="D10" s="53">
        <v>5.0000000000000001E-9</v>
      </c>
      <c r="E10" s="113">
        <v>126208</v>
      </c>
      <c r="F10" s="113">
        <v>111044</v>
      </c>
      <c r="G10" s="113">
        <v>102022</v>
      </c>
      <c r="H10" s="113">
        <v>81113</v>
      </c>
      <c r="I10" s="113">
        <v>39389</v>
      </c>
      <c r="J10" s="113">
        <v>16238</v>
      </c>
      <c r="K10" s="113">
        <v>9570</v>
      </c>
      <c r="L10" s="113">
        <v>9423</v>
      </c>
      <c r="M10" s="113">
        <v>8724</v>
      </c>
      <c r="N10" s="114">
        <v>6638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0.38443150593618236</v>
      </c>
      <c r="S10" s="38">
        <f t="shared" si="3"/>
        <v>0.28383711533798445</v>
      </c>
      <c r="T10" s="38">
        <f t="shared" si="3"/>
        <v>0.2708422838814426</v>
      </c>
      <c r="U10" s="38">
        <f t="shared" si="3"/>
        <v>0.2496756411570272</v>
      </c>
      <c r="V10" s="38">
        <f t="shared" si="3"/>
        <v>0.14648875157410643</v>
      </c>
      <c r="W10" s="38">
        <f t="shared" si="3"/>
        <v>2.6036957956651514E-2</v>
      </c>
      <c r="X10" s="38">
        <f t="shared" si="3"/>
        <v>1.7376081427248179E-2</v>
      </c>
      <c r="Y10" s="38">
        <f t="shared" si="3"/>
        <v>9.2990484541160077E-3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0.58553434835319251</v>
      </c>
      <c r="D11" s="53">
        <v>7.4999999999999993E-9</v>
      </c>
      <c r="E11" s="113">
        <v>67628</v>
      </c>
      <c r="F11" s="113">
        <v>26882</v>
      </c>
      <c r="G11" s="113">
        <v>24855</v>
      </c>
      <c r="H11" s="113">
        <v>14809</v>
      </c>
      <c r="I11" s="113">
        <v>13084</v>
      </c>
      <c r="J11" s="113">
        <v>12462</v>
      </c>
      <c r="K11" s="113">
        <v>10402</v>
      </c>
      <c r="L11" s="113">
        <v>10021</v>
      </c>
      <c r="M11" s="113">
        <v>9835</v>
      </c>
      <c r="N11" s="114">
        <v>5977</v>
      </c>
      <c r="O11" s="5"/>
      <c r="P11" s="41" t="s">
        <v>78</v>
      </c>
      <c r="Q11" s="42">
        <f>SUM(R10:Y10)</f>
        <v>1.3879873857247587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0.6467402515834122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9.033723117795367E-2</v>
      </c>
      <c r="D12" s="53">
        <v>1E-8</v>
      </c>
      <c r="E12" s="113">
        <v>20762</v>
      </c>
      <c r="F12" s="113">
        <v>11292</v>
      </c>
      <c r="G12" s="113">
        <v>12129</v>
      </c>
      <c r="H12" s="113">
        <v>11093</v>
      </c>
      <c r="I12" s="113">
        <v>10716</v>
      </c>
      <c r="J12" s="113">
        <v>10708</v>
      </c>
      <c r="K12" s="113">
        <v>10179</v>
      </c>
      <c r="L12" s="113">
        <v>8889</v>
      </c>
      <c r="M12" s="113">
        <v>7962</v>
      </c>
      <c r="N12" s="114">
        <v>7445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0.51249740851267589</v>
      </c>
      <c r="D15" s="53">
        <f>D7</f>
        <v>0</v>
      </c>
      <c r="E15" s="113">
        <v>168621</v>
      </c>
      <c r="F15" s="113">
        <v>160623</v>
      </c>
      <c r="G15" s="113">
        <v>174998</v>
      </c>
      <c r="H15" s="113">
        <v>152295</v>
      </c>
      <c r="I15" s="113">
        <v>152253</v>
      </c>
      <c r="J15" s="113">
        <v>132770</v>
      </c>
      <c r="K15" s="113">
        <v>41692</v>
      </c>
      <c r="L15" s="113">
        <v>15435</v>
      </c>
      <c r="M15" s="113">
        <v>11811</v>
      </c>
      <c r="N15" s="114">
        <v>10084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0.60997721873281519</v>
      </c>
      <c r="D16" s="53">
        <f t="shared" ref="D16:D20" si="7">D8</f>
        <v>1.0000000000000001E-9</v>
      </c>
      <c r="E16" s="113">
        <v>162523</v>
      </c>
      <c r="F16" s="113">
        <v>157447</v>
      </c>
      <c r="G16" s="113">
        <v>155736</v>
      </c>
      <c r="H16" s="113">
        <v>148110</v>
      </c>
      <c r="I16" s="113">
        <v>162376</v>
      </c>
      <c r="J16" s="113">
        <v>130719</v>
      </c>
      <c r="K16" s="113">
        <v>23397</v>
      </c>
      <c r="L16" s="113">
        <v>12148</v>
      </c>
      <c r="M16" s="113">
        <v>9217</v>
      </c>
      <c r="N16" s="114">
        <v>7784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9.7479810220139296E-2</v>
      </c>
      <c r="D17" s="53">
        <f t="shared" si="7"/>
        <v>2.5000000000000001E-9</v>
      </c>
      <c r="E17" s="113">
        <v>157108</v>
      </c>
      <c r="F17" s="113">
        <v>172943</v>
      </c>
      <c r="G17" s="113">
        <v>149044</v>
      </c>
      <c r="H17" s="113">
        <v>148080</v>
      </c>
      <c r="I17" s="113">
        <v>129338</v>
      </c>
      <c r="J17" s="113">
        <v>72780</v>
      </c>
      <c r="K17" s="113">
        <v>14948</v>
      </c>
      <c r="L17" s="113">
        <v>12373</v>
      </c>
      <c r="M17" s="113">
        <v>9294</v>
      </c>
      <c r="N17" s="114">
        <v>6177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0.95203212988198571</v>
      </c>
      <c r="S17" s="30">
        <f t="shared" si="10"/>
        <v>0.98007571330304577</v>
      </c>
      <c r="T17" s="30">
        <f t="shared" si="10"/>
        <v>0.90569726232302428</v>
      </c>
      <c r="U17" s="30">
        <f t="shared" si="10"/>
        <v>0.89373992189542084</v>
      </c>
      <c r="V17" s="30">
        <f t="shared" si="10"/>
        <v>0.76506913204166704</v>
      </c>
      <c r="W17" s="30">
        <f t="shared" si="10"/>
        <v>0.20818106683633175</v>
      </c>
      <c r="X17" s="30">
        <f t="shared" si="10"/>
        <v>8.7540118829318683E-2</v>
      </c>
      <c r="Y17" s="30">
        <f t="shared" si="10"/>
        <v>6.9107880830780372E-2</v>
      </c>
      <c r="Z17" s="31">
        <f t="shared" si="10"/>
        <v>5.8164731997488735E-2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137933</v>
      </c>
      <c r="F18" s="113">
        <v>126999</v>
      </c>
      <c r="G18" s="113">
        <v>140701</v>
      </c>
      <c r="H18" s="113">
        <v>100369</v>
      </c>
      <c r="I18" s="113">
        <v>53718</v>
      </c>
      <c r="J18" s="113">
        <v>17425</v>
      </c>
      <c r="K18" s="113">
        <v>11196</v>
      </c>
      <c r="L18" s="113">
        <v>8730</v>
      </c>
      <c r="M18" s="113">
        <v>8789</v>
      </c>
      <c r="N18" s="114">
        <v>6419</v>
      </c>
      <c r="O18" s="5"/>
      <c r="P18" s="20">
        <f t="shared" si="9"/>
        <v>-8.9999999999999982</v>
      </c>
      <c r="Q18" s="30">
        <f t="shared" si="10"/>
        <v>0.99443460186769306</v>
      </c>
      <c r="R18" s="30">
        <f t="shared" si="10"/>
        <v>0.94673369204444435</v>
      </c>
      <c r="S18" s="30">
        <f t="shared" si="10"/>
        <v>0.97462120175870959</v>
      </c>
      <c r="T18" s="30">
        <f t="shared" si="10"/>
        <v>0.90065669647085622</v>
      </c>
      <c r="U18" s="30">
        <f t="shared" si="10"/>
        <v>0.88876590340333594</v>
      </c>
      <c r="V18" s="30">
        <f t="shared" si="10"/>
        <v>0.76081121772311666</v>
      </c>
      <c r="W18" s="30">
        <f t="shared" si="10"/>
        <v>0.20702245631577917</v>
      </c>
      <c r="X18" s="30">
        <f t="shared" si="10"/>
        <v>8.7052923215484065E-2</v>
      </c>
      <c r="Y18" s="30">
        <f t="shared" si="10"/>
        <v>6.8723267959877057E-2</v>
      </c>
      <c r="Z18" s="31">
        <f t="shared" si="10"/>
        <v>5.7841022106663774E-2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33499</v>
      </c>
      <c r="F19" s="113">
        <v>33117</v>
      </c>
      <c r="G19" s="113">
        <v>48518</v>
      </c>
      <c r="H19" s="113">
        <v>16770</v>
      </c>
      <c r="I19" s="113">
        <v>15481</v>
      </c>
      <c r="J19" s="113">
        <v>10698</v>
      </c>
      <c r="K19" s="113">
        <v>9668</v>
      </c>
      <c r="L19" s="113">
        <v>10584</v>
      </c>
      <c r="M19" s="113">
        <v>9753</v>
      </c>
      <c r="N19" s="114">
        <v>7681</v>
      </c>
      <c r="O19" s="5"/>
      <c r="P19" s="20">
        <f t="shared" si="9"/>
        <v>-8.6020599913279607</v>
      </c>
      <c r="Q19" s="30">
        <f t="shared" si="10"/>
        <v>0.96164422189583465</v>
      </c>
      <c r="R19" s="30">
        <f t="shared" si="10"/>
        <v>0.91551619676019635</v>
      </c>
      <c r="S19" s="30">
        <f t="shared" si="10"/>
        <v>0.9424841467183126</v>
      </c>
      <c r="T19" s="30">
        <f t="shared" si="10"/>
        <v>0.87095853909981236</v>
      </c>
      <c r="U19" s="30">
        <f t="shared" si="10"/>
        <v>0.85945983176836604</v>
      </c>
      <c r="V19" s="30">
        <f t="shared" si="10"/>
        <v>0.73572431017873052</v>
      </c>
      <c r="W19" s="30">
        <f t="shared" si="10"/>
        <v>0.20019612003126899</v>
      </c>
      <c r="X19" s="30">
        <f t="shared" si="10"/>
        <v>8.4182449456289069E-2</v>
      </c>
      <c r="Y19" s="30">
        <f t="shared" si="10"/>
        <v>6.6457194288385854E-2</v>
      </c>
      <c r="Z19" s="31">
        <f t="shared" si="10"/>
        <v>5.5933778443504813E-2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16524</v>
      </c>
      <c r="F20" s="113">
        <v>14878</v>
      </c>
      <c r="G20" s="113">
        <v>12487</v>
      </c>
      <c r="H20" s="113">
        <v>12008</v>
      </c>
      <c r="I20" s="113">
        <v>11326</v>
      </c>
      <c r="J20" s="113">
        <v>10747</v>
      </c>
      <c r="K20" s="113">
        <v>10210</v>
      </c>
      <c r="L20" s="113">
        <v>9661</v>
      </c>
      <c r="M20" s="113">
        <v>8627</v>
      </c>
      <c r="N20" s="114">
        <v>6449</v>
      </c>
      <c r="O20" s="5"/>
      <c r="P20" s="20">
        <f t="shared" si="9"/>
        <v>-8.3010299956639813</v>
      </c>
      <c r="Q20" s="30">
        <f t="shared" si="10"/>
        <v>0.80474584797773241</v>
      </c>
      <c r="R20" s="30">
        <f t="shared" si="10"/>
        <v>0.76614390366392526</v>
      </c>
      <c r="S20" s="30">
        <f t="shared" si="10"/>
        <v>0.78871186098444057</v>
      </c>
      <c r="T20" s="30">
        <f t="shared" si="10"/>
        <v>0.72885611137925288</v>
      </c>
      <c r="U20" s="30">
        <f t="shared" si="10"/>
        <v>0.71923349131728276</v>
      </c>
      <c r="V20" s="30">
        <f t="shared" si="10"/>
        <v>0.61568620742645908</v>
      </c>
      <c r="W20" s="30">
        <f t="shared" si="10"/>
        <v>0.16753284916411279</v>
      </c>
      <c r="X20" s="30">
        <f t="shared" si="10"/>
        <v>7.0447547159371529E-2</v>
      </c>
      <c r="Y20" s="30">
        <f t="shared" si="10"/>
        <v>5.5614280161110426E-2</v>
      </c>
      <c r="Z20" s="31">
        <f t="shared" si="10"/>
        <v>4.680782657371662E-2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0.28981586997929787</v>
      </c>
      <c r="R21" s="30">
        <f t="shared" si="10"/>
        <v>0.2759140199699916</v>
      </c>
      <c r="S21" s="30">
        <f t="shared" si="10"/>
        <v>0.28404149549650315</v>
      </c>
      <c r="T21" s="30">
        <f t="shared" si="10"/>
        <v>0.26248544001801566</v>
      </c>
      <c r="U21" s="30">
        <f t="shared" si="10"/>
        <v>0.25902001299935112</v>
      </c>
      <c r="V21" s="30">
        <f t="shared" si="10"/>
        <v>0.22172917609696205</v>
      </c>
      <c r="W21" s="30">
        <f t="shared" si="10"/>
        <v>6.0334176998389839E-2</v>
      </c>
      <c r="X21" s="30">
        <f t="shared" si="10"/>
        <v>2.537051569661011E-2</v>
      </c>
      <c r="Y21" s="30">
        <f t="shared" si="10"/>
        <v>2.0028560605398257E-2</v>
      </c>
      <c r="Z21" s="31">
        <f t="shared" si="10"/>
        <v>1.6857062405964903E-2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0.17591017332793016</v>
      </c>
      <c r="R22" s="30">
        <f t="shared" si="10"/>
        <v>0.16747213698129862</v>
      </c>
      <c r="S22" s="30">
        <f t="shared" si="10"/>
        <v>0.17240528860163357</v>
      </c>
      <c r="T22" s="30">
        <f t="shared" si="10"/>
        <v>0.15932136239787503</v>
      </c>
      <c r="U22" s="30">
        <f t="shared" si="10"/>
        <v>0.15721794457071425</v>
      </c>
      <c r="V22" s="30">
        <f t="shared" si="10"/>
        <v>0.13458344362529873</v>
      </c>
      <c r="W22" s="30">
        <f t="shared" si="10"/>
        <v>3.6621167550772528E-2</v>
      </c>
      <c r="X22" s="30">
        <f t="shared" si="10"/>
        <v>1.5399197476413051E-2</v>
      </c>
      <c r="Y22" s="30">
        <f t="shared" si="10"/>
        <v>1.2156779295268517E-2</v>
      </c>
      <c r="Z22" s="31">
        <f t="shared" si="10"/>
        <v>1.0231768087250849E-2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201691</v>
      </c>
      <c r="F23" s="113">
        <v>207664</v>
      </c>
      <c r="G23" s="113">
        <v>200524</v>
      </c>
      <c r="H23" s="113">
        <v>191130</v>
      </c>
      <c r="I23" s="113">
        <v>188172</v>
      </c>
      <c r="J23" s="113">
        <v>162301</v>
      </c>
      <c r="K23" s="113">
        <v>37646</v>
      </c>
      <c r="L23" s="113">
        <v>17406</v>
      </c>
      <c r="M23" s="113">
        <v>14611</v>
      </c>
      <c r="N23" s="114">
        <v>12162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206952</v>
      </c>
      <c r="F24" s="113">
        <v>205172</v>
      </c>
      <c r="G24" s="113">
        <v>200476</v>
      </c>
      <c r="H24" s="113">
        <v>187251</v>
      </c>
      <c r="I24" s="113">
        <v>185024</v>
      </c>
      <c r="J24" s="113">
        <v>164236</v>
      </c>
      <c r="K24" s="113">
        <v>24214</v>
      </c>
      <c r="L24" s="113">
        <v>17374</v>
      </c>
      <c r="M24" s="113">
        <v>11527</v>
      </c>
      <c r="N24" s="114">
        <v>10364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203573</v>
      </c>
      <c r="F25" s="113">
        <v>207120</v>
      </c>
      <c r="G25" s="113">
        <v>189158</v>
      </c>
      <c r="H25" s="113">
        <v>180436</v>
      </c>
      <c r="I25" s="113">
        <v>169280</v>
      </c>
      <c r="J25" s="113">
        <v>91593</v>
      </c>
      <c r="K25" s="113">
        <v>13378</v>
      </c>
      <c r="L25" s="113">
        <v>15398</v>
      </c>
      <c r="M25" s="113">
        <v>11260</v>
      </c>
      <c r="N25" s="114">
        <v>8018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167989</v>
      </c>
      <c r="F26" s="113">
        <v>161066</v>
      </c>
      <c r="G26" s="113">
        <v>139964</v>
      </c>
      <c r="H26" s="113">
        <v>97201</v>
      </c>
      <c r="I26" s="113">
        <v>49070</v>
      </c>
      <c r="J26" s="113">
        <v>16491</v>
      </c>
      <c r="K26" s="113">
        <v>12095</v>
      </c>
      <c r="L26" s="113">
        <v>11964</v>
      </c>
      <c r="M26" s="113">
        <v>10191</v>
      </c>
      <c r="N26" s="114">
        <v>8471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0.95203212988198571</v>
      </c>
      <c r="S26" s="30">
        <f t="shared" si="15"/>
        <v>0.98007571330304577</v>
      </c>
      <c r="T26" s="30">
        <f t="shared" si="15"/>
        <v>0.90569726232302428</v>
      </c>
      <c r="U26" s="30">
        <f t="shared" si="15"/>
        <v>0.89373992189542084</v>
      </c>
      <c r="V26" s="30">
        <f t="shared" si="15"/>
        <v>0.76506913204166704</v>
      </c>
      <c r="W26" s="30">
        <f t="shared" si="15"/>
        <v>0.20818106683633175</v>
      </c>
      <c r="X26" s="30">
        <f t="shared" si="15"/>
        <v>8.7540118829318683E-2</v>
      </c>
      <c r="Y26" s="30">
        <f t="shared" si="15"/>
        <v>6.9107880830780372E-2</v>
      </c>
      <c r="Z26" s="31">
        <f t="shared" si="15"/>
        <v>5.8164731997488735E-2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52794</v>
      </c>
      <c r="F27" s="113">
        <v>22519</v>
      </c>
      <c r="G27" s="113">
        <v>23401</v>
      </c>
      <c r="H27" s="113">
        <v>16319</v>
      </c>
      <c r="I27" s="113">
        <v>13494</v>
      </c>
      <c r="J27" s="113">
        <v>12305</v>
      </c>
      <c r="K27" s="113">
        <v>11513</v>
      </c>
      <c r="L27" s="113">
        <v>13114</v>
      </c>
      <c r="M27" s="113">
        <v>9942</v>
      </c>
      <c r="N27" s="114">
        <v>8025</v>
      </c>
      <c r="O27" s="5"/>
      <c r="P27" s="20">
        <f t="shared" si="14"/>
        <v>-8.9999999999999982</v>
      </c>
      <c r="Q27" s="30">
        <f t="shared" si="15"/>
        <v>0.99443460186769306</v>
      </c>
      <c r="R27" s="30">
        <f t="shared" si="15"/>
        <v>0.90805574459124883</v>
      </c>
      <c r="S27" s="30">
        <f t="shared" si="15"/>
        <v>0.92463721508516672</v>
      </c>
      <c r="T27" s="30">
        <f t="shared" si="15"/>
        <v>0.88880185695366132</v>
      </c>
      <c r="U27" s="30">
        <f t="shared" si="15"/>
        <v>0.90779458440205874</v>
      </c>
      <c r="V27" s="30">
        <f t="shared" si="15"/>
        <v>0.77400463894391958</v>
      </c>
      <c r="W27" s="30">
        <f t="shared" si="15"/>
        <v>0.13154260682072319</v>
      </c>
      <c r="X27" s="30">
        <f t="shared" si="15"/>
        <v>7.8495559792570627E-2</v>
      </c>
      <c r="Y27" s="30">
        <f t="shared" si="15"/>
        <v>5.8645209506545247E-2</v>
      </c>
      <c r="Z27" s="31">
        <f t="shared" si="15"/>
        <v>5.0204987030286551E-2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61347</v>
      </c>
      <c r="F28" s="115">
        <v>33744</v>
      </c>
      <c r="G28" s="115">
        <v>21552</v>
      </c>
      <c r="H28" s="115">
        <v>22039</v>
      </c>
      <c r="I28" s="115">
        <v>15798</v>
      </c>
      <c r="J28" s="115">
        <v>13154</v>
      </c>
      <c r="K28" s="115">
        <v>13994</v>
      </c>
      <c r="L28" s="115">
        <v>12772</v>
      </c>
      <c r="M28" s="115">
        <v>12618</v>
      </c>
      <c r="N28" s="116">
        <v>9544</v>
      </c>
      <c r="O28" s="5"/>
      <c r="P28" s="20">
        <f t="shared" si="14"/>
        <v>-8.6020599913279607</v>
      </c>
      <c r="Q28" s="30">
        <f t="shared" si="15"/>
        <v>0.96164422189583465</v>
      </c>
      <c r="R28" s="30">
        <f t="shared" si="15"/>
        <v>0.98084415612387754</v>
      </c>
      <c r="S28" s="30">
        <f t="shared" si="15"/>
        <v>0.89246526081075273</v>
      </c>
      <c r="T28" s="30">
        <f t="shared" si="15"/>
        <v>0.85792568327421748</v>
      </c>
      <c r="U28" s="30">
        <f t="shared" si="15"/>
        <v>0.77981445706735697</v>
      </c>
      <c r="V28" s="30">
        <f t="shared" si="15"/>
        <v>0.46796593972619593</v>
      </c>
      <c r="W28" s="30">
        <f t="shared" si="15"/>
        <v>8.1339665781989881E-2</v>
      </c>
      <c r="X28" s="30">
        <f t="shared" si="15"/>
        <v>6.996715692175734E-2</v>
      </c>
      <c r="Y28" s="30">
        <f t="shared" si="15"/>
        <v>5.2332168480883345E-2</v>
      </c>
      <c r="Z28" s="31">
        <f t="shared" si="15"/>
        <v>4.1159152259157117E-2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0.80474584797773241</v>
      </c>
      <c r="R29" s="30">
        <f t="shared" si="15"/>
        <v>0.74111817268428926</v>
      </c>
      <c r="S29" s="30">
        <f t="shared" si="15"/>
        <v>0.71514053424445778</v>
      </c>
      <c r="T29" s="30">
        <f t="shared" si="15"/>
        <v>0.52258352347589221</v>
      </c>
      <c r="U29" s="30">
        <f t="shared" si="15"/>
        <v>0.2666990439995745</v>
      </c>
      <c r="V29" s="30">
        <f t="shared" si="15"/>
        <v>9.4437429076522125E-2</v>
      </c>
      <c r="W29" s="30">
        <f t="shared" si="15"/>
        <v>6.1415491768005814E-2</v>
      </c>
      <c r="X29" s="30">
        <f t="shared" si="15"/>
        <v>5.6027790501977377E-2</v>
      </c>
      <c r="Y29" s="30">
        <f t="shared" si="15"/>
        <v>5.1804972029288854E-2</v>
      </c>
      <c r="Z29" s="31">
        <f t="shared" si="15"/>
        <v>4.0071775845007658E-2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0.28981586997929787</v>
      </c>
      <c r="R30" s="30">
        <f t="shared" si="15"/>
        <v>0.15687906176533892</v>
      </c>
      <c r="S30" s="30">
        <f t="shared" si="15"/>
        <v>0.18469518554278253</v>
      </c>
      <c r="T30" s="30">
        <f t="shared" si="15"/>
        <v>8.9977399234381264E-2</v>
      </c>
      <c r="U30" s="30">
        <f t="shared" si="15"/>
        <v>7.9282716975189849E-2</v>
      </c>
      <c r="V30" s="30">
        <f t="shared" si="15"/>
        <v>6.6608546390342013E-2</v>
      </c>
      <c r="W30" s="30">
        <f t="shared" si="15"/>
        <v>5.9110405550528405E-2</v>
      </c>
      <c r="X30" s="30">
        <f t="shared" si="15"/>
        <v>6.2799015389605847E-2</v>
      </c>
      <c r="Y30" s="30">
        <f t="shared" si="15"/>
        <v>5.5538948319651414E-2</v>
      </c>
      <c r="Z30" s="31">
        <f t="shared" si="15"/>
        <v>4.0496805687195318E-2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0.17591017332793016</v>
      </c>
      <c r="R31" s="30">
        <f t="shared" si="15"/>
        <v>0.10794495143736682</v>
      </c>
      <c r="S31" s="30">
        <f t="shared" si="15"/>
        <v>8.4756182596342391E-2</v>
      </c>
      <c r="T31" s="30">
        <f t="shared" si="15"/>
        <v>8.2525509378047965E-2</v>
      </c>
      <c r="U31" s="30">
        <f t="shared" si="15"/>
        <v>7.0102805747201388E-2</v>
      </c>
      <c r="V31" s="30">
        <f t="shared" si="15"/>
        <v>6.4572377918892976E-2</v>
      </c>
      <c r="W31" s="30">
        <f t="shared" si="15"/>
        <v>6.3832592218394407E-2</v>
      </c>
      <c r="X31" s="30">
        <f t="shared" si="15"/>
        <v>5.8127009803533351E-2</v>
      </c>
      <c r="Y31" s="30">
        <f t="shared" si="15"/>
        <v>5.3959575816274176E-2</v>
      </c>
      <c r="Z31" s="31">
        <f t="shared" si="15"/>
        <v>4.3531380551395084E-2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0.87391359570337313</v>
      </c>
      <c r="G34" s="30">
        <f t="shared" si="17"/>
        <v>0.90819467881141169</v>
      </c>
      <c r="H34" s="30">
        <f t="shared" si="17"/>
        <v>0.86627474461560794</v>
      </c>
      <c r="I34" s="30">
        <f t="shared" si="17"/>
        <v>0.84531780160760617</v>
      </c>
      <c r="J34" s="30">
        <f t="shared" si="17"/>
        <v>0.70311904632300914</v>
      </c>
      <c r="K34" s="30">
        <f t="shared" si="17"/>
        <v>0.19063862730511252</v>
      </c>
      <c r="L34" s="30">
        <f t="shared" si="17"/>
        <v>8.478338444045265E-2</v>
      </c>
      <c r="M34" s="30">
        <f t="shared" si="17"/>
        <v>6.4836487459099187E-2</v>
      </c>
      <c r="N34" s="31">
        <f t="shared" si="17"/>
        <v>5.4391280943999906E-2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0.99338329129848368</v>
      </c>
      <c r="F35" s="30">
        <f t="shared" si="20"/>
        <v>0.77317511294975783</v>
      </c>
      <c r="G35" s="30">
        <f t="shared" si="20"/>
        <v>0.85634968156333346</v>
      </c>
      <c r="H35" s="30">
        <f t="shared" si="20"/>
        <v>0.85963989137469077</v>
      </c>
      <c r="I35" s="30">
        <f t="shared" si="20"/>
        <v>0.84305578236229806</v>
      </c>
      <c r="J35" s="30">
        <f t="shared" si="20"/>
        <v>0.73249505561301331</v>
      </c>
      <c r="K35" s="30">
        <f t="shared" si="20"/>
        <v>0.1358179255952921</v>
      </c>
      <c r="L35" s="30">
        <f t="shared" si="20"/>
        <v>7.7301786027495031E-2</v>
      </c>
      <c r="M35" s="30">
        <f t="shared" si="20"/>
        <v>6.4122802242665075E-2</v>
      </c>
      <c r="N35" s="31">
        <f t="shared" si="20"/>
        <v>5.3066729567736587E-2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0.94387893963311742</v>
      </c>
      <c r="F36" s="30">
        <f t="shared" si="20"/>
        <v>0.88998360943274124</v>
      </c>
      <c r="G36" s="30">
        <f t="shared" si="20"/>
        <v>0.85563599634689935</v>
      </c>
      <c r="H36" s="30">
        <f t="shared" si="20"/>
        <v>0.80097859549168682</v>
      </c>
      <c r="I36" s="30">
        <f t="shared" si="20"/>
        <v>0.73310592177284251</v>
      </c>
      <c r="J36" s="30">
        <f t="shared" si="20"/>
        <v>0.51815361167056773</v>
      </c>
      <c r="K36" s="30">
        <f t="shared" si="20"/>
        <v>8.9041303019856174E-2</v>
      </c>
      <c r="L36" s="30">
        <f t="shared" si="20"/>
        <v>6.0179389012876575E-2</v>
      </c>
      <c r="M36" s="30">
        <f t="shared" si="20"/>
        <v>4.6050840999401231E-2</v>
      </c>
      <c r="N36" s="31">
        <f t="shared" si="20"/>
        <v>4.7091127925050956E-2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3.8677947453195527E-2</v>
      </c>
      <c r="S36" s="30">
        <f t="shared" si="23"/>
        <v>4.9983986673542868E-2</v>
      </c>
      <c r="T36" s="30">
        <f t="shared" si="23"/>
        <v>1.1854839517194904E-2</v>
      </c>
      <c r="U36" s="30">
        <f t="shared" si="23"/>
        <v>-1.9028680998722791E-2</v>
      </c>
      <c r="V36" s="30">
        <f t="shared" si="23"/>
        <v>-1.3193421220802914E-2</v>
      </c>
      <c r="W36" s="30">
        <f t="shared" si="23"/>
        <v>7.5479849495055984E-2</v>
      </c>
      <c r="X36" s="30">
        <f t="shared" si="23"/>
        <v>8.5573634229134388E-3</v>
      </c>
      <c r="Y36" s="30">
        <f t="shared" si="23"/>
        <v>1.007805845333181E-2</v>
      </c>
      <c r="Z36" s="31">
        <f t="shared" si="23"/>
        <v>7.6360350763772233E-3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0.76332867623488709</v>
      </c>
      <c r="F37" s="30">
        <f t="shared" si="20"/>
        <v>0.67161407774330317</v>
      </c>
      <c r="G37" s="30">
        <f t="shared" si="20"/>
        <v>0.61704739958509491</v>
      </c>
      <c r="H37" s="30">
        <f t="shared" si="20"/>
        <v>0.49058600814085002</v>
      </c>
      <c r="I37" s="30">
        <f t="shared" si="20"/>
        <v>0.23823175415358747</v>
      </c>
      <c r="J37" s="30">
        <f t="shared" si="20"/>
        <v>9.8210343597094449E-2</v>
      </c>
      <c r="K37" s="30">
        <f t="shared" si="20"/>
        <v>5.7881080688766719E-2</v>
      </c>
      <c r="L37" s="30">
        <f t="shared" si="20"/>
        <v>5.6991998258124218E-2</v>
      </c>
      <c r="M37" s="30">
        <f t="shared" si="20"/>
        <v>5.2764320577722137E-2</v>
      </c>
      <c r="N37" s="31">
        <f t="shared" si="20"/>
        <v>4.0147817514319069E-2</v>
      </c>
      <c r="P37" s="20">
        <f t="shared" si="21"/>
        <v>-8.6020599913279607</v>
      </c>
      <c r="Q37" s="30">
        <f t="shared" si="23"/>
        <v>0</v>
      </c>
      <c r="R37" s="30">
        <f t="shared" si="23"/>
        <v>-6.5327959363681187E-2</v>
      </c>
      <c r="S37" s="30">
        <f t="shared" si="23"/>
        <v>5.0018885907559874E-2</v>
      </c>
      <c r="T37" s="30">
        <f t="shared" si="23"/>
        <v>1.303285582559488E-2</v>
      </c>
      <c r="U37" s="30">
        <f t="shared" si="23"/>
        <v>7.9645374701009075E-2</v>
      </c>
      <c r="V37" s="30">
        <f t="shared" si="23"/>
        <v>0.26775837045253459</v>
      </c>
      <c r="W37" s="30">
        <f t="shared" si="23"/>
        <v>0.11885645424927911</v>
      </c>
      <c r="X37" s="30">
        <f t="shared" si="23"/>
        <v>1.4215292534531729E-2</v>
      </c>
      <c r="Y37" s="30">
        <f t="shared" si="23"/>
        <v>1.4125025807502509E-2</v>
      </c>
      <c r="Z37" s="31">
        <f t="shared" si="23"/>
        <v>1.4774626184347696E-2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0.40902630353395147</v>
      </c>
      <c r="F38" s="30">
        <f t="shared" si="20"/>
        <v>0.16258716939137166</v>
      </c>
      <c r="G38" s="30">
        <f t="shared" si="20"/>
        <v>0.15032750893618566</v>
      </c>
      <c r="H38" s="30">
        <f t="shared" si="20"/>
        <v>8.9567494662481331E-2</v>
      </c>
      <c r="I38" s="30">
        <f t="shared" si="20"/>
        <v>7.9134384506982625E-2</v>
      </c>
      <c r="J38" s="30">
        <f t="shared" si="20"/>
        <v>7.5372416671202799E-2</v>
      </c>
      <c r="K38" s="30">
        <f t="shared" si="20"/>
        <v>6.291316628260725E-2</v>
      </c>
      <c r="L38" s="30">
        <f t="shared" si="20"/>
        <v>6.0608809778697099E-2</v>
      </c>
      <c r="M38" s="30">
        <f t="shared" si="20"/>
        <v>5.9483848335843331E-2</v>
      </c>
      <c r="N38" s="31">
        <f t="shared" si="20"/>
        <v>3.6149970666327969E-2</v>
      </c>
      <c r="P38" s="20">
        <f t="shared" si="21"/>
        <v>-8.3010299956639813</v>
      </c>
      <c r="Q38" s="30">
        <f t="shared" si="23"/>
        <v>0</v>
      </c>
      <c r="R38" s="30">
        <f t="shared" si="23"/>
        <v>2.5025730979636007E-2</v>
      </c>
      <c r="S38" s="30">
        <f t="shared" si="23"/>
        <v>7.357132673998279E-2</v>
      </c>
      <c r="T38" s="30">
        <f t="shared" si="23"/>
        <v>0.20627258790336067</v>
      </c>
      <c r="U38" s="30">
        <f t="shared" si="23"/>
        <v>0.45253444731770825</v>
      </c>
      <c r="V38" s="30">
        <f t="shared" si="23"/>
        <v>0.52124877834993699</v>
      </c>
      <c r="W38" s="30">
        <f t="shared" si="23"/>
        <v>0.10611735739610698</v>
      </c>
      <c r="X38" s="30">
        <f t="shared" si="23"/>
        <v>1.4419756657394152E-2</v>
      </c>
      <c r="Y38" s="30">
        <f t="shared" si="23"/>
        <v>3.8093081318215719E-3</v>
      </c>
      <c r="Z38" s="31">
        <f t="shared" si="23"/>
        <v>6.7360507287089616E-3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0.12557230901360236</v>
      </c>
      <c r="F39" s="30">
        <f t="shared" si="20"/>
        <v>6.8296046304864549E-2</v>
      </c>
      <c r="G39" s="30">
        <f t="shared" si="20"/>
        <v>7.3358372797706531E-2</v>
      </c>
      <c r="H39" s="30">
        <f t="shared" si="20"/>
        <v>6.7092458524607018E-2</v>
      </c>
      <c r="I39" s="30">
        <f t="shared" si="20"/>
        <v>6.4812294739898024E-2</v>
      </c>
      <c r="J39" s="30">
        <f t="shared" si="20"/>
        <v>6.4763909301495712E-2</v>
      </c>
      <c r="K39" s="30">
        <f t="shared" si="20"/>
        <v>6.1564422187142781E-2</v>
      </c>
      <c r="L39" s="30">
        <f t="shared" si="20"/>
        <v>5.3762270244769837E-2</v>
      </c>
      <c r="M39" s="30">
        <f t="shared" si="20"/>
        <v>4.8155607569901837E-2</v>
      </c>
      <c r="N39" s="31">
        <f t="shared" si="20"/>
        <v>4.5028698613152375E-2</v>
      </c>
      <c r="P39" s="20">
        <f t="shared" si="21"/>
        <v>-8.1249387366082999</v>
      </c>
      <c r="Q39" s="30">
        <f t="shared" si="23"/>
        <v>0</v>
      </c>
      <c r="R39" s="30">
        <f t="shared" si="23"/>
        <v>0.11903495820465268</v>
      </c>
      <c r="S39" s="30">
        <f t="shared" si="23"/>
        <v>9.9346309953720624E-2</v>
      </c>
      <c r="T39" s="30">
        <f t="shared" si="23"/>
        <v>0.17250804078363441</v>
      </c>
      <c r="U39" s="30">
        <f t="shared" si="23"/>
        <v>0.17973729602416127</v>
      </c>
      <c r="V39" s="30">
        <f t="shared" si="23"/>
        <v>0.15512062970662005</v>
      </c>
      <c r="W39" s="30">
        <f t="shared" si="23"/>
        <v>1.2237714478614339E-3</v>
      </c>
      <c r="X39" s="30">
        <f t="shared" si="23"/>
        <v>-3.7428499692995734E-2</v>
      </c>
      <c r="Y39" s="30">
        <f t="shared" si="23"/>
        <v>-3.5510387714253161E-2</v>
      </c>
      <c r="Z39" s="31">
        <f t="shared" si="23"/>
        <v>-2.3639743281230415E-2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5.9527185543931799E-2</v>
      </c>
      <c r="S40" s="36">
        <f t="shared" si="23"/>
        <v>8.7649106005291175E-2</v>
      </c>
      <c r="T40" s="36">
        <f t="shared" si="23"/>
        <v>7.6795853019827068E-2</v>
      </c>
      <c r="U40" s="36">
        <f t="shared" si="23"/>
        <v>8.7115138823512864E-2</v>
      </c>
      <c r="V40" s="36">
        <f t="shared" si="23"/>
        <v>7.0011065706405751E-2</v>
      </c>
      <c r="W40" s="36">
        <f t="shared" si="23"/>
        <v>-2.7211424667621879E-2</v>
      </c>
      <c r="X40" s="36">
        <f t="shared" si="23"/>
        <v>-4.27278123271203E-2</v>
      </c>
      <c r="Y40" s="36">
        <f t="shared" si="23"/>
        <v>-4.1802796521005658E-2</v>
      </c>
      <c r="Z40" s="37">
        <f t="shared" si="23"/>
        <v>-3.3299612464144236E-2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0.95256818545732735</v>
      </c>
      <c r="G42" s="30">
        <f t="shared" si="25"/>
        <v>1.0378185398022786</v>
      </c>
      <c r="H42" s="30">
        <f t="shared" si="25"/>
        <v>0.90317931930186635</v>
      </c>
      <c r="I42" s="30">
        <f t="shared" si="25"/>
        <v>0.90293024000569322</v>
      </c>
      <c r="J42" s="30">
        <f t="shared" si="25"/>
        <v>0.78738709887855007</v>
      </c>
      <c r="K42" s="30">
        <f t="shared" si="25"/>
        <v>0.24725271466780532</v>
      </c>
      <c r="L42" s="30">
        <f t="shared" si="25"/>
        <v>9.1536641343604883E-2</v>
      </c>
      <c r="M42" s="30">
        <f t="shared" si="25"/>
        <v>7.0044656359528168E-2</v>
      </c>
      <c r="N42" s="31">
        <f t="shared" si="25"/>
        <v>5.9802752919268655E-2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0.96383605837944264</v>
      </c>
      <c r="F43" s="30">
        <f t="shared" si="27"/>
        <v>0.93373304629909681</v>
      </c>
      <c r="G43" s="30">
        <f t="shared" si="27"/>
        <v>0.92358603020976038</v>
      </c>
      <c r="H43" s="30">
        <f t="shared" si="27"/>
        <v>0.87836034657604922</v>
      </c>
      <c r="I43" s="30">
        <f t="shared" si="27"/>
        <v>0.96296428084283692</v>
      </c>
      <c r="J43" s="30">
        <f t="shared" si="27"/>
        <v>0.77522372658209826</v>
      </c>
      <c r="K43" s="30">
        <f t="shared" si="27"/>
        <v>0.1387549593467006</v>
      </c>
      <c r="L43" s="30">
        <f t="shared" si="27"/>
        <v>7.2043221188345455E-2</v>
      </c>
      <c r="M43" s="30">
        <f t="shared" si="27"/>
        <v>5.4661044591124475E-2</v>
      </c>
      <c r="N43" s="31">
        <f t="shared" si="27"/>
        <v>4.6162696224076483E-2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0.93172262055141408</v>
      </c>
      <c r="F44" s="30">
        <f t="shared" si="27"/>
        <v>1.0256314456680959</v>
      </c>
      <c r="G44" s="30">
        <f t="shared" si="27"/>
        <v>0.88389939568618381</v>
      </c>
      <c r="H44" s="30">
        <f t="shared" si="27"/>
        <v>0.87818243279306851</v>
      </c>
      <c r="I44" s="30">
        <f t="shared" si="27"/>
        <v>0.7670337621055503</v>
      </c>
      <c r="J44" s="30">
        <f t="shared" si="27"/>
        <v>0.431618837511342</v>
      </c>
      <c r="K44" s="30">
        <f t="shared" si="27"/>
        <v>8.8648507599883769E-2</v>
      </c>
      <c r="L44" s="30">
        <f t="shared" si="27"/>
        <v>7.3377574560701223E-2</v>
      </c>
      <c r="M44" s="30">
        <f t="shared" si="27"/>
        <v>5.5117689967441777E-2</v>
      </c>
      <c r="N44" s="31">
        <f t="shared" si="27"/>
        <v>3.6632447915740031E-2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0.8180060609295402</v>
      </c>
      <c r="F45" s="30">
        <f t="shared" si="27"/>
        <v>0.75316241749248314</v>
      </c>
      <c r="G45" s="30">
        <f t="shared" si="27"/>
        <v>0.83442157263923233</v>
      </c>
      <c r="H45" s="30">
        <f t="shared" si="27"/>
        <v>0.59523428279988855</v>
      </c>
      <c r="I45" s="30">
        <f t="shared" si="27"/>
        <v>0.31857241980536233</v>
      </c>
      <c r="J45" s="30">
        <f t="shared" si="27"/>
        <v>0.10333825561466246</v>
      </c>
      <c r="K45" s="30">
        <f t="shared" si="27"/>
        <v>6.6397423808422437E-2</v>
      </c>
      <c r="L45" s="30">
        <f t="shared" si="27"/>
        <v>5.1772910847403347E-2</v>
      </c>
      <c r="M45" s="30">
        <f t="shared" si="27"/>
        <v>5.212280795393219E-2</v>
      </c>
      <c r="N45" s="31">
        <f t="shared" si="27"/>
        <v>3.8067619098451556E-2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0.1986644605357577</v>
      </c>
      <c r="F46" s="30">
        <f t="shared" si="27"/>
        <v>0.19639902503246925</v>
      </c>
      <c r="G46" s="30">
        <f t="shared" si="27"/>
        <v>0.28773403075536264</v>
      </c>
      <c r="H46" s="30">
        <f t="shared" si="27"/>
        <v>9.945380468624905E-2</v>
      </c>
      <c r="I46" s="30">
        <f t="shared" si="27"/>
        <v>9.1809442477508732E-2</v>
      </c>
      <c r="J46" s="30">
        <f t="shared" si="27"/>
        <v>6.3444055010941691E-2</v>
      </c>
      <c r="K46" s="30">
        <f t="shared" si="27"/>
        <v>5.7335681795268677E-2</v>
      </c>
      <c r="L46" s="30">
        <f t="shared" si="27"/>
        <v>6.2767982635614783E-2</v>
      </c>
      <c r="M46" s="30">
        <f t="shared" si="27"/>
        <v>5.7839770847047521E-2</v>
      </c>
      <c r="N46" s="31">
        <f t="shared" si="27"/>
        <v>4.5551858902509179E-2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0.9500297325248046</v>
      </c>
      <c r="S46" s="30">
        <f t="shared" si="29"/>
        <v>0.97924398283580705</v>
      </c>
      <c r="T46" s="30">
        <f t="shared" si="29"/>
        <v>0.90176063657260552</v>
      </c>
      <c r="U46" s="30">
        <f t="shared" si="29"/>
        <v>0.88930414229864108</v>
      </c>
      <c r="V46" s="30">
        <f t="shared" si="29"/>
        <v>0.75526204767534744</v>
      </c>
      <c r="W46" s="30">
        <f t="shared" si="29"/>
        <v>0.17512693841178353</v>
      </c>
      <c r="X46" s="30">
        <f t="shared" si="29"/>
        <v>4.944988780395175E-2</v>
      </c>
      <c r="Y46" s="30">
        <f t="shared" si="29"/>
        <v>3.0248204246033777E-2</v>
      </c>
      <c r="Z46" s="31">
        <f t="shared" si="29"/>
        <v>1.8848238542426413E-2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9.7994911665806747E-2</v>
      </c>
      <c r="F47" s="30">
        <f t="shared" si="27"/>
        <v>8.8233375439595307E-2</v>
      </c>
      <c r="G47" s="30">
        <f t="shared" si="27"/>
        <v>7.4053646936028131E-2</v>
      </c>
      <c r="H47" s="30">
        <f t="shared" si="27"/>
        <v>7.1212956867768545E-2</v>
      </c>
      <c r="I47" s="30">
        <f t="shared" si="27"/>
        <v>6.716838353467243E-2</v>
      </c>
      <c r="J47" s="30">
        <f t="shared" si="27"/>
        <v>6.3734647523143617E-2</v>
      </c>
      <c r="K47" s="30">
        <f t="shared" si="27"/>
        <v>6.0549990807787876E-2</v>
      </c>
      <c r="L47" s="30">
        <f t="shared" si="27"/>
        <v>5.7294168579239836E-2</v>
      </c>
      <c r="M47" s="30">
        <f t="shared" si="27"/>
        <v>5.1162073525836044E-2</v>
      </c>
      <c r="N47" s="31">
        <f t="shared" si="27"/>
        <v>3.8245532881432322E-2</v>
      </c>
      <c r="P47" s="20">
        <f t="shared" ref="P47:P51" si="30">LOG(D62,10)</f>
        <v>-8.9999999999999982</v>
      </c>
      <c r="Q47" s="30">
        <f t="shared" ref="Q47:Q51" si="31">$E89*E$88</f>
        <v>0.99420227680334539</v>
      </c>
      <c r="R47" s="30">
        <f t="shared" si="29"/>
        <v>0.94452172310703397</v>
      </c>
      <c r="S47" s="30">
        <f t="shared" si="29"/>
        <v>0.97356659728133543</v>
      </c>
      <c r="T47" s="30">
        <f t="shared" si="29"/>
        <v>0.89653247801211855</v>
      </c>
      <c r="U47" s="30">
        <f t="shared" si="29"/>
        <v>0.88414820304395525</v>
      </c>
      <c r="V47" s="30">
        <f t="shared" si="29"/>
        <v>0.7508832473819872</v>
      </c>
      <c r="W47" s="30">
        <f t="shared" si="29"/>
        <v>0.17411160089859443</v>
      </c>
      <c r="X47" s="30">
        <f t="shared" si="29"/>
        <v>4.9163191042358813E-2</v>
      </c>
      <c r="Y47" s="30">
        <f t="shared" si="29"/>
        <v>3.0072833530619399E-2</v>
      </c>
      <c r="Z47" s="31">
        <f t="shared" si="29"/>
        <v>1.8738961672612908E-2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0.96004307703533853</v>
      </c>
      <c r="R48" s="30">
        <f t="shared" si="29"/>
        <v>0.9120694676881731</v>
      </c>
      <c r="S48" s="30">
        <f t="shared" si="29"/>
        <v>0.94011640645002847</v>
      </c>
      <c r="T48" s="30">
        <f t="shared" si="29"/>
        <v>0.8657290562845098</v>
      </c>
      <c r="U48" s="30">
        <f t="shared" si="29"/>
        <v>0.85377028519265996</v>
      </c>
      <c r="V48" s="30">
        <f t="shared" si="29"/>
        <v>0.72508410021825109</v>
      </c>
      <c r="W48" s="30">
        <f t="shared" si="29"/>
        <v>0.16812940482462688</v>
      </c>
      <c r="X48" s="30">
        <f t="shared" si="29"/>
        <v>4.7474022446358101E-2</v>
      </c>
      <c r="Y48" s="30">
        <f t="shared" si="29"/>
        <v>2.9039579079155661E-2</v>
      </c>
      <c r="Z48" s="31">
        <f t="shared" si="29"/>
        <v>1.8095120926967117E-2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0.79659505043291512</v>
      </c>
      <c r="R49" s="30">
        <f t="shared" si="29"/>
        <v>0.75678898269336559</v>
      </c>
      <c r="S49" s="30">
        <f t="shared" si="29"/>
        <v>0.78006090989321841</v>
      </c>
      <c r="T49" s="30">
        <f t="shared" si="29"/>
        <v>0.71833805976897236</v>
      </c>
      <c r="U49" s="30">
        <f t="shared" si="29"/>
        <v>0.70841527808458626</v>
      </c>
      <c r="V49" s="30">
        <f t="shared" si="29"/>
        <v>0.60163800895801012</v>
      </c>
      <c r="W49" s="30">
        <f t="shared" si="29"/>
        <v>0.13950525233629674</v>
      </c>
      <c r="X49" s="30">
        <f t="shared" si="29"/>
        <v>3.9391535869090936E-2</v>
      </c>
      <c r="Y49" s="30">
        <f t="shared" si="29"/>
        <v>2.4095569786874393E-2</v>
      </c>
      <c r="Z49" s="31">
        <f t="shared" si="29"/>
        <v>1.5014413532275783E-2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1.0296146084852571</v>
      </c>
      <c r="G50" s="30">
        <f t="shared" si="33"/>
        <v>0.99421392129544695</v>
      </c>
      <c r="H50" s="30">
        <f t="shared" si="33"/>
        <v>0.94763772305159877</v>
      </c>
      <c r="I50" s="30">
        <f t="shared" si="33"/>
        <v>0.93297172407296314</v>
      </c>
      <c r="J50" s="30">
        <f t="shared" si="33"/>
        <v>0.80470125092344225</v>
      </c>
      <c r="K50" s="30">
        <f t="shared" si="33"/>
        <v>0.18665185853607746</v>
      </c>
      <c r="L50" s="30">
        <f t="shared" si="33"/>
        <v>8.6300330703898531E-2</v>
      </c>
      <c r="M50" s="30">
        <f t="shared" si="33"/>
        <v>7.2442498673713746E-2</v>
      </c>
      <c r="N50" s="31">
        <f t="shared" si="33"/>
        <v>6.0300162129197636E-2</v>
      </c>
      <c r="P50" s="20">
        <f t="shared" si="30"/>
        <v>-8.1249387366082999</v>
      </c>
      <c r="Q50" s="30">
        <f t="shared" si="31"/>
        <v>0.26016955002457132</v>
      </c>
      <c r="R50" s="30">
        <f t="shared" si="29"/>
        <v>0.24716880802094227</v>
      </c>
      <c r="S50" s="30">
        <f t="shared" si="29"/>
        <v>0.25476946637866094</v>
      </c>
      <c r="T50" s="30">
        <f t="shared" si="29"/>
        <v>0.23461065904696576</v>
      </c>
      <c r="U50" s="30">
        <f t="shared" si="29"/>
        <v>0.23136985853682479</v>
      </c>
      <c r="V50" s="30">
        <f t="shared" si="29"/>
        <v>0.19649618709433148</v>
      </c>
      <c r="W50" s="30">
        <f t="shared" si="29"/>
        <v>4.5562696763774536E-2</v>
      </c>
      <c r="X50" s="30">
        <f t="shared" si="29"/>
        <v>1.2865355058719665E-2</v>
      </c>
      <c r="Y50" s="30">
        <f t="shared" si="29"/>
        <v>7.8696616877419346E-3</v>
      </c>
      <c r="Z50" s="31">
        <f t="shared" si="29"/>
        <v>4.9037377403388614E-3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1.0260844559251527</v>
      </c>
      <c r="F51" s="30">
        <f t="shared" si="33"/>
        <v>1.0172590745248919</v>
      </c>
      <c r="G51" s="30">
        <f t="shared" si="33"/>
        <v>0.9939759334824062</v>
      </c>
      <c r="H51" s="30">
        <f t="shared" si="33"/>
        <v>0.92840533291024385</v>
      </c>
      <c r="I51" s="30">
        <f t="shared" si="33"/>
        <v>0.91736369000104123</v>
      </c>
      <c r="J51" s="30">
        <f t="shared" si="33"/>
        <v>0.81429513463664716</v>
      </c>
      <c r="K51" s="30">
        <f t="shared" si="33"/>
        <v>0.1200549355201769</v>
      </c>
      <c r="L51" s="30">
        <f t="shared" si="33"/>
        <v>8.614167216187138E-2</v>
      </c>
      <c r="M51" s="30">
        <f t="shared" si="33"/>
        <v>5.715178168584617E-2</v>
      </c>
      <c r="N51" s="31">
        <f t="shared" si="33"/>
        <v>5.1385535299046561E-2</v>
      </c>
      <c r="P51" s="20">
        <f t="shared" si="30"/>
        <v>-8</v>
      </c>
      <c r="Q51" s="30">
        <f t="shared" si="31"/>
        <v>0.14150891083809794</v>
      </c>
      <c r="R51" s="30">
        <f t="shared" si="29"/>
        <v>0.1344376727133946</v>
      </c>
      <c r="S51" s="30">
        <f t="shared" si="29"/>
        <v>0.13857174945585612</v>
      </c>
      <c r="T51" s="30">
        <f t="shared" si="29"/>
        <v>0.12760716551805928</v>
      </c>
      <c r="U51" s="30">
        <f t="shared" si="29"/>
        <v>0.12584446058048956</v>
      </c>
      <c r="V51" s="30">
        <f t="shared" si="29"/>
        <v>0.10687630976389001</v>
      </c>
      <c r="W51" s="30">
        <f t="shared" si="29"/>
        <v>2.4782022313062146E-2</v>
      </c>
      <c r="X51" s="30">
        <f t="shared" si="29"/>
        <v>6.9975997642033553E-3</v>
      </c>
      <c r="Y51" s="30">
        <f t="shared" si="29"/>
        <v>4.2803904376645698E-3</v>
      </c>
      <c r="Z51" s="31">
        <f t="shared" si="29"/>
        <v>2.6671937073554203E-3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1.0093311055029723</v>
      </c>
      <c r="F52" s="30">
        <f t="shared" si="33"/>
        <v>1.0269174132707954</v>
      </c>
      <c r="G52" s="30">
        <f t="shared" si="33"/>
        <v>0.93786039039917501</v>
      </c>
      <c r="H52" s="30">
        <f t="shared" si="33"/>
        <v>0.8946160215378971</v>
      </c>
      <c r="I52" s="30">
        <f t="shared" si="33"/>
        <v>0.83930368732367833</v>
      </c>
      <c r="J52" s="30">
        <f t="shared" si="33"/>
        <v>0.45412536999667807</v>
      </c>
      <c r="K52" s="30">
        <f t="shared" si="33"/>
        <v>6.6329186726229727E-2</v>
      </c>
      <c r="L52" s="30">
        <f t="shared" si="33"/>
        <v>7.6344507191694222E-2</v>
      </c>
      <c r="M52" s="30">
        <f t="shared" si="33"/>
        <v>5.5827974475807049E-2</v>
      </c>
      <c r="N52" s="31">
        <f t="shared" si="33"/>
        <v>3.9753880936680371E-2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0.83290280676877004</v>
      </c>
      <c r="F53" s="30">
        <f t="shared" si="33"/>
        <v>0.79857802281708157</v>
      </c>
      <c r="G53" s="30">
        <f t="shared" si="33"/>
        <v>0.69395263050904599</v>
      </c>
      <c r="H53" s="30">
        <f t="shared" si="33"/>
        <v>0.48193027948693795</v>
      </c>
      <c r="I53" s="30">
        <f t="shared" si="33"/>
        <v>0.24329295803977372</v>
      </c>
      <c r="J53" s="30">
        <f t="shared" si="33"/>
        <v>8.1763688017809422E-2</v>
      </c>
      <c r="K53" s="30">
        <f t="shared" si="33"/>
        <v>5.9967970806828266E-2</v>
      </c>
      <c r="L53" s="30">
        <f t="shared" si="33"/>
        <v>5.931846240040458E-2</v>
      </c>
      <c r="M53" s="30">
        <f t="shared" si="33"/>
        <v>5.0527787556212227E-2</v>
      </c>
      <c r="N53" s="31">
        <f t="shared" si="33"/>
        <v>4.1999890922252356E-2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0.26175684586818448</v>
      </c>
      <c r="F54" s="30">
        <f t="shared" si="33"/>
        <v>0.11165099087217575</v>
      </c>
      <c r="G54" s="30">
        <f t="shared" si="33"/>
        <v>0.11602401693679937</v>
      </c>
      <c r="H54" s="30">
        <f t="shared" si="33"/>
        <v>8.0910898354413438E-2</v>
      </c>
      <c r="I54" s="30">
        <f t="shared" si="33"/>
        <v>6.6904323941078189E-2</v>
      </c>
      <c r="J54" s="30">
        <f t="shared" si="33"/>
        <v>6.1009167488881508E-2</v>
      </c>
      <c r="K54" s="30">
        <f t="shared" si="33"/>
        <v>5.708236857370929E-2</v>
      </c>
      <c r="L54" s="30">
        <f t="shared" si="33"/>
        <v>6.5020253754505652E-2</v>
      </c>
      <c r="M54" s="30">
        <f t="shared" si="33"/>
        <v>4.9293225776063383E-2</v>
      </c>
      <c r="N54" s="31">
        <f t="shared" si="33"/>
        <v>3.9788587492748807E-2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0.30416329930438146</v>
      </c>
      <c r="F55" s="36">
        <f t="shared" si="33"/>
        <v>0.16730543256764061</v>
      </c>
      <c r="G55" s="36">
        <f t="shared" si="33"/>
        <v>0.1068565280552925</v>
      </c>
      <c r="H55" s="36">
        <f t="shared" si="33"/>
        <v>0.10927111274176834</v>
      </c>
      <c r="I55" s="36">
        <f t="shared" si="33"/>
        <v>7.8327738967033725E-2</v>
      </c>
      <c r="J55" s="36">
        <f t="shared" si="33"/>
        <v>6.5218576932039599E-2</v>
      </c>
      <c r="K55" s="36">
        <f t="shared" si="33"/>
        <v>6.9383363660252564E-2</v>
      </c>
      <c r="L55" s="36">
        <f t="shared" si="33"/>
        <v>6.3324590586590374E-2</v>
      </c>
      <c r="M55" s="36">
        <f t="shared" si="33"/>
        <v>6.2561046353084668E-2</v>
      </c>
      <c r="N55" s="37">
        <f t="shared" si="33"/>
        <v>4.7319910159600576E-2</v>
      </c>
      <c r="P55" s="20" t="e">
        <f>LOG(D61,10)</f>
        <v>#NUM!</v>
      </c>
      <c r="Q55" s="30">
        <f>E88</f>
        <v>1</v>
      </c>
      <c r="R55" s="30">
        <f t="shared" ref="R55:Z60" si="36">F88</f>
        <v>0.9500297325248046</v>
      </c>
      <c r="S55" s="30">
        <f t="shared" si="36"/>
        <v>0.97924398283580705</v>
      </c>
      <c r="T55" s="30">
        <f t="shared" si="36"/>
        <v>0.90176063657260552</v>
      </c>
      <c r="U55" s="30">
        <f t="shared" si="36"/>
        <v>0.88930414229864108</v>
      </c>
      <c r="V55" s="30">
        <f t="shared" si="36"/>
        <v>0.75526204767534744</v>
      </c>
      <c r="W55" s="30">
        <f t="shared" si="36"/>
        <v>0.17512693841178353</v>
      </c>
      <c r="X55" s="30">
        <f t="shared" si="36"/>
        <v>4.944988780395175E-2</v>
      </c>
      <c r="Y55" s="30">
        <f t="shared" si="36"/>
        <v>3.0248204246033777E-2</v>
      </c>
      <c r="Z55" s="31">
        <f t="shared" si="36"/>
        <v>1.8848238542426413E-2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0.99420227680334539</v>
      </c>
      <c r="R56" s="30">
        <f t="shared" si="36"/>
        <v>0.90421757263186209</v>
      </c>
      <c r="S56" s="30">
        <f t="shared" si="36"/>
        <v>0.92149122922062865</v>
      </c>
      <c r="T56" s="30">
        <f t="shared" si="36"/>
        <v>0.88415994003694975</v>
      </c>
      <c r="U56" s="30">
        <f t="shared" si="36"/>
        <v>0.90394551042698212</v>
      </c>
      <c r="V56" s="30">
        <f t="shared" si="36"/>
        <v>0.76457056333037809</v>
      </c>
      <c r="W56" s="30">
        <f t="shared" si="36"/>
        <v>9.5289240043166412E-2</v>
      </c>
      <c r="X56" s="30">
        <f t="shared" si="36"/>
        <v>4.002776768167926E-2</v>
      </c>
      <c r="Y56" s="30">
        <f t="shared" si="36"/>
        <v>1.9348773370933478E-2</v>
      </c>
      <c r="Z56" s="31">
        <f t="shared" si="36"/>
        <v>1.0556217569494812E-2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0.96004307703533853</v>
      </c>
      <c r="R57" s="30">
        <f t="shared" si="36"/>
        <v>0.98004450395967369</v>
      </c>
      <c r="S57" s="30">
        <f t="shared" si="36"/>
        <v>0.88797627105515287</v>
      </c>
      <c r="T57" s="30">
        <f t="shared" si="36"/>
        <v>0.85199485424980814</v>
      </c>
      <c r="U57" s="30">
        <f t="shared" si="36"/>
        <v>0.77062290972174674</v>
      </c>
      <c r="V57" s="30">
        <f t="shared" si="36"/>
        <v>0.44575641502556701</v>
      </c>
      <c r="W57" s="30">
        <f t="shared" si="36"/>
        <v>4.2990599607912974E-2</v>
      </c>
      <c r="X57" s="30">
        <f t="shared" si="36"/>
        <v>3.1143350434420292E-2</v>
      </c>
      <c r="Y57" s="30">
        <f t="shared" si="36"/>
        <v>1.2772197261590346E-2</v>
      </c>
      <c r="Z57" s="31">
        <f t="shared" si="36"/>
        <v>1.1327684578778252E-3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0.79659505043291512</v>
      </c>
      <c r="R58" s="30">
        <f t="shared" si="36"/>
        <v>0.73031126619534514</v>
      </c>
      <c r="S58" s="30">
        <f t="shared" si="36"/>
        <v>0.70324920281795145</v>
      </c>
      <c r="T58" s="30">
        <f t="shared" si="36"/>
        <v>0.50265398546399764</v>
      </c>
      <c r="U58" s="30">
        <f t="shared" si="36"/>
        <v>0.23608772244827242</v>
      </c>
      <c r="V58" s="30">
        <f t="shared" si="36"/>
        <v>5.6635123193061201E-2</v>
      </c>
      <c r="W58" s="30">
        <f t="shared" si="36"/>
        <v>2.2234699830590607E-2</v>
      </c>
      <c r="X58" s="30">
        <f t="shared" si="36"/>
        <v>1.6622091376691739E-2</v>
      </c>
      <c r="Y58" s="30">
        <f t="shared" si="36"/>
        <v>1.2222993229113258E-2</v>
      </c>
      <c r="Z58" s="31">
        <f t="shared" si="36"/>
        <v>0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0.26016955002457132</v>
      </c>
      <c r="R59" s="30">
        <f t="shared" si="36"/>
        <v>0.12168335400613375</v>
      </c>
      <c r="S59" s="30">
        <f t="shared" si="36"/>
        <v>0.15066064947208346</v>
      </c>
      <c r="T59" s="30">
        <f t="shared" si="36"/>
        <v>5.1988911393145695E-2</v>
      </c>
      <c r="U59" s="30">
        <f t="shared" si="36"/>
        <v>4.0847784390024441E-2</v>
      </c>
      <c r="V59" s="30">
        <f t="shared" si="36"/>
        <v>2.7644536203416864E-2</v>
      </c>
      <c r="W59" s="30">
        <f t="shared" si="36"/>
        <v>1.9833388816419169E-2</v>
      </c>
      <c r="X59" s="30">
        <f t="shared" si="36"/>
        <v>2.3675978029091257E-2</v>
      </c>
      <c r="Y59" s="30">
        <f t="shared" si="36"/>
        <v>1.6112842695358003E-2</v>
      </c>
      <c r="Z59" s="31">
        <f t="shared" si="36"/>
        <v>4.4277252349966129E-4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0.14150891083809794</v>
      </c>
      <c r="R60" s="30">
        <f t="shared" si="36"/>
        <v>7.0706511054101667E-2</v>
      </c>
      <c r="S60" s="30">
        <f t="shared" si="36"/>
        <v>4.6549737393824009E-2</v>
      </c>
      <c r="T60" s="30">
        <f t="shared" si="36"/>
        <v>4.4225945716318077E-2</v>
      </c>
      <c r="U60" s="30">
        <f t="shared" si="36"/>
        <v>3.1284661859619242E-2</v>
      </c>
      <c r="V60" s="30">
        <f t="shared" si="36"/>
        <v>2.5523368786716058E-2</v>
      </c>
      <c r="W60" s="30">
        <f t="shared" si="36"/>
        <v>2.4752701061897586E-2</v>
      </c>
      <c r="X60" s="30">
        <f t="shared" si="36"/>
        <v>1.8808941652298412E-2</v>
      </c>
      <c r="Y60" s="30">
        <f t="shared" si="36"/>
        <v>1.4467539990806806E-2</v>
      </c>
      <c r="Z60" s="31">
        <f t="shared" si="36"/>
        <v>3.6040243627932164E-3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0.95203212988198571</v>
      </c>
      <c r="G61" s="30">
        <f t="shared" si="40"/>
        <v>0.98007571330304577</v>
      </c>
      <c r="H61" s="30">
        <f t="shared" si="40"/>
        <v>0.90569726232302428</v>
      </c>
      <c r="I61" s="30">
        <f t="shared" si="40"/>
        <v>0.89373992189542084</v>
      </c>
      <c r="J61" s="30">
        <f t="shared" si="40"/>
        <v>0.76506913204166704</v>
      </c>
      <c r="K61" s="30">
        <f t="shared" si="40"/>
        <v>0.20818106683633175</v>
      </c>
      <c r="L61" s="30">
        <f t="shared" si="40"/>
        <v>8.7540118829318683E-2</v>
      </c>
      <c r="M61" s="30">
        <f t="shared" si="40"/>
        <v>6.9107880830780372E-2</v>
      </c>
      <c r="N61" s="31">
        <f t="shared" si="40"/>
        <v>5.8164731997488735E-2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0.99443460186769306</v>
      </c>
      <c r="F62" s="30">
        <f t="shared" si="40"/>
        <v>0.90805574459124883</v>
      </c>
      <c r="G62" s="30">
        <f t="shared" si="40"/>
        <v>0.92463721508516672</v>
      </c>
      <c r="H62" s="30">
        <f t="shared" si="40"/>
        <v>0.88880185695366132</v>
      </c>
      <c r="I62" s="30">
        <f t="shared" si="40"/>
        <v>0.90779458440205874</v>
      </c>
      <c r="J62" s="30">
        <f t="shared" si="40"/>
        <v>0.77400463894391958</v>
      </c>
      <c r="K62" s="30">
        <f t="shared" si="40"/>
        <v>0.13154260682072319</v>
      </c>
      <c r="L62" s="30">
        <f t="shared" si="40"/>
        <v>7.8495559792570627E-2</v>
      </c>
      <c r="M62" s="30">
        <f t="shared" si="40"/>
        <v>5.8645209506545247E-2</v>
      </c>
      <c r="N62" s="31">
        <f t="shared" si="40"/>
        <v>5.0204987030286551E-2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0.96164422189583465</v>
      </c>
      <c r="F63" s="30">
        <f t="shared" si="40"/>
        <v>0.98084415612387754</v>
      </c>
      <c r="G63" s="30">
        <f t="shared" si="40"/>
        <v>0.89246526081075273</v>
      </c>
      <c r="H63" s="30">
        <f t="shared" si="40"/>
        <v>0.85792568327421748</v>
      </c>
      <c r="I63" s="30">
        <f t="shared" si="40"/>
        <v>0.77981445706735697</v>
      </c>
      <c r="J63" s="30">
        <f t="shared" si="40"/>
        <v>0.46796593972619593</v>
      </c>
      <c r="K63" s="30">
        <f t="shared" si="40"/>
        <v>8.1339665781989881E-2</v>
      </c>
      <c r="L63" s="30">
        <f t="shared" si="40"/>
        <v>6.996715692175734E-2</v>
      </c>
      <c r="M63" s="30">
        <f t="shared" si="40"/>
        <v>5.2332168480883345E-2</v>
      </c>
      <c r="N63" s="31">
        <f t="shared" si="40"/>
        <v>4.1159152259157117E-2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0.80474584797773241</v>
      </c>
      <c r="F64" s="30">
        <f t="shared" si="40"/>
        <v>0.74111817268428926</v>
      </c>
      <c r="G64" s="30">
        <f t="shared" si="40"/>
        <v>0.71514053424445778</v>
      </c>
      <c r="H64" s="30">
        <f t="shared" si="40"/>
        <v>0.52258352347589221</v>
      </c>
      <c r="I64" s="30">
        <f t="shared" si="40"/>
        <v>0.2666990439995745</v>
      </c>
      <c r="J64" s="30">
        <f t="shared" si="40"/>
        <v>9.4437429076522125E-2</v>
      </c>
      <c r="K64" s="30">
        <f t="shared" si="40"/>
        <v>6.1415491768005814E-2</v>
      </c>
      <c r="L64" s="30">
        <f t="shared" si="40"/>
        <v>5.6027790501977377E-2</v>
      </c>
      <c r="M64" s="30">
        <f t="shared" si="40"/>
        <v>5.1804972029288854E-2</v>
      </c>
      <c r="N64" s="31">
        <f t="shared" si="40"/>
        <v>4.0071775845007658E-2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0.28981586997929787</v>
      </c>
      <c r="F65" s="30">
        <f t="shared" si="40"/>
        <v>0.15687906176533892</v>
      </c>
      <c r="G65" s="30">
        <f t="shared" si="40"/>
        <v>0.18469518554278253</v>
      </c>
      <c r="H65" s="30">
        <f t="shared" si="40"/>
        <v>8.9977399234381264E-2</v>
      </c>
      <c r="I65" s="30">
        <f t="shared" si="40"/>
        <v>7.9282716975189849E-2</v>
      </c>
      <c r="J65" s="30">
        <f t="shared" si="40"/>
        <v>6.6608546390342013E-2</v>
      </c>
      <c r="K65" s="30">
        <f t="shared" si="40"/>
        <v>5.9110405550528405E-2</v>
      </c>
      <c r="L65" s="30">
        <f t="shared" si="40"/>
        <v>6.2799015389605847E-2</v>
      </c>
      <c r="M65" s="30">
        <f t="shared" si="40"/>
        <v>5.5538948319651414E-2</v>
      </c>
      <c r="N65" s="31">
        <f t="shared" si="40"/>
        <v>4.0496805687195318E-2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4.0304150475171885E-2</v>
      </c>
      <c r="S65" s="30">
        <f t="shared" si="45"/>
        <v>5.2075368060706784E-2</v>
      </c>
      <c r="T65" s="30">
        <f t="shared" si="45"/>
        <v>1.2372537975168796E-2</v>
      </c>
      <c r="U65" s="30">
        <f t="shared" si="45"/>
        <v>-1.9797307383026874E-2</v>
      </c>
      <c r="V65" s="30">
        <f t="shared" si="45"/>
        <v>-1.3687315948390899E-2</v>
      </c>
      <c r="W65" s="30">
        <f t="shared" si="45"/>
        <v>7.8822360855428014E-2</v>
      </c>
      <c r="X65" s="30">
        <f t="shared" si="45"/>
        <v>9.1354233606795524E-3</v>
      </c>
      <c r="Y65" s="30">
        <f t="shared" si="45"/>
        <v>1.0724060159685921E-2</v>
      </c>
      <c r="Z65" s="31">
        <f t="shared" si="45"/>
        <v>8.1827441031180961E-3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0.17591017332793016</v>
      </c>
      <c r="F66" s="30">
        <f t="shared" si="40"/>
        <v>0.10794495143736682</v>
      </c>
      <c r="G66" s="30">
        <f t="shared" si="40"/>
        <v>8.4756182596342391E-2</v>
      </c>
      <c r="H66" s="30">
        <f t="shared" si="40"/>
        <v>8.2525509378047965E-2</v>
      </c>
      <c r="I66" s="30">
        <f t="shared" si="40"/>
        <v>7.0102805747201388E-2</v>
      </c>
      <c r="J66" s="30">
        <f t="shared" si="40"/>
        <v>6.4572377918892976E-2</v>
      </c>
      <c r="K66" s="30">
        <f t="shared" si="40"/>
        <v>6.3832592218394407E-2</v>
      </c>
      <c r="L66" s="30">
        <f t="shared" si="40"/>
        <v>5.8127009803533351E-2</v>
      </c>
      <c r="M66" s="30">
        <f t="shared" si="40"/>
        <v>5.3959575816274176E-2</v>
      </c>
      <c r="N66" s="31">
        <f t="shared" si="40"/>
        <v>4.3531380551395084E-2</v>
      </c>
      <c r="P66" s="20">
        <f t="shared" si="44"/>
        <v>-8.6020599913279607</v>
      </c>
      <c r="Q66" s="30">
        <f t="shared" si="45"/>
        <v>0</v>
      </c>
      <c r="R66" s="30">
        <f t="shared" si="45"/>
        <v>-6.7975036271500588E-2</v>
      </c>
      <c r="S66" s="30">
        <f t="shared" si="45"/>
        <v>5.2140135394875609E-2</v>
      </c>
      <c r="T66" s="30">
        <f t="shared" si="45"/>
        <v>1.3734202034701659E-2</v>
      </c>
      <c r="U66" s="30">
        <f t="shared" si="45"/>
        <v>8.3147375470913221E-2</v>
      </c>
      <c r="V66" s="30">
        <f t="shared" si="45"/>
        <v>0.27932768519268408</v>
      </c>
      <c r="W66" s="30">
        <f t="shared" si="45"/>
        <v>0.12513880521671389</v>
      </c>
      <c r="X66" s="30">
        <f t="shared" si="45"/>
        <v>1.6330672011937809E-2</v>
      </c>
      <c r="Y66" s="30">
        <f t="shared" si="45"/>
        <v>1.6267381817565315E-2</v>
      </c>
      <c r="Z66" s="31">
        <f t="shared" si="45"/>
        <v>1.6962352469089292E-2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2.6477716498020443E-2</v>
      </c>
      <c r="S67" s="30">
        <f t="shared" si="45"/>
        <v>7.6811707075266966E-2</v>
      </c>
      <c r="T67" s="30">
        <f t="shared" si="45"/>
        <v>0.21568407430497472</v>
      </c>
      <c r="U67" s="30">
        <f t="shared" si="45"/>
        <v>0.47232755563631384</v>
      </c>
      <c r="V67" s="30">
        <f t="shared" si="45"/>
        <v>0.54500288576494893</v>
      </c>
      <c r="W67" s="30">
        <f t="shared" si="45"/>
        <v>0.11727055250570613</v>
      </c>
      <c r="X67" s="30">
        <f t="shared" si="45"/>
        <v>2.2769444492399198E-2</v>
      </c>
      <c r="Y67" s="30">
        <f t="shared" si="45"/>
        <v>1.1872576557761135E-2</v>
      </c>
      <c r="Z67" s="31">
        <f t="shared" si="45"/>
        <v>1.5014413532275783E-2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0.12548545401480851</v>
      </c>
      <c r="S68" s="30">
        <f t="shared" si="45"/>
        <v>0.10410881690657747</v>
      </c>
      <c r="T68" s="30">
        <f t="shared" si="45"/>
        <v>0.18262174765382005</v>
      </c>
      <c r="U68" s="30">
        <f t="shared" si="45"/>
        <v>0.19052207414680034</v>
      </c>
      <c r="V68" s="30">
        <f t="shared" si="45"/>
        <v>0.16885165089091461</v>
      </c>
      <c r="W68" s="30">
        <f t="shared" si="45"/>
        <v>2.5729307947355368E-2</v>
      </c>
      <c r="X68" s="30">
        <f t="shared" si="45"/>
        <v>-1.0810622970371593E-2</v>
      </c>
      <c r="Y68" s="30">
        <f t="shared" si="45"/>
        <v>-8.243181007616068E-3</v>
      </c>
      <c r="Z68" s="31">
        <f t="shared" si="45"/>
        <v>4.4609652168392001E-3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7.785189054872714E-2</v>
      </c>
      <c r="G69" s="30">
        <f t="shared" si="47"/>
        <v>6.5958343130131714E-2</v>
      </c>
      <c r="H69" s="30">
        <f t="shared" si="47"/>
        <v>4.0739889454774247E-2</v>
      </c>
      <c r="I69" s="30">
        <f t="shared" si="47"/>
        <v>4.4543787345899352E-2</v>
      </c>
      <c r="J69" s="30">
        <f t="shared" si="47"/>
        <v>5.4344317142367489E-2</v>
      </c>
      <c r="K69" s="30">
        <f t="shared" si="47"/>
        <v>3.3895705177861071E-2</v>
      </c>
      <c r="L69" s="30">
        <f t="shared" si="47"/>
        <v>3.5432224946992728E-3</v>
      </c>
      <c r="M69" s="30">
        <f t="shared" si="47"/>
        <v>3.8885746672342745E-3</v>
      </c>
      <c r="N69" s="31">
        <f t="shared" si="47"/>
        <v>3.2773546680726355E-3</v>
      </c>
      <c r="P69" s="21">
        <f t="shared" si="44"/>
        <v>-8</v>
      </c>
      <c r="Q69" s="36">
        <f t="shared" si="45"/>
        <v>0</v>
      </c>
      <c r="R69" s="36">
        <f t="shared" si="45"/>
        <v>6.3731161659292934E-2</v>
      </c>
      <c r="S69" s="36">
        <f t="shared" si="45"/>
        <v>9.2022012062032116E-2</v>
      </c>
      <c r="T69" s="36">
        <f t="shared" si="45"/>
        <v>8.3381219801741208E-2</v>
      </c>
      <c r="U69" s="36">
        <f t="shared" si="45"/>
        <v>9.4559798720870322E-2</v>
      </c>
      <c r="V69" s="36">
        <f t="shared" si="45"/>
        <v>8.1352940977173951E-2</v>
      </c>
      <c r="W69" s="36">
        <f t="shared" si="45"/>
        <v>2.9321251164560191E-5</v>
      </c>
      <c r="X69" s="36">
        <f t="shared" si="45"/>
        <v>-1.1811341888095057E-2</v>
      </c>
      <c r="Y69" s="36">
        <f t="shared" si="45"/>
        <v>-1.0187149553142236E-2</v>
      </c>
      <c r="Z69" s="37">
        <f t="shared" si="45"/>
        <v>-9.3683065543779609E-4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3.1137512580276708E-2</v>
      </c>
      <c r="F70" s="30">
        <f t="shared" si="47"/>
        <v>0.12405135203535519</v>
      </c>
      <c r="G70" s="30">
        <f t="shared" si="47"/>
        <v>6.8819147383229987E-2</v>
      </c>
      <c r="H70" s="30">
        <f t="shared" si="47"/>
        <v>3.5551938647832237E-2</v>
      </c>
      <c r="I70" s="30">
        <f t="shared" si="47"/>
        <v>6.0524274786549127E-2</v>
      </c>
      <c r="J70" s="30">
        <f t="shared" si="47"/>
        <v>4.0913663525408664E-2</v>
      </c>
      <c r="K70" s="30">
        <f t="shared" si="47"/>
        <v>1.0056415153834614E-2</v>
      </c>
      <c r="L70" s="30">
        <f t="shared" si="47"/>
        <v>7.1246334512636922E-3</v>
      </c>
      <c r="M70" s="30">
        <f t="shared" si="47"/>
        <v>4.9044836074606524E-3</v>
      </c>
      <c r="N70" s="31">
        <f t="shared" si="47"/>
        <v>3.6002346817599036E-3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4.174294161321853E-2</v>
      </c>
      <c r="F71" s="30">
        <f t="shared" si="47"/>
        <v>7.8690168616720582E-2</v>
      </c>
      <c r="G71" s="30">
        <f t="shared" si="47"/>
        <v>4.1776108941776829E-2</v>
      </c>
      <c r="H71" s="30">
        <f t="shared" si="47"/>
        <v>4.9997438083785636E-2</v>
      </c>
      <c r="I71" s="30">
        <f t="shared" si="47"/>
        <v>5.4240215475029573E-2</v>
      </c>
      <c r="J71" s="30">
        <f t="shared" si="47"/>
        <v>4.4896968856764537E-2</v>
      </c>
      <c r="K71" s="30">
        <f t="shared" si="47"/>
        <v>1.3000939703461748E-2</v>
      </c>
      <c r="L71" s="30">
        <f t="shared" si="47"/>
        <v>8.6052874901306961E-3</v>
      </c>
      <c r="M71" s="30">
        <f t="shared" si="47"/>
        <v>5.4513697561184397E-3</v>
      </c>
      <c r="N71" s="31">
        <f t="shared" si="47"/>
        <v>5.3690862818194362E-3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3.6633520790826449E-2</v>
      </c>
      <c r="F72" s="30">
        <f t="shared" si="47"/>
        <v>6.4333185152952999E-2</v>
      </c>
      <c r="G72" s="30">
        <f t="shared" si="47"/>
        <v>0.11022512520413971</v>
      </c>
      <c r="H72" s="30">
        <f t="shared" si="47"/>
        <v>6.3066076716389086E-2</v>
      </c>
      <c r="I72" s="30">
        <f t="shared" si="47"/>
        <v>4.4994880645588729E-2</v>
      </c>
      <c r="J72" s="30">
        <f t="shared" si="47"/>
        <v>1.1271275647967026E-2</v>
      </c>
      <c r="K72" s="30">
        <f t="shared" si="47"/>
        <v>4.4388639011252746E-3</v>
      </c>
      <c r="L72" s="30">
        <f t="shared" si="47"/>
        <v>3.8640793868022581E-3</v>
      </c>
      <c r="M72" s="30">
        <f t="shared" si="47"/>
        <v>1.1516443658184923E-3</v>
      </c>
      <c r="N72" s="31">
        <f t="shared" si="47"/>
        <v>1.9672384643627133E-3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0.10795141440921568</v>
      </c>
      <c r="F73" s="30">
        <f t="shared" si="47"/>
        <v>4.2661389956391967E-2</v>
      </c>
      <c r="G73" s="30">
        <f t="shared" si="47"/>
        <v>9.0867679115813921E-2</v>
      </c>
      <c r="H73" s="30">
        <f t="shared" si="47"/>
        <v>9.2782466084037497E-3</v>
      </c>
      <c r="I73" s="30">
        <f t="shared" si="47"/>
        <v>1.2453221840923633E-2</v>
      </c>
      <c r="J73" s="30">
        <f t="shared" si="47"/>
        <v>7.6867571859716927E-3</v>
      </c>
      <c r="K73" s="30">
        <f t="shared" si="47"/>
        <v>3.2957220432152374E-3</v>
      </c>
      <c r="L73" s="30">
        <f t="shared" si="47"/>
        <v>2.2058857091403435E-3</v>
      </c>
      <c r="M73" s="30">
        <f t="shared" si="47"/>
        <v>5.4710634492668849E-3</v>
      </c>
      <c r="N73" s="31">
        <f t="shared" si="47"/>
        <v>4.7407863651106937E-3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0.11192308275404214</v>
      </c>
      <c r="F74" s="30">
        <f t="shared" si="47"/>
        <v>5.2365296841227198E-2</v>
      </c>
      <c r="G74" s="30">
        <f t="shared" si="47"/>
        <v>1.9142617469550902E-2</v>
      </c>
      <c r="H74" s="30">
        <f t="shared" si="47"/>
        <v>2.3253819065179069E-2</v>
      </c>
      <c r="I74" s="30">
        <f t="shared" si="47"/>
        <v>7.2197599305822814E-3</v>
      </c>
      <c r="J74" s="30">
        <f t="shared" si="47"/>
        <v>7.6027943911293621E-4</v>
      </c>
      <c r="K74" s="30">
        <f t="shared" si="47"/>
        <v>4.8337941056344176E-3</v>
      </c>
      <c r="L74" s="30">
        <f t="shared" si="47"/>
        <v>4.8352570726447157E-3</v>
      </c>
      <c r="M74" s="30">
        <f t="shared" si="47"/>
        <v>7.5992552880373744E-3</v>
      </c>
      <c r="N74" s="31">
        <f t="shared" si="47"/>
        <v>4.7188506842431996E-3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4.4947809965228902E-2</v>
      </c>
      <c r="G77" s="30">
        <f t="shared" si="54"/>
        <v>3.8081067161483254E-2</v>
      </c>
      <c r="H77" s="30">
        <f t="shared" si="54"/>
        <v>2.352118614346951E-2</v>
      </c>
      <c r="I77" s="30">
        <f t="shared" si="54"/>
        <v>2.571736761488044E-2</v>
      </c>
      <c r="J77" s="30">
        <f t="shared" si="54"/>
        <v>3.1375706131072267E-2</v>
      </c>
      <c r="K77" s="30">
        <f t="shared" si="54"/>
        <v>1.9569694508810284E-2</v>
      </c>
      <c r="L77" s="30">
        <f t="shared" si="54"/>
        <v>2.0456804611133626E-3</v>
      </c>
      <c r="M77" s="30">
        <f t="shared" si="54"/>
        <v>2.245069630891668E-3</v>
      </c>
      <c r="N77" s="31">
        <f t="shared" si="54"/>
        <v>1.8921815998416127E-3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1.7977251270118118E-2</v>
      </c>
      <c r="F78" s="30">
        <f t="shared" si="56"/>
        <v>7.1621081490949354E-2</v>
      </c>
      <c r="G78" s="30">
        <f t="shared" si="56"/>
        <v>3.9732753267108366E-2</v>
      </c>
      <c r="H78" s="30">
        <f t="shared" si="56"/>
        <v>2.0525921348539002E-2</v>
      </c>
      <c r="I78" s="30">
        <f t="shared" si="56"/>
        <v>3.4943706340521019E-2</v>
      </c>
      <c r="J78" s="30">
        <f t="shared" si="56"/>
        <v>2.3621514649928465E-2</v>
      </c>
      <c r="K78" s="30">
        <f t="shared" si="56"/>
        <v>5.8060739961490471E-3</v>
      </c>
      <c r="L78" s="30">
        <f t="shared" si="56"/>
        <v>4.1134090409645054E-3</v>
      </c>
      <c r="M78" s="30">
        <f t="shared" si="56"/>
        <v>2.8316049310035149E-3</v>
      </c>
      <c r="N78" s="31">
        <f t="shared" si="56"/>
        <v>2.0785964626599072E-3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2.4100298577158549E-2</v>
      </c>
      <c r="F79" s="30">
        <f t="shared" si="56"/>
        <v>4.5431790033440674E-2</v>
      </c>
      <c r="G79" s="30">
        <f t="shared" si="56"/>
        <v>2.4119447743229987E-2</v>
      </c>
      <c r="H79" s="30">
        <f t="shared" si="56"/>
        <v>2.8866034336465285E-2</v>
      </c>
      <c r="I79" s="30">
        <f t="shared" si="56"/>
        <v>3.1315603005411634E-2</v>
      </c>
      <c r="J79" s="30">
        <f t="shared" si="56"/>
        <v>2.5921277055251251E-2</v>
      </c>
      <c r="K79" s="30">
        <f t="shared" si="56"/>
        <v>7.5060960375117345E-3</v>
      </c>
      <c r="L79" s="30">
        <f t="shared" si="56"/>
        <v>4.9682650488810766E-3</v>
      </c>
      <c r="M79" s="30">
        <f t="shared" si="56"/>
        <v>3.1473497961471658E-3</v>
      </c>
      <c r="N79" s="31">
        <f t="shared" si="56"/>
        <v>3.0998434101107784E-3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2.1150373089947404E-2</v>
      </c>
      <c r="F80" s="30">
        <f t="shared" si="56"/>
        <v>3.7142781765883454E-2</v>
      </c>
      <c r="G80" s="30">
        <f t="shared" si="56"/>
        <v>6.3638505708070267E-2</v>
      </c>
      <c r="H80" s="30">
        <f t="shared" si="56"/>
        <v>3.6411216368940832E-2</v>
      </c>
      <c r="I80" s="30">
        <f t="shared" si="56"/>
        <v>2.5977806452885735E-2</v>
      </c>
      <c r="J80" s="30">
        <f t="shared" si="56"/>
        <v>6.5074740294642367E-3</v>
      </c>
      <c r="K80" s="30">
        <f t="shared" si="56"/>
        <v>2.5627792682107898E-3</v>
      </c>
      <c r="L80" s="30">
        <f t="shared" si="56"/>
        <v>2.2309272741403677E-3</v>
      </c>
      <c r="M80" s="30">
        <f t="shared" si="56"/>
        <v>6.6490218461602243E-4</v>
      </c>
      <c r="N80" s="31">
        <f t="shared" si="56"/>
        <v>1.1357856569599986E-3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6.2325778168561524E-2</v>
      </c>
      <c r="F81" s="30">
        <f t="shared" si="56"/>
        <v>2.4630564975326501E-2</v>
      </c>
      <c r="G81" s="30">
        <f t="shared" si="56"/>
        <v>5.2462478998151707E-2</v>
      </c>
      <c r="H81" s="30">
        <f t="shared" si="56"/>
        <v>5.3567981769696371E-3</v>
      </c>
      <c r="I81" s="30">
        <f t="shared" si="56"/>
        <v>7.189870982135387E-3</v>
      </c>
      <c r="J81" s="30">
        <f t="shared" si="56"/>
        <v>4.4379513305160476E-3</v>
      </c>
      <c r="K81" s="30">
        <f t="shared" si="56"/>
        <v>1.9027860088245009E-3</v>
      </c>
      <c r="L81" s="30">
        <f t="shared" si="56"/>
        <v>1.273568707973726E-3</v>
      </c>
      <c r="M81" s="30">
        <f t="shared" si="56"/>
        <v>3.1587199551877587E-3</v>
      </c>
      <c r="N81" s="31">
        <f t="shared" si="56"/>
        <v>2.7370942840671667E-3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6.461882195657899E-2</v>
      </c>
      <c r="F82" s="36">
        <f t="shared" si="56"/>
        <v>3.0233118227477183E-2</v>
      </c>
      <c r="G82" s="36">
        <f t="shared" si="56"/>
        <v>1.1051995349039247E-2</v>
      </c>
      <c r="H82" s="36">
        <f t="shared" si="56"/>
        <v>1.3425598696967987E-2</v>
      </c>
      <c r="I82" s="36">
        <f t="shared" si="56"/>
        <v>4.1683303394061538E-3</v>
      </c>
      <c r="J82" s="36">
        <f t="shared" si="56"/>
        <v>4.3894753883119144E-4</v>
      </c>
      <c r="K82" s="36">
        <f t="shared" si="56"/>
        <v>2.7907923280952574E-3</v>
      </c>
      <c r="L82" s="36">
        <f t="shared" si="56"/>
        <v>2.7916369724924686E-3</v>
      </c>
      <c r="M82" s="36">
        <f t="shared" si="56"/>
        <v>4.3874320861890656E-3</v>
      </c>
      <c r="N82" s="37">
        <f t="shared" si="56"/>
        <v>2.724429712813461E-3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4.0071775845007658E-2</v>
      </c>
      <c r="F85" s="5"/>
      <c r="G85" s="5" t="s">
        <v>22</v>
      </c>
      <c r="H85" s="5">
        <f>1/(1-E85)</f>
        <v>1.0417445542663173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0.14962113117266221</v>
      </c>
      <c r="S85" s="30">
        <f t="shared" si="60"/>
        <v>0.11046969254571069</v>
      </c>
      <c r="T85" s="30">
        <f t="shared" si="60"/>
        <v>0.10541209099145969</v>
      </c>
      <c r="U85" s="30">
        <f t="shared" si="60"/>
        <v>9.7174012221504874E-2</v>
      </c>
      <c r="V85" s="30">
        <f t="shared" si="60"/>
        <v>5.7013570365971461E-2</v>
      </c>
      <c r="W85" s="30">
        <f t="shared" si="60"/>
        <v>1.0133610387323327E-2</v>
      </c>
      <c r="X85" s="30">
        <f t="shared" si="60"/>
        <v>6.7627884768756289E-3</v>
      </c>
      <c r="Y85" s="30">
        <f t="shared" si="60"/>
        <v>3.6191990694051006E-3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-4.1744554266317291E-2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0.10220811155986728</v>
      </c>
      <c r="S86" s="30">
        <f t="shared" si="61"/>
        <v>7.5463262249144375E-2</v>
      </c>
      <c r="T86" s="30">
        <f t="shared" si="61"/>
        <v>7.2008349832490395E-2</v>
      </c>
      <c r="U86" s="30">
        <f t="shared" si="61"/>
        <v>6.6380812683430518E-2</v>
      </c>
      <c r="V86" s="30">
        <f t="shared" si="61"/>
        <v>3.8946700340521626E-2</v>
      </c>
      <c r="W86" s="30">
        <f t="shared" si="61"/>
        <v>6.9223990812937774E-3</v>
      </c>
      <c r="X86" s="30">
        <f t="shared" si="61"/>
        <v>4.6197474493267507E-3</v>
      </c>
      <c r="Y86" s="30">
        <f t="shared" si="61"/>
        <v>2.4723212513094025E-3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3.70481930182196E-2</v>
      </c>
      <c r="S87" s="30">
        <f t="shared" si="63"/>
        <v>2.7353773227218166E-2</v>
      </c>
      <c r="T87" s="30">
        <f t="shared" si="63"/>
        <v>2.6101443445170812E-2</v>
      </c>
      <c r="U87" s="30">
        <f t="shared" si="63"/>
        <v>2.4061584970792766E-2</v>
      </c>
      <c r="V87" s="30">
        <f t="shared" si="63"/>
        <v>1.4117322486613385E-2</v>
      </c>
      <c r="W87" s="30">
        <f t="shared" si="63"/>
        <v>2.509217452498355E-3</v>
      </c>
      <c r="X87" s="30">
        <f t="shared" si="63"/>
        <v>1.6745568681976275E-3</v>
      </c>
      <c r="Y87" s="30">
        <f t="shared" si="63"/>
        <v>8.9616209050008859E-4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0.9500297325248046</v>
      </c>
      <c r="G88" s="30">
        <f t="shared" si="64"/>
        <v>0.97924398283580705</v>
      </c>
      <c r="H88" s="30">
        <f t="shared" si="64"/>
        <v>0.90176063657260552</v>
      </c>
      <c r="I88" s="30">
        <f t="shared" si="64"/>
        <v>0.88930414229864108</v>
      </c>
      <c r="J88" s="30">
        <f t="shared" si="64"/>
        <v>0.75526204767534744</v>
      </c>
      <c r="K88" s="30">
        <f t="shared" si="64"/>
        <v>0.17512693841178353</v>
      </c>
      <c r="L88" s="30">
        <f t="shared" si="64"/>
        <v>4.944988780395175E-2</v>
      </c>
      <c r="M88" s="30">
        <f t="shared" si="64"/>
        <v>3.0248204246033777E-2</v>
      </c>
      <c r="N88" s="31">
        <f t="shared" si="64"/>
        <v>1.8848238542426413E-2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1.118450096979209E-2</v>
      </c>
      <c r="S88" s="30">
        <f t="shared" si="65"/>
        <v>8.2578468276938589E-3</v>
      </c>
      <c r="T88" s="30">
        <f t="shared" si="65"/>
        <v>7.8797802468239114E-3</v>
      </c>
      <c r="U88" s="30">
        <f t="shared" si="65"/>
        <v>7.2639661618103726E-3</v>
      </c>
      <c r="V88" s="30">
        <f t="shared" si="65"/>
        <v>4.2618868608448792E-3</v>
      </c>
      <c r="W88" s="30">
        <f t="shared" si="65"/>
        <v>7.5750914537412329E-4</v>
      </c>
      <c r="X88" s="30">
        <f t="shared" si="65"/>
        <v>5.0553296640183664E-4</v>
      </c>
      <c r="Y88" s="30">
        <f t="shared" si="65"/>
        <v>2.7054290516571113E-4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0.99420227680334539</v>
      </c>
      <c r="F89" s="30">
        <f t="shared" si="64"/>
        <v>0.90421757263186209</v>
      </c>
      <c r="G89" s="30">
        <f t="shared" si="64"/>
        <v>0.92149122922062865</v>
      </c>
      <c r="H89" s="30">
        <f t="shared" si="64"/>
        <v>0.88415994003694975</v>
      </c>
      <c r="I89" s="30">
        <f t="shared" si="64"/>
        <v>0.90394551042698212</v>
      </c>
      <c r="J89" s="30">
        <f t="shared" si="64"/>
        <v>0.76457056333037809</v>
      </c>
      <c r="K89" s="30">
        <f t="shared" si="64"/>
        <v>9.5289240043166412E-2</v>
      </c>
      <c r="L89" s="30">
        <f t="shared" si="64"/>
        <v>4.002776768167926E-2</v>
      </c>
      <c r="M89" s="30">
        <f t="shared" si="64"/>
        <v>1.9348773370933478E-2</v>
      </c>
      <c r="N89" s="31">
        <f t="shared" si="64"/>
        <v>1.0556217569494812E-2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0.96004307703533853</v>
      </c>
      <c r="F90" s="30">
        <f t="shared" si="64"/>
        <v>0.98004450395967369</v>
      </c>
      <c r="G90" s="30">
        <f t="shared" si="64"/>
        <v>0.88797627105515287</v>
      </c>
      <c r="H90" s="30">
        <f t="shared" si="64"/>
        <v>0.85199485424980814</v>
      </c>
      <c r="I90" s="30">
        <f t="shared" si="64"/>
        <v>0.77062290972174674</v>
      </c>
      <c r="J90" s="30">
        <f t="shared" si="64"/>
        <v>0.44575641502556701</v>
      </c>
      <c r="K90" s="30">
        <f t="shared" si="64"/>
        <v>4.2990599607912974E-2</v>
      </c>
      <c r="L90" s="30">
        <f t="shared" si="64"/>
        <v>3.1143350434420292E-2</v>
      </c>
      <c r="M90" s="30">
        <f t="shared" si="64"/>
        <v>1.2772197261590346E-2</v>
      </c>
      <c r="N90" s="31">
        <f t="shared" si="64"/>
        <v>1.1327684578778252E-3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1.0833716193214151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0.79659505043291512</v>
      </c>
      <c r="F91" s="30">
        <f t="shared" si="64"/>
        <v>0.73031126619534514</v>
      </c>
      <c r="G91" s="30">
        <f t="shared" si="64"/>
        <v>0.70324920281795145</v>
      </c>
      <c r="H91" s="30">
        <f t="shared" si="64"/>
        <v>0.50265398546399764</v>
      </c>
      <c r="I91" s="30">
        <f t="shared" si="64"/>
        <v>0.23608772244827242</v>
      </c>
      <c r="J91" s="30">
        <f t="shared" si="64"/>
        <v>5.6635123193061201E-2</v>
      </c>
      <c r="K91" s="30">
        <f t="shared" si="64"/>
        <v>2.2234699830590607E-2</v>
      </c>
      <c r="L91" s="30">
        <f t="shared" si="64"/>
        <v>1.6622091376691739E-2</v>
      </c>
      <c r="M91" s="30">
        <f t="shared" si="64"/>
        <v>1.2222993229113258E-2</v>
      </c>
      <c r="N91" s="31">
        <f t="shared" si="64"/>
        <v>0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0.26016955002457132</v>
      </c>
      <c r="F92" s="30">
        <f t="shared" si="64"/>
        <v>0.12168335400613375</v>
      </c>
      <c r="G92" s="30">
        <f t="shared" si="64"/>
        <v>0.15066064947208346</v>
      </c>
      <c r="H92" s="30">
        <f t="shared" si="64"/>
        <v>5.1988911393145695E-2</v>
      </c>
      <c r="I92" s="30">
        <f t="shared" si="64"/>
        <v>4.0847784390024441E-2</v>
      </c>
      <c r="J92" s="30">
        <f t="shared" si="64"/>
        <v>2.7644536203416864E-2</v>
      </c>
      <c r="K92" s="30">
        <f t="shared" si="64"/>
        <v>1.9833388816419169E-2</v>
      </c>
      <c r="L92" s="30">
        <f t="shared" si="64"/>
        <v>2.3675978029091257E-2</v>
      </c>
      <c r="M92" s="30">
        <f t="shared" si="64"/>
        <v>1.6112842695358003E-2</v>
      </c>
      <c r="N92" s="31">
        <f t="shared" si="64"/>
        <v>4.4277252349966129E-4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0.14150891083809794</v>
      </c>
      <c r="F93" s="36">
        <f t="shared" si="64"/>
        <v>7.0706511054101667E-2</v>
      </c>
      <c r="G93" s="36">
        <f t="shared" si="64"/>
        <v>4.6549737393824009E-2</v>
      </c>
      <c r="H93" s="36">
        <f t="shared" si="64"/>
        <v>4.4225945716318077E-2</v>
      </c>
      <c r="I93" s="36">
        <f t="shared" si="64"/>
        <v>3.1284661859619242E-2</v>
      </c>
      <c r="J93" s="36">
        <f t="shared" si="64"/>
        <v>2.5523368786716058E-2</v>
      </c>
      <c r="K93" s="36">
        <f t="shared" si="64"/>
        <v>2.4752701061897586E-2</v>
      </c>
      <c r="L93" s="36">
        <f t="shared" si="64"/>
        <v>1.8808941652298412E-2</v>
      </c>
      <c r="M93" s="36">
        <f t="shared" si="64"/>
        <v>1.4467539990806806E-2</v>
      </c>
      <c r="N93" s="37">
        <f t="shared" si="64"/>
        <v>3.6040243627932164E-3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0.14671716017781539</v>
      </c>
      <c r="S94" s="30">
        <f t="shared" si="70"/>
        <v>0.10672947359280958</v>
      </c>
      <c r="T94" s="30">
        <f t="shared" si="70"/>
        <v>0.10285140813302711</v>
      </c>
      <c r="U94" s="30">
        <f t="shared" si="70"/>
        <v>8.7734961906458617E-2</v>
      </c>
      <c r="V94" s="30">
        <f t="shared" si="70"/>
        <v>4.3569889211560311E-2</v>
      </c>
      <c r="W94" s="30">
        <f t="shared" si="70"/>
        <v>6.3302002577067052E-3</v>
      </c>
      <c r="X94" s="30">
        <f t="shared" si="70"/>
        <v>5.7260046085622013E-3</v>
      </c>
      <c r="Y94" s="30">
        <f t="shared" si="70"/>
        <v>2.9415495089308314E-3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9.9713805524834331E-2</v>
      </c>
      <c r="S95" s="30">
        <f t="shared" si="70"/>
        <v>6.7695041881048579E-2</v>
      </c>
      <c r="T95" s="30">
        <f t="shared" si="70"/>
        <v>5.4983628057376471E-2</v>
      </c>
      <c r="U95" s="30">
        <f t="shared" si="70"/>
        <v>3.6449632903401724E-2</v>
      </c>
      <c r="V95" s="30">
        <f t="shared" si="70"/>
        <v>1.5975200400715872E-2</v>
      </c>
      <c r="W95" s="30">
        <f t="shared" si="70"/>
        <v>3.5615268455844507E-3</v>
      </c>
      <c r="X95" s="30">
        <f t="shared" si="70"/>
        <v>3.8422351791203811E-3</v>
      </c>
      <c r="Y95" s="30">
        <f t="shared" si="70"/>
        <v>2.0385353754173003E-3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3.1495227460421861E-2</v>
      </c>
      <c r="S96" s="30">
        <f t="shared" si="70"/>
        <v>2.0042564239940497E-2</v>
      </c>
      <c r="T96" s="30">
        <f t="shared" si="70"/>
        <v>1.2702787598600421E-2</v>
      </c>
      <c r="U96" s="30">
        <f t="shared" si="70"/>
        <v>6.7192267514437189E-3</v>
      </c>
      <c r="V96" s="30">
        <f t="shared" si="70"/>
        <v>3.7314433197513383E-3</v>
      </c>
      <c r="W96" s="30">
        <f t="shared" si="70"/>
        <v>1.8554700249512844E-3</v>
      </c>
      <c r="X96" s="30">
        <f t="shared" si="70"/>
        <v>2.2088752305026095E-3</v>
      </c>
      <c r="Y96" s="30">
        <f t="shared" si="70"/>
        <v>1.2088350073877546E-3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6.6407921383548349E-3</v>
      </c>
      <c r="S97" s="30">
        <f t="shared" si="70"/>
        <v>4.1555090446536574E-3</v>
      </c>
      <c r="T97" s="30">
        <f t="shared" si="70"/>
        <v>3.0265807078798013E-3</v>
      </c>
      <c r="U97" s="30">
        <f t="shared" si="70"/>
        <v>2.6380475754999343E-3</v>
      </c>
      <c r="V97" s="30">
        <f t="shared" si="70"/>
        <v>2.3894197029171132E-3</v>
      </c>
      <c r="W97" s="30">
        <f t="shared" si="70"/>
        <v>1.3413173914935033E-3</v>
      </c>
      <c r="X97" s="30">
        <f t="shared" si="70"/>
        <v>1.5966982552458413E-3</v>
      </c>
      <c r="Y97" s="30">
        <f t="shared" si="70"/>
        <v>8.8330681144865647E-4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0.88949635482486289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0.49519711717523884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0.58553434835319251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9.033723117795367E-2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0.14926162120232628</v>
      </c>
      <c r="S121" s="30">
        <f t="shared" si="78"/>
        <v>0.11008707590571645</v>
      </c>
      <c r="T121" s="30">
        <f t="shared" si="78"/>
        <v>0.10482328550881832</v>
      </c>
      <c r="U121" s="30">
        <f t="shared" si="78"/>
        <v>9.6249355859945346E-2</v>
      </c>
      <c r="V121" s="30">
        <f t="shared" si="78"/>
        <v>5.4451648803196168E-2</v>
      </c>
      <c r="W121" s="30">
        <f t="shared" si="78"/>
        <v>7.6884614384944835E-3</v>
      </c>
      <c r="X121" s="30">
        <f t="shared" si="78"/>
        <v>3.437491332428837E-3</v>
      </c>
      <c r="Y121" s="30">
        <f t="shared" si="78"/>
        <v>1.3948267743812755E-3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0.10149474069561627</v>
      </c>
      <c r="S122" s="30">
        <f t="shared" si="78"/>
        <v>7.485687970549243E-2</v>
      </c>
      <c r="T122" s="30">
        <f t="shared" si="78"/>
        <v>7.1277613735407114E-2</v>
      </c>
      <c r="U122" s="30">
        <f t="shared" si="78"/>
        <v>6.5447523190730286E-2</v>
      </c>
      <c r="V122" s="30">
        <f t="shared" si="78"/>
        <v>3.7025967768619057E-2</v>
      </c>
      <c r="W122" s="30">
        <f t="shared" si="78"/>
        <v>5.2279909179767155E-3</v>
      </c>
      <c r="X122" s="30">
        <f t="shared" si="78"/>
        <v>2.3374212916753168E-3</v>
      </c>
      <c r="Y122" s="30">
        <f t="shared" si="78"/>
        <v>9.4845266077629904E-4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3.5716386726320076E-2</v>
      </c>
      <c r="S123" s="30">
        <f t="shared" si="78"/>
        <v>2.6342421748780011E-2</v>
      </c>
      <c r="T123" s="30">
        <f t="shared" si="78"/>
        <v>2.5082864389376403E-2</v>
      </c>
      <c r="U123" s="30">
        <f t="shared" si="78"/>
        <v>2.3031233269221872E-2</v>
      </c>
      <c r="V123" s="30">
        <f t="shared" si="78"/>
        <v>1.3029579411471703E-2</v>
      </c>
      <c r="W123" s="30">
        <f t="shared" si="78"/>
        <v>1.8397499628885748E-3</v>
      </c>
      <c r="X123" s="30">
        <f t="shared" si="78"/>
        <v>8.2254747609218778E-4</v>
      </c>
      <c r="Y123" s="30">
        <f t="shared" si="78"/>
        <v>3.3376411222612944E-4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9.6322360167256892E-3</v>
      </c>
      <c r="S124" s="30">
        <f t="shared" si="78"/>
        <v>7.1042019306335287E-3</v>
      </c>
      <c r="T124" s="30">
        <f t="shared" si="78"/>
        <v>6.7645160084448003E-3</v>
      </c>
      <c r="U124" s="30">
        <f t="shared" si="78"/>
        <v>6.2112182933087724E-3</v>
      </c>
      <c r="V124" s="30">
        <f t="shared" si="78"/>
        <v>3.5139048373412016E-3</v>
      </c>
      <c r="W124" s="30">
        <f t="shared" si="78"/>
        <v>4.9615617587784168E-4</v>
      </c>
      <c r="X124" s="30">
        <f t="shared" si="78"/>
        <v>2.2183014999228339E-4</v>
      </c>
      <c r="Y124" s="30">
        <f t="shared" si="78"/>
        <v>9.0011756438561599E-5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1.0462429790567402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0.14623129154017098</v>
      </c>
      <c r="S130" s="30">
        <f t="shared" si="82"/>
        <v>0.10618418929788936</v>
      </c>
      <c r="T130" s="30">
        <f t="shared" si="82"/>
        <v>0.10214423572407266</v>
      </c>
      <c r="U130" s="30">
        <f t="shared" si="82"/>
        <v>8.6396760187685315E-2</v>
      </c>
      <c r="V130" s="30">
        <f t="shared" si="82"/>
        <v>4.0388036218998981E-2</v>
      </c>
      <c r="W130" s="30">
        <f t="shared" si="82"/>
        <v>3.6692538876508625E-3</v>
      </c>
      <c r="X130" s="30">
        <f t="shared" si="82"/>
        <v>2.2797207844167076E-3</v>
      </c>
      <c r="Y130" s="30">
        <f t="shared" si="82"/>
        <v>6.3688934546666685E-4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9.8875655293536049E-2</v>
      </c>
      <c r="S131" s="30">
        <f t="shared" si="82"/>
        <v>6.6738089034085873E-2</v>
      </c>
      <c r="T131" s="30">
        <f t="shared" si="82"/>
        <v>5.3496042906249854E-2</v>
      </c>
      <c r="U131" s="30">
        <f t="shared" si="82"/>
        <v>3.4188354385798363E-2</v>
      </c>
      <c r="V131" s="30">
        <f t="shared" si="82"/>
        <v>1.2859225824432082E-2</v>
      </c>
      <c r="W131" s="30">
        <f t="shared" si="82"/>
        <v>1.4973745156390834E-3</v>
      </c>
      <c r="X131" s="30">
        <f t="shared" si="82"/>
        <v>1.2147956575502342E-3</v>
      </c>
      <c r="Y131" s="30">
        <f t="shared" si="82"/>
        <v>2.8733518670331947E-4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2.9884783934043091E-2</v>
      </c>
      <c r="S132" s="30">
        <f t="shared" si="82"/>
        <v>1.8666405469869009E-2</v>
      </c>
      <c r="T132" s="30">
        <f t="shared" si="82"/>
        <v>1.1020233124221861E-2</v>
      </c>
      <c r="U132" s="30">
        <f t="shared" si="82"/>
        <v>4.786891196575215E-3</v>
      </c>
      <c r="V132" s="30">
        <f t="shared" si="82"/>
        <v>1.6743840772825466E-3</v>
      </c>
      <c r="W132" s="30">
        <f t="shared" si="82"/>
        <v>6.3850516533834917E-4</v>
      </c>
      <c r="X132" s="30">
        <f t="shared" si="82"/>
        <v>6.703066129585451E-4</v>
      </c>
      <c r="Y132" s="30">
        <f t="shared" si="82"/>
        <v>1.8513185130075271E-4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4.8425482072453211E-3</v>
      </c>
      <c r="S133" s="30">
        <f t="shared" si="82"/>
        <v>2.7589534017674233E-3</v>
      </c>
      <c r="T133" s="30">
        <f t="shared" si="82"/>
        <v>1.582898454776327E-3</v>
      </c>
      <c r="U133" s="30">
        <f t="shared" si="82"/>
        <v>1.1781461799675659E-3</v>
      </c>
      <c r="V133" s="30">
        <f t="shared" si="82"/>
        <v>9.1913944766559266E-4</v>
      </c>
      <c r="W133" s="30">
        <f t="shared" si="82"/>
        <v>4.7890403626827158E-4</v>
      </c>
      <c r="X133" s="30">
        <f t="shared" si="82"/>
        <v>5.0629692517128284E-4</v>
      </c>
      <c r="Y133" s="30">
        <f t="shared" si="82"/>
        <v>1.5804755590800005E-4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0.83703882543070551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0.51249740851267589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0.60997721873281519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9.7479810220139296E-2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CFPAC1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31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1.0002909222154528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0.40079892632001046</v>
      </c>
      <c r="S4" s="75">
        <f>S3*AVERAGE(E63:E64)</f>
        <v>0.30161587246938137</v>
      </c>
      <c r="T4" s="75">
        <f>T3*AVERAGE(E64:E65)</f>
        <v>0.17314948066877905</v>
      </c>
      <c r="U4" s="75">
        <f>U3*AVERAGE(E65:E66)</f>
        <v>0.12472664275728204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0.78659242145851238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1.0002909222154528</v>
      </c>
      <c r="R5" s="80" t="s">
        <v>80</v>
      </c>
      <c r="S5" s="81">
        <f>SUM(R3:U3)</f>
        <v>1</v>
      </c>
      <c r="T5" s="80" t="s">
        <v>92</v>
      </c>
      <c r="U5" s="79">
        <f>Q5/S5</f>
        <v>1.0002909222154528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8.7922087608581223E-2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0.11160403307610534</v>
      </c>
      <c r="D7" s="53">
        <v>0</v>
      </c>
      <c r="E7" s="113">
        <v>99839</v>
      </c>
      <c r="F7" s="113">
        <v>94683</v>
      </c>
      <c r="G7" s="113">
        <v>98483</v>
      </c>
      <c r="H7" s="113">
        <v>103037</v>
      </c>
      <c r="I7" s="113">
        <v>89110</v>
      </c>
      <c r="J7" s="113">
        <v>86842</v>
      </c>
      <c r="K7" s="113">
        <v>54191</v>
      </c>
      <c r="L7" s="113">
        <v>43677</v>
      </c>
      <c r="M7" s="113">
        <v>34751</v>
      </c>
      <c r="N7" s="114">
        <v>37658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94136</v>
      </c>
      <c r="F8" s="113">
        <v>95419</v>
      </c>
      <c r="G8" s="113">
        <v>92634</v>
      </c>
      <c r="H8" s="113">
        <v>90103</v>
      </c>
      <c r="I8" s="113">
        <v>89078</v>
      </c>
      <c r="J8" s="113">
        <v>82315</v>
      </c>
      <c r="K8" s="113">
        <v>49999</v>
      </c>
      <c r="L8" s="113">
        <v>38089</v>
      </c>
      <c r="M8" s="113">
        <v>34574</v>
      </c>
      <c r="N8" s="114">
        <v>30379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94786</v>
      </c>
      <c r="F9" s="113">
        <v>98981</v>
      </c>
      <c r="G9" s="113">
        <v>92745</v>
      </c>
      <c r="H9" s="113">
        <v>89684</v>
      </c>
      <c r="I9" s="113">
        <v>87156</v>
      </c>
      <c r="J9" s="113">
        <v>80088</v>
      </c>
      <c r="K9" s="113">
        <v>35810</v>
      </c>
      <c r="L9" s="113">
        <v>24749</v>
      </c>
      <c r="M9" s="113">
        <v>22964</v>
      </c>
      <c r="N9" s="114">
        <v>27518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0.21318008214393758</v>
      </c>
      <c r="D10" s="53">
        <v>5.0000000000000001E-9</v>
      </c>
      <c r="E10" s="113">
        <v>99631</v>
      </c>
      <c r="F10" s="113">
        <v>94490</v>
      </c>
      <c r="G10" s="113">
        <v>92133</v>
      </c>
      <c r="H10" s="113">
        <v>88533</v>
      </c>
      <c r="I10" s="113">
        <v>83350</v>
      </c>
      <c r="J10" s="113">
        <v>69602</v>
      </c>
      <c r="K10" s="113">
        <v>24448</v>
      </c>
      <c r="L10" s="113">
        <v>21574</v>
      </c>
      <c r="M10" s="113">
        <v>21488</v>
      </c>
      <c r="N10" s="114">
        <v>25123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0.39367919542014412</v>
      </c>
      <c r="S10" s="38">
        <f t="shared" si="3"/>
        <v>0.29606549252838998</v>
      </c>
      <c r="T10" s="38">
        <f t="shared" si="3"/>
        <v>0.2852863941820647</v>
      </c>
      <c r="U10" s="38">
        <f t="shared" si="3"/>
        <v>0.2688131643715535</v>
      </c>
      <c r="V10" s="38">
        <f t="shared" si="3"/>
        <v>0.21180901032402738</v>
      </c>
      <c r="W10" s="38">
        <f t="shared" si="3"/>
        <v>8.618483957110272E-2</v>
      </c>
      <c r="X10" s="38">
        <f t="shared" si="3"/>
        <v>9.1177667261431214E-2</v>
      </c>
      <c r="Y10" s="38">
        <f t="shared" si="3"/>
        <v>5.511228468543327E-2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0.3011021697525188</v>
      </c>
      <c r="D11" s="53">
        <v>7.4999999999999993E-9</v>
      </c>
      <c r="E11" s="113">
        <v>95138</v>
      </c>
      <c r="F11" s="113">
        <v>100803</v>
      </c>
      <c r="G11" s="113">
        <v>93912</v>
      </c>
      <c r="H11" s="113">
        <v>89613</v>
      </c>
      <c r="I11" s="113">
        <v>79755</v>
      </c>
      <c r="J11" s="113">
        <v>58366</v>
      </c>
      <c r="K11" s="113">
        <v>23229</v>
      </c>
      <c r="L11" s="113">
        <v>20912</v>
      </c>
      <c r="M11" s="113">
        <v>22671</v>
      </c>
      <c r="N11" s="114">
        <v>21409</v>
      </c>
      <c r="O11" s="5"/>
      <c r="P11" s="41" t="s">
        <v>78</v>
      </c>
      <c r="Q11" s="42">
        <f>SUM(R10:Y10)</f>
        <v>1.6881280483441468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0.78659242145851238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8.7922087608581223E-2</v>
      </c>
      <c r="D12" s="53">
        <v>1E-8</v>
      </c>
      <c r="E12" s="113">
        <v>99251</v>
      </c>
      <c r="F12" s="113">
        <v>92254</v>
      </c>
      <c r="G12" s="113">
        <v>92598</v>
      </c>
      <c r="H12" s="113">
        <v>87413</v>
      </c>
      <c r="I12" s="113">
        <v>68850</v>
      </c>
      <c r="J12" s="113">
        <v>39532</v>
      </c>
      <c r="K12" s="113">
        <v>20245</v>
      </c>
      <c r="L12" s="113">
        <v>19127</v>
      </c>
      <c r="M12" s="113">
        <v>20742</v>
      </c>
      <c r="N12" s="114">
        <v>21485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0.27067280242608061</v>
      </c>
      <c r="D15" s="53">
        <f>D7</f>
        <v>0</v>
      </c>
      <c r="E15" s="113">
        <v>103538</v>
      </c>
      <c r="F15" s="113">
        <v>103892</v>
      </c>
      <c r="G15" s="113">
        <v>99583</v>
      </c>
      <c r="H15" s="113">
        <v>94314</v>
      </c>
      <c r="I15" s="113">
        <v>97015</v>
      </c>
      <c r="J15" s="113">
        <v>90105</v>
      </c>
      <c r="K15" s="113">
        <v>56737</v>
      </c>
      <c r="L15" s="113">
        <v>45246</v>
      </c>
      <c r="M15" s="113">
        <v>40093</v>
      </c>
      <c r="N15" s="114">
        <v>37868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0.38227683550218594</v>
      </c>
      <c r="D16" s="53">
        <f t="shared" ref="D16:D20" si="7">D8</f>
        <v>1.0000000000000001E-9</v>
      </c>
      <c r="E16" s="113">
        <v>108186</v>
      </c>
      <c r="F16" s="113">
        <v>104530</v>
      </c>
      <c r="G16" s="113">
        <v>106292</v>
      </c>
      <c r="H16" s="113">
        <v>97036</v>
      </c>
      <c r="I16" s="113">
        <v>97882</v>
      </c>
      <c r="J16" s="113">
        <v>90837</v>
      </c>
      <c r="K16" s="113">
        <v>53770</v>
      </c>
      <c r="L16" s="113">
        <v>36618</v>
      </c>
      <c r="M16" s="113">
        <v>34829</v>
      </c>
      <c r="N16" s="114">
        <v>30593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0.11160403307610534</v>
      </c>
      <c r="D17" s="53">
        <f t="shared" si="7"/>
        <v>2.5000000000000001E-9</v>
      </c>
      <c r="E17" s="113">
        <v>109243</v>
      </c>
      <c r="F17" s="113">
        <v>102773</v>
      </c>
      <c r="G17" s="113">
        <v>103380</v>
      </c>
      <c r="H17" s="113">
        <v>100599</v>
      </c>
      <c r="I17" s="113">
        <v>96181</v>
      </c>
      <c r="J17" s="113">
        <v>87010</v>
      </c>
      <c r="K17" s="113">
        <v>41629</v>
      </c>
      <c r="L17" s="113">
        <v>32346</v>
      </c>
      <c r="M17" s="113">
        <v>27308</v>
      </c>
      <c r="N17" s="114">
        <v>28173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0.99132012278167114</v>
      </c>
      <c r="S17" s="30">
        <f t="shared" si="10"/>
        <v>0.98726552752218766</v>
      </c>
      <c r="T17" s="30">
        <f t="shared" si="10"/>
        <v>0.97975102759125809</v>
      </c>
      <c r="U17" s="30">
        <f t="shared" si="10"/>
        <v>0.91565074825376402</v>
      </c>
      <c r="V17" s="30">
        <f t="shared" si="10"/>
        <v>0.87030525774911194</v>
      </c>
      <c r="W17" s="30">
        <f t="shared" si="10"/>
        <v>0.5369233465422355</v>
      </c>
      <c r="X17" s="30">
        <f t="shared" si="10"/>
        <v>0.44194227158422555</v>
      </c>
      <c r="Y17" s="30">
        <f t="shared" si="10"/>
        <v>0.38003817607757179</v>
      </c>
      <c r="Z17" s="31">
        <f t="shared" si="10"/>
        <v>0.37426313824086083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104890</v>
      </c>
      <c r="F18" s="113">
        <v>106360</v>
      </c>
      <c r="G18" s="113">
        <v>111507</v>
      </c>
      <c r="H18" s="113">
        <v>100803</v>
      </c>
      <c r="I18" s="113">
        <v>97685</v>
      </c>
      <c r="J18" s="113">
        <v>79952</v>
      </c>
      <c r="K18" s="113">
        <v>27343</v>
      </c>
      <c r="L18" s="113">
        <v>26431</v>
      </c>
      <c r="M18" s="113">
        <v>22255</v>
      </c>
      <c r="N18" s="114">
        <v>26776</v>
      </c>
      <c r="O18" s="5"/>
      <c r="P18" s="20">
        <f t="shared" si="9"/>
        <v>-8.9999999999999982</v>
      </c>
      <c r="Q18" s="30">
        <f t="shared" si="10"/>
        <v>0.99972201480902934</v>
      </c>
      <c r="R18" s="30">
        <f t="shared" si="10"/>
        <v>0.99104455046802664</v>
      </c>
      <c r="S18" s="30">
        <f t="shared" si="10"/>
        <v>0.98699108232598065</v>
      </c>
      <c r="T18" s="30">
        <f t="shared" si="10"/>
        <v>0.97947867131474942</v>
      </c>
      <c r="U18" s="30">
        <f t="shared" si="10"/>
        <v>0.91539621090564827</v>
      </c>
      <c r="V18" s="30">
        <f t="shared" si="10"/>
        <v>0.87006332577583378</v>
      </c>
      <c r="W18" s="30">
        <f t="shared" si="10"/>
        <v>0.5367740898032104</v>
      </c>
      <c r="X18" s="30">
        <f t="shared" si="10"/>
        <v>0.44181941817746123</v>
      </c>
      <c r="Y18" s="30">
        <f t="shared" si="10"/>
        <v>0.37993253109261871</v>
      </c>
      <c r="Z18" s="31">
        <f t="shared" si="10"/>
        <v>0.37415909863090369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103177</v>
      </c>
      <c r="F19" s="113">
        <v>100523</v>
      </c>
      <c r="G19" s="113">
        <v>101121</v>
      </c>
      <c r="H19" s="113">
        <v>98845</v>
      </c>
      <c r="I19" s="113">
        <v>96561</v>
      </c>
      <c r="J19" s="113">
        <v>69081</v>
      </c>
      <c r="K19" s="113">
        <v>23793</v>
      </c>
      <c r="L19" s="113">
        <v>22047</v>
      </c>
      <c r="M19" s="113">
        <v>23347</v>
      </c>
      <c r="N19" s="114">
        <v>24216</v>
      </c>
      <c r="O19" s="5"/>
      <c r="P19" s="20">
        <f t="shared" si="9"/>
        <v>-8.6020599913279607</v>
      </c>
      <c r="Q19" s="30">
        <f t="shared" si="10"/>
        <v>1.0143429415729344</v>
      </c>
      <c r="R19" s="30">
        <f t="shared" si="10"/>
        <v>1.0055385693828027</v>
      </c>
      <c r="S19" s="30">
        <f t="shared" si="10"/>
        <v>1.0014258193004106</v>
      </c>
      <c r="T19" s="30">
        <f t="shared" si="10"/>
        <v>0.99380353933602195</v>
      </c>
      <c r="U19" s="30">
        <f t="shared" si="10"/>
        <v>0.92878387343718138</v>
      </c>
      <c r="V19" s="30">
        <f t="shared" si="10"/>
        <v>0.88278799521162499</v>
      </c>
      <c r="W19" s="30">
        <f t="shared" si="10"/>
        <v>0.54462440673083523</v>
      </c>
      <c r="X19" s="30">
        <f t="shared" si="10"/>
        <v>0.44828102376416801</v>
      </c>
      <c r="Y19" s="30">
        <f t="shared" si="10"/>
        <v>0.38548904143253693</v>
      </c>
      <c r="Z19" s="31">
        <f t="shared" si="10"/>
        <v>0.37963117256555257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109480</v>
      </c>
      <c r="F20" s="113">
        <v>110399</v>
      </c>
      <c r="G20" s="113">
        <v>111569</v>
      </c>
      <c r="H20" s="113">
        <v>98639</v>
      </c>
      <c r="I20" s="113">
        <v>85750</v>
      </c>
      <c r="J20" s="113">
        <v>55824</v>
      </c>
      <c r="K20" s="113">
        <v>25415</v>
      </c>
      <c r="L20" s="113">
        <v>23751</v>
      </c>
      <c r="M20" s="113">
        <v>25135</v>
      </c>
      <c r="N20" s="114">
        <v>24763</v>
      </c>
      <c r="O20" s="5"/>
      <c r="P20" s="20">
        <f t="shared" si="9"/>
        <v>-8.3010299956639813</v>
      </c>
      <c r="Q20" s="30">
        <f t="shared" si="10"/>
        <v>0.98974923430335304</v>
      </c>
      <c r="R20" s="30">
        <f t="shared" si="10"/>
        <v>0.98115833247266493</v>
      </c>
      <c r="S20" s="30">
        <f t="shared" si="10"/>
        <v>0.9771452999191812</v>
      </c>
      <c r="T20" s="30">
        <f t="shared" si="10"/>
        <v>0.96970782936637101</v>
      </c>
      <c r="U20" s="30">
        <f t="shared" si="10"/>
        <v>0.90626462697345522</v>
      </c>
      <c r="V20" s="30">
        <f t="shared" si="10"/>
        <v>0.86138396246736582</v>
      </c>
      <c r="W20" s="30">
        <f t="shared" si="10"/>
        <v>0.5314194711197715</v>
      </c>
      <c r="X20" s="30">
        <f t="shared" si="10"/>
        <v>0.43741202490677172</v>
      </c>
      <c r="Y20" s="30">
        <f t="shared" si="10"/>
        <v>0.37614249377881953</v>
      </c>
      <c r="Z20" s="31">
        <f t="shared" si="10"/>
        <v>0.37042665450186196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0.97785850056913437</v>
      </c>
      <c r="R21" s="30">
        <f t="shared" si="10"/>
        <v>0.9693708088472951</v>
      </c>
      <c r="S21" s="30">
        <f t="shared" si="10"/>
        <v>0.96540598840644187</v>
      </c>
      <c r="T21" s="30">
        <f t="shared" si="10"/>
        <v>0.95805787077145621</v>
      </c>
      <c r="U21" s="30">
        <f t="shared" si="10"/>
        <v>0.89537686773243164</v>
      </c>
      <c r="V21" s="30">
        <f t="shared" si="10"/>
        <v>0.85103539437998066</v>
      </c>
      <c r="W21" s="30">
        <f t="shared" si="10"/>
        <v>0.52503505857035215</v>
      </c>
      <c r="X21" s="30">
        <f t="shared" si="10"/>
        <v>0.43215700702946797</v>
      </c>
      <c r="Y21" s="30">
        <f t="shared" si="10"/>
        <v>0.37162356101824301</v>
      </c>
      <c r="Z21" s="31">
        <f t="shared" si="10"/>
        <v>0.36597639117850683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1.0177677835473782</v>
      </c>
      <c r="R22" s="30">
        <f t="shared" si="10"/>
        <v>1.0089336841494163</v>
      </c>
      <c r="S22" s="30">
        <f t="shared" si="10"/>
        <v>1.0048070477189901</v>
      </c>
      <c r="T22" s="30">
        <f t="shared" si="10"/>
        <v>0.9971590317798209</v>
      </c>
      <c r="U22" s="30">
        <f t="shared" si="10"/>
        <v>0.93191983255373179</v>
      </c>
      <c r="V22" s="30">
        <f t="shared" si="10"/>
        <v>0.88576865318894338</v>
      </c>
      <c r="W22" s="30">
        <f t="shared" si="10"/>
        <v>0.54646328434513192</v>
      </c>
      <c r="X22" s="30">
        <f t="shared" si="10"/>
        <v>0.44979460620617068</v>
      </c>
      <c r="Y22" s="30">
        <f t="shared" si="10"/>
        <v>0.38679061212985849</v>
      </c>
      <c r="Z22" s="31">
        <f t="shared" si="10"/>
        <v>0.38091296467088692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95382</v>
      </c>
      <c r="F23" s="113">
        <v>97498</v>
      </c>
      <c r="G23" s="113">
        <v>96677</v>
      </c>
      <c r="H23" s="113">
        <v>95030</v>
      </c>
      <c r="I23" s="113">
        <v>87505</v>
      </c>
      <c r="J23" s="113">
        <v>83062</v>
      </c>
      <c r="K23" s="113">
        <v>49599</v>
      </c>
      <c r="L23" s="113">
        <v>43051</v>
      </c>
      <c r="M23" s="113">
        <v>38612</v>
      </c>
      <c r="N23" s="114">
        <v>36232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96469</v>
      </c>
      <c r="F24" s="113">
        <v>96017</v>
      </c>
      <c r="G24" s="113">
        <v>92667</v>
      </c>
      <c r="H24" s="113">
        <v>91210</v>
      </c>
      <c r="I24" s="113">
        <v>87164</v>
      </c>
      <c r="J24" s="113">
        <v>79514</v>
      </c>
      <c r="K24" s="113">
        <v>44714</v>
      </c>
      <c r="L24" s="113">
        <v>36876</v>
      </c>
      <c r="M24" s="113">
        <v>32618</v>
      </c>
      <c r="N24" s="114">
        <v>28529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99058</v>
      </c>
      <c r="F25" s="113">
        <v>90881</v>
      </c>
      <c r="G25" s="113">
        <v>90345</v>
      </c>
      <c r="H25" s="113">
        <v>90305</v>
      </c>
      <c r="I25" s="113">
        <v>86352</v>
      </c>
      <c r="J25" s="113">
        <v>74106</v>
      </c>
      <c r="K25" s="113">
        <v>32850</v>
      </c>
      <c r="L25" s="113">
        <v>27980</v>
      </c>
      <c r="M25" s="113">
        <v>24258</v>
      </c>
      <c r="N25" s="114">
        <v>23642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91402</v>
      </c>
      <c r="F26" s="113">
        <v>92782</v>
      </c>
      <c r="G26" s="113">
        <v>89847</v>
      </c>
      <c r="H26" s="113">
        <v>87586</v>
      </c>
      <c r="I26" s="113">
        <v>82629</v>
      </c>
      <c r="J26" s="113">
        <v>58818</v>
      </c>
      <c r="K26" s="113">
        <v>21221</v>
      </c>
      <c r="L26" s="113">
        <v>21553</v>
      </c>
      <c r="M26" s="113">
        <v>20748</v>
      </c>
      <c r="N26" s="114">
        <v>20581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0.99132012278167114</v>
      </c>
      <c r="S26" s="30">
        <f t="shared" si="15"/>
        <v>0.98726552752218766</v>
      </c>
      <c r="T26" s="30">
        <f t="shared" si="15"/>
        <v>0.97975102759125809</v>
      </c>
      <c r="U26" s="30">
        <f t="shared" si="15"/>
        <v>0.91565074825376402</v>
      </c>
      <c r="V26" s="30">
        <f t="shared" si="15"/>
        <v>0.87030525774911194</v>
      </c>
      <c r="W26" s="30">
        <f t="shared" si="15"/>
        <v>0.5369233465422355</v>
      </c>
      <c r="X26" s="30">
        <f t="shared" si="15"/>
        <v>0.44194227158422555</v>
      </c>
      <c r="Y26" s="30">
        <f t="shared" si="15"/>
        <v>0.38003817607757179</v>
      </c>
      <c r="Z26" s="31">
        <f t="shared" si="15"/>
        <v>0.37426313824086083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93870</v>
      </c>
      <c r="F27" s="113">
        <v>95627</v>
      </c>
      <c r="G27" s="113">
        <v>89053</v>
      </c>
      <c r="H27" s="113">
        <v>85818</v>
      </c>
      <c r="I27" s="113">
        <v>78001</v>
      </c>
      <c r="J27" s="113">
        <v>48959</v>
      </c>
      <c r="K27" s="113">
        <v>23316</v>
      </c>
      <c r="L27" s="113">
        <v>20473</v>
      </c>
      <c r="M27" s="113">
        <v>19276</v>
      </c>
      <c r="N27" s="114">
        <v>22657</v>
      </c>
      <c r="O27" s="5"/>
      <c r="P27" s="20">
        <f t="shared" si="14"/>
        <v>-8.9999999999999982</v>
      </c>
      <c r="Q27" s="30">
        <f t="shared" si="15"/>
        <v>0.99972201480902934</v>
      </c>
      <c r="R27" s="30">
        <f t="shared" si="15"/>
        <v>0.99065572908134791</v>
      </c>
      <c r="S27" s="30">
        <f t="shared" si="15"/>
        <v>0.97532275071471675</v>
      </c>
      <c r="T27" s="30">
        <f t="shared" si="15"/>
        <v>0.93198162964462516</v>
      </c>
      <c r="U27" s="30">
        <f t="shared" si="15"/>
        <v>0.91714345596074054</v>
      </c>
      <c r="V27" s="30">
        <f t="shared" si="15"/>
        <v>0.84514828164947897</v>
      </c>
      <c r="W27" s="30">
        <f t="shared" si="15"/>
        <v>0.49630372668603467</v>
      </c>
      <c r="X27" s="30">
        <f t="shared" si="15"/>
        <v>0.37392843363604955</v>
      </c>
      <c r="Y27" s="30">
        <f t="shared" si="15"/>
        <v>0.34155279707818648</v>
      </c>
      <c r="Z27" s="31">
        <f t="shared" si="15"/>
        <v>0.29961950125384673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95554</v>
      </c>
      <c r="F28" s="115">
        <v>86911</v>
      </c>
      <c r="G28" s="115">
        <v>90534</v>
      </c>
      <c r="H28" s="115">
        <v>83634</v>
      </c>
      <c r="I28" s="115">
        <v>70324</v>
      </c>
      <c r="J28" s="115">
        <v>39673</v>
      </c>
      <c r="K28" s="115">
        <v>19496</v>
      </c>
      <c r="L28" s="115">
        <v>22262</v>
      </c>
      <c r="M28" s="115">
        <v>21780</v>
      </c>
      <c r="N28" s="116">
        <v>23997</v>
      </c>
      <c r="O28" s="5"/>
      <c r="P28" s="20">
        <f t="shared" si="14"/>
        <v>-8.6020599913279607</v>
      </c>
      <c r="Q28" s="30">
        <f t="shared" si="15"/>
        <v>1.0143429415729344</v>
      </c>
      <c r="R28" s="30">
        <f t="shared" si="15"/>
        <v>0.97894279172419196</v>
      </c>
      <c r="S28" s="30">
        <f t="shared" si="15"/>
        <v>0.95820362886684707</v>
      </c>
      <c r="T28" s="30">
        <f t="shared" si="15"/>
        <v>0.93889081833575805</v>
      </c>
      <c r="U28" s="30">
        <f t="shared" si="15"/>
        <v>0.90241249544479663</v>
      </c>
      <c r="V28" s="30">
        <f t="shared" si="15"/>
        <v>0.80649277629458116</v>
      </c>
      <c r="W28" s="30">
        <f t="shared" si="15"/>
        <v>0.36838233923675595</v>
      </c>
      <c r="X28" s="30">
        <f t="shared" si="15"/>
        <v>0.28454763115700427</v>
      </c>
      <c r="Y28" s="30">
        <f t="shared" si="15"/>
        <v>0.24936120245570262</v>
      </c>
      <c r="Z28" s="31">
        <f t="shared" si="15"/>
        <v>0.26519774133465096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0.98974923430335304</v>
      </c>
      <c r="R29" s="30">
        <f t="shared" si="15"/>
        <v>0.98214020795053347</v>
      </c>
      <c r="S29" s="30">
        <f t="shared" si="15"/>
        <v>0.98058427569450723</v>
      </c>
      <c r="T29" s="30">
        <f t="shared" si="15"/>
        <v>0.92620258611194062</v>
      </c>
      <c r="U29" s="30">
        <f t="shared" si="15"/>
        <v>0.88153655226147665</v>
      </c>
      <c r="V29" s="30">
        <f t="shared" si="15"/>
        <v>0.69533306969515174</v>
      </c>
      <c r="W29" s="30">
        <f t="shared" si="15"/>
        <v>0.24381506308793136</v>
      </c>
      <c r="X29" s="30">
        <f t="shared" si="15"/>
        <v>0.23244374121069519</v>
      </c>
      <c r="Y29" s="30">
        <f t="shared" si="15"/>
        <v>0.21589902380953904</v>
      </c>
      <c r="Z29" s="31">
        <f t="shared" si="15"/>
        <v>0.24200665420788528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0.97785850056913437</v>
      </c>
      <c r="R30" s="30">
        <f t="shared" si="15"/>
        <v>0.99436814025642717</v>
      </c>
      <c r="S30" s="30">
        <f t="shared" si="15"/>
        <v>0.95031203214800575</v>
      </c>
      <c r="T30" s="30">
        <f t="shared" si="15"/>
        <v>0.91732608366914636</v>
      </c>
      <c r="U30" s="30">
        <f t="shared" si="15"/>
        <v>0.84974169368982089</v>
      </c>
      <c r="V30" s="30">
        <f t="shared" si="15"/>
        <v>0.58836647743430981</v>
      </c>
      <c r="W30" s="30">
        <f t="shared" si="15"/>
        <v>0.23563763838970542</v>
      </c>
      <c r="X30" s="30">
        <f t="shared" si="15"/>
        <v>0.21234523834809549</v>
      </c>
      <c r="Y30" s="30">
        <f t="shared" si="15"/>
        <v>0.21822010652910484</v>
      </c>
      <c r="Z30" s="31">
        <f t="shared" si="15"/>
        <v>0.22861998735148456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1.0177677835473782</v>
      </c>
      <c r="R31" s="30">
        <f t="shared" si="15"/>
        <v>0.96716063471880398</v>
      </c>
      <c r="S31" s="30">
        <f t="shared" si="15"/>
        <v>0.98473725215473118</v>
      </c>
      <c r="T31" s="30">
        <f t="shared" si="15"/>
        <v>0.90168525472782246</v>
      </c>
      <c r="U31" s="30">
        <f t="shared" si="15"/>
        <v>0.75169885769063105</v>
      </c>
      <c r="V31" s="30">
        <f t="shared" si="15"/>
        <v>0.4503532913303408</v>
      </c>
      <c r="W31" s="30">
        <f t="shared" si="15"/>
        <v>0.21754701865933809</v>
      </c>
      <c r="X31" s="30">
        <f t="shared" si="15"/>
        <v>0.21812360510323628</v>
      </c>
      <c r="Y31" s="30">
        <f t="shared" si="15"/>
        <v>0.22628685577730309</v>
      </c>
      <c r="Z31" s="31">
        <f t="shared" si="15"/>
        <v>0.23531768146802512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0.94835685453580265</v>
      </c>
      <c r="G34" s="30">
        <f t="shared" si="17"/>
        <v>0.98641813319444305</v>
      </c>
      <c r="H34" s="30">
        <f t="shared" si="17"/>
        <v>1.0320315708290348</v>
      </c>
      <c r="I34" s="30">
        <f t="shared" si="17"/>
        <v>0.89253698454511765</v>
      </c>
      <c r="J34" s="30">
        <f t="shared" si="17"/>
        <v>0.86982041086148698</v>
      </c>
      <c r="K34" s="30">
        <f t="shared" si="17"/>
        <v>0.54278388205010064</v>
      </c>
      <c r="L34" s="30">
        <f t="shared" si="17"/>
        <v>0.43747433367722033</v>
      </c>
      <c r="M34" s="30">
        <f t="shared" si="17"/>
        <v>0.34807039333326656</v>
      </c>
      <c r="N34" s="31">
        <f t="shared" si="17"/>
        <v>0.3771872715071265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0.94287803363415101</v>
      </c>
      <c r="F35" s="30">
        <f t="shared" si="20"/>
        <v>0.95572872324442348</v>
      </c>
      <c r="G35" s="30">
        <f t="shared" si="20"/>
        <v>0.92783381243802521</v>
      </c>
      <c r="H35" s="30">
        <f t="shared" si="20"/>
        <v>0.90248299762617812</v>
      </c>
      <c r="I35" s="30">
        <f t="shared" si="20"/>
        <v>0.89221646851430803</v>
      </c>
      <c r="J35" s="30">
        <f t="shared" si="20"/>
        <v>0.82447740862789087</v>
      </c>
      <c r="K35" s="30">
        <f t="shared" si="20"/>
        <v>0.50079628201404258</v>
      </c>
      <c r="L35" s="30">
        <f t="shared" si="20"/>
        <v>0.38150422179709331</v>
      </c>
      <c r="M35" s="30">
        <f t="shared" si="20"/>
        <v>0.34629753903785093</v>
      </c>
      <c r="N35" s="31">
        <f t="shared" si="20"/>
        <v>0.30427989062390448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0.94938851550997105</v>
      </c>
      <c r="F36" s="30">
        <f t="shared" si="20"/>
        <v>0.99140616392391756</v>
      </c>
      <c r="G36" s="30">
        <f t="shared" si="20"/>
        <v>0.92894560241989599</v>
      </c>
      <c r="H36" s="30">
        <f t="shared" si="20"/>
        <v>0.89828624084776487</v>
      </c>
      <c r="I36" s="30">
        <f t="shared" si="20"/>
        <v>0.87296547441380623</v>
      </c>
      <c r="J36" s="30">
        <f t="shared" si="20"/>
        <v>0.80217149610873506</v>
      </c>
      <c r="K36" s="30">
        <f t="shared" si="20"/>
        <v>0.35867747072787187</v>
      </c>
      <c r="L36" s="30">
        <f t="shared" si="20"/>
        <v>0.24788910145333987</v>
      </c>
      <c r="M36" s="30">
        <f t="shared" si="20"/>
        <v>0.23001031660974169</v>
      </c>
      <c r="N36" s="31">
        <f t="shared" si="20"/>
        <v>0.27562375424433339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3.8882138667872823E-4</v>
      </c>
      <c r="S36" s="30">
        <f t="shared" si="23"/>
        <v>1.1668331611263905E-2</v>
      </c>
      <c r="T36" s="30">
        <f t="shared" si="23"/>
        <v>4.7497041670124251E-2</v>
      </c>
      <c r="U36" s="30">
        <f t="shared" si="23"/>
        <v>-1.7472450550922725E-3</v>
      </c>
      <c r="V36" s="30">
        <f t="shared" si="23"/>
        <v>2.4915044126354813E-2</v>
      </c>
      <c r="W36" s="30">
        <f t="shared" si="23"/>
        <v>4.0470363117175723E-2</v>
      </c>
      <c r="X36" s="30">
        <f t="shared" si="23"/>
        <v>6.7890984541411681E-2</v>
      </c>
      <c r="Y36" s="30">
        <f t="shared" si="23"/>
        <v>3.8379734014432232E-2</v>
      </c>
      <c r="Z36" s="31">
        <f t="shared" si="23"/>
        <v>7.4539597377056954E-2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0.9979166457997376</v>
      </c>
      <c r="F37" s="30">
        <f t="shared" si="20"/>
        <v>0.94642374222498227</v>
      </c>
      <c r="G37" s="30">
        <f t="shared" si="20"/>
        <v>0.92281573333066236</v>
      </c>
      <c r="H37" s="30">
        <f t="shared" si="20"/>
        <v>0.88675767986458198</v>
      </c>
      <c r="I37" s="30">
        <f t="shared" si="20"/>
        <v>0.83484409899938905</v>
      </c>
      <c r="J37" s="30">
        <f t="shared" si="20"/>
        <v>0.69714239926281318</v>
      </c>
      <c r="K37" s="30">
        <f t="shared" si="20"/>
        <v>0.24487424753853704</v>
      </c>
      <c r="L37" s="30">
        <f t="shared" si="20"/>
        <v>0.21608790152144952</v>
      </c>
      <c r="M37" s="30">
        <f t="shared" si="20"/>
        <v>0.21522651468864873</v>
      </c>
      <c r="N37" s="31">
        <f t="shared" si="20"/>
        <v>0.25163513256342712</v>
      </c>
      <c r="P37" s="20">
        <f t="shared" si="21"/>
        <v>-8.6020599913279607</v>
      </c>
      <c r="Q37" s="30">
        <f t="shared" si="23"/>
        <v>0</v>
      </c>
      <c r="R37" s="30">
        <f t="shared" si="23"/>
        <v>2.6595777658610764E-2</v>
      </c>
      <c r="S37" s="30">
        <f t="shared" si="23"/>
        <v>4.3222190433563568E-2</v>
      </c>
      <c r="T37" s="30">
        <f t="shared" si="23"/>
        <v>5.4912721000263898E-2</v>
      </c>
      <c r="U37" s="30">
        <f t="shared" si="23"/>
        <v>2.6371377992384759E-2</v>
      </c>
      <c r="V37" s="30">
        <f t="shared" si="23"/>
        <v>7.6295218917043828E-2</v>
      </c>
      <c r="W37" s="30">
        <f t="shared" si="23"/>
        <v>0.17624206749407928</v>
      </c>
      <c r="X37" s="30">
        <f t="shared" si="23"/>
        <v>0.16373339260716374</v>
      </c>
      <c r="Y37" s="30">
        <f t="shared" si="23"/>
        <v>0.13612783897683431</v>
      </c>
      <c r="Z37" s="31">
        <f t="shared" si="23"/>
        <v>0.11443343123090161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0.95291419184887671</v>
      </c>
      <c r="F38" s="30">
        <f t="shared" si="20"/>
        <v>1.0096555454281393</v>
      </c>
      <c r="G38" s="30">
        <f t="shared" si="20"/>
        <v>0.94063442141848375</v>
      </c>
      <c r="H38" s="30">
        <f t="shared" si="20"/>
        <v>0.8975750959044061</v>
      </c>
      <c r="I38" s="30">
        <f t="shared" si="20"/>
        <v>0.79883612616312261</v>
      </c>
      <c r="J38" s="30">
        <f t="shared" si="20"/>
        <v>0.58460120794479109</v>
      </c>
      <c r="K38" s="30">
        <f t="shared" si="20"/>
        <v>0.23266458998988371</v>
      </c>
      <c r="L38" s="30">
        <f t="shared" si="20"/>
        <v>0.20945722613407586</v>
      </c>
      <c r="M38" s="30">
        <f t="shared" si="20"/>
        <v>0.22707559170264124</v>
      </c>
      <c r="N38" s="31">
        <f t="shared" si="20"/>
        <v>0.21443524073758752</v>
      </c>
      <c r="P38" s="20">
        <f t="shared" si="21"/>
        <v>-8.3010299956639813</v>
      </c>
      <c r="Q38" s="30">
        <f t="shared" si="23"/>
        <v>0</v>
      </c>
      <c r="R38" s="30">
        <f t="shared" si="23"/>
        <v>-9.8187547786854346E-4</v>
      </c>
      <c r="S38" s="30">
        <f t="shared" si="23"/>
        <v>-3.4389757753260364E-3</v>
      </c>
      <c r="T38" s="30">
        <f t="shared" si="23"/>
        <v>4.3505243254430392E-2</v>
      </c>
      <c r="U38" s="30">
        <f t="shared" si="23"/>
        <v>2.4728074711978576E-2</v>
      </c>
      <c r="V38" s="30">
        <f t="shared" si="23"/>
        <v>0.16605089277221408</v>
      </c>
      <c r="W38" s="30">
        <f t="shared" si="23"/>
        <v>0.28760440803184018</v>
      </c>
      <c r="X38" s="30">
        <f t="shared" si="23"/>
        <v>0.20496828369607653</v>
      </c>
      <c r="Y38" s="30">
        <f t="shared" si="23"/>
        <v>0.16024346996928049</v>
      </c>
      <c r="Z38" s="31">
        <f t="shared" si="23"/>
        <v>0.12842000029397668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0.99411051793387351</v>
      </c>
      <c r="F39" s="30">
        <f t="shared" si="20"/>
        <v>0.92402768457216122</v>
      </c>
      <c r="G39" s="30">
        <f t="shared" si="20"/>
        <v>0.92747323190336439</v>
      </c>
      <c r="H39" s="30">
        <f t="shared" si="20"/>
        <v>0.87553961878624587</v>
      </c>
      <c r="I39" s="30">
        <f t="shared" si="20"/>
        <v>0.68961027253878748</v>
      </c>
      <c r="J39" s="30">
        <f t="shared" si="20"/>
        <v>0.39595749156141385</v>
      </c>
      <c r="K39" s="30">
        <f t="shared" si="20"/>
        <v>0.20277647011688818</v>
      </c>
      <c r="L39" s="30">
        <f t="shared" si="20"/>
        <v>0.19157844129047766</v>
      </c>
      <c r="M39" s="30">
        <f t="shared" si="20"/>
        <v>0.20775448472039984</v>
      </c>
      <c r="N39" s="31">
        <f t="shared" si="20"/>
        <v>0.21519646631076034</v>
      </c>
      <c r="P39" s="20">
        <f t="shared" si="21"/>
        <v>-8.1249387366082999</v>
      </c>
      <c r="Q39" s="30">
        <f t="shared" si="23"/>
        <v>0</v>
      </c>
      <c r="R39" s="30">
        <f t="shared" si="23"/>
        <v>-2.4997331409132073E-2</v>
      </c>
      <c r="S39" s="30">
        <f t="shared" si="23"/>
        <v>1.5093956258436125E-2</v>
      </c>
      <c r="T39" s="30">
        <f t="shared" si="23"/>
        <v>4.0731787102309847E-2</v>
      </c>
      <c r="U39" s="30">
        <f t="shared" si="23"/>
        <v>4.5635174042610749E-2</v>
      </c>
      <c r="V39" s="30">
        <f t="shared" si="23"/>
        <v>0.26266891694567085</v>
      </c>
      <c r="W39" s="30">
        <f t="shared" si="23"/>
        <v>0.28939742018064674</v>
      </c>
      <c r="X39" s="30">
        <f t="shared" si="23"/>
        <v>0.21981176868137248</v>
      </c>
      <c r="Y39" s="30">
        <f t="shared" si="23"/>
        <v>0.15340345448913817</v>
      </c>
      <c r="Z39" s="31">
        <f t="shared" si="23"/>
        <v>0.13735640382702227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4.177304943061233E-2</v>
      </c>
      <c r="S40" s="36">
        <f t="shared" si="23"/>
        <v>2.0069795564258919E-2</v>
      </c>
      <c r="T40" s="36">
        <f t="shared" si="23"/>
        <v>9.5473777051998443E-2</v>
      </c>
      <c r="U40" s="36">
        <f t="shared" si="23"/>
        <v>0.18022097486310074</v>
      </c>
      <c r="V40" s="36">
        <f t="shared" si="23"/>
        <v>0.43541536185860258</v>
      </c>
      <c r="W40" s="36">
        <f t="shared" si="23"/>
        <v>0.3289162656857938</v>
      </c>
      <c r="X40" s="36">
        <f t="shared" si="23"/>
        <v>0.2316710011029344</v>
      </c>
      <c r="Y40" s="36">
        <f t="shared" si="23"/>
        <v>0.1605037563525554</v>
      </c>
      <c r="Z40" s="37">
        <f t="shared" si="23"/>
        <v>0.1455952832028618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1.0034190345573606</v>
      </c>
      <c r="G42" s="30">
        <f t="shared" si="25"/>
        <v>0.96180146419672008</v>
      </c>
      <c r="H42" s="30">
        <f t="shared" si="25"/>
        <v>0.91091193571442364</v>
      </c>
      <c r="I42" s="30">
        <f t="shared" si="25"/>
        <v>0.93699897622129069</v>
      </c>
      <c r="J42" s="30">
        <f t="shared" si="25"/>
        <v>0.87026019432478896</v>
      </c>
      <c r="K42" s="30">
        <f t="shared" si="25"/>
        <v>0.54798238327956883</v>
      </c>
      <c r="L42" s="30">
        <f t="shared" si="25"/>
        <v>0.43699897622129075</v>
      </c>
      <c r="M42" s="30">
        <f t="shared" si="25"/>
        <v>0.38722980934536111</v>
      </c>
      <c r="N42" s="31">
        <f t="shared" si="25"/>
        <v>0.36574011474048174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1.0448917305723502</v>
      </c>
      <c r="F43" s="30">
        <f t="shared" si="27"/>
        <v>1.0095810233923777</v>
      </c>
      <c r="G43" s="30">
        <f t="shared" si="27"/>
        <v>1.0265989298615001</v>
      </c>
      <c r="H43" s="30">
        <f t="shared" si="27"/>
        <v>0.93720180030520195</v>
      </c>
      <c r="I43" s="30">
        <f t="shared" si="27"/>
        <v>0.94537271339991114</v>
      </c>
      <c r="J43" s="30">
        <f t="shared" si="27"/>
        <v>0.87733006239255151</v>
      </c>
      <c r="K43" s="30">
        <f t="shared" si="27"/>
        <v>0.51932623770982633</v>
      </c>
      <c r="L43" s="30">
        <f t="shared" si="27"/>
        <v>0.3536672526029091</v>
      </c>
      <c r="M43" s="30">
        <f t="shared" si="27"/>
        <v>0.33638857231161506</v>
      </c>
      <c r="N43" s="31">
        <f t="shared" si="27"/>
        <v>0.29547605709980879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1.0551005427958817</v>
      </c>
      <c r="F44" s="30">
        <f t="shared" si="27"/>
        <v>0.9926114083718055</v>
      </c>
      <c r="G44" s="30">
        <f t="shared" si="27"/>
        <v>0.99847399022581085</v>
      </c>
      <c r="H44" s="30">
        <f t="shared" si="27"/>
        <v>0.97161428654213911</v>
      </c>
      <c r="I44" s="30">
        <f t="shared" si="27"/>
        <v>0.92894396260310219</v>
      </c>
      <c r="J44" s="30">
        <f t="shared" si="27"/>
        <v>0.84036778767215903</v>
      </c>
      <c r="K44" s="30">
        <f t="shared" si="27"/>
        <v>0.40206494234001044</v>
      </c>
      <c r="L44" s="30">
        <f t="shared" si="27"/>
        <v>0.31240703896154071</v>
      </c>
      <c r="M44" s="30">
        <f t="shared" si="27"/>
        <v>0.26374857540226776</v>
      </c>
      <c r="N44" s="31">
        <f t="shared" si="27"/>
        <v>0.27210299600146803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1.0130580076879987</v>
      </c>
      <c r="F45" s="30">
        <f t="shared" si="27"/>
        <v>1.027255693561784</v>
      </c>
      <c r="G45" s="30">
        <f t="shared" si="27"/>
        <v>1.0769669106994533</v>
      </c>
      <c r="H45" s="30">
        <f t="shared" si="27"/>
        <v>0.973584577642991</v>
      </c>
      <c r="I45" s="30">
        <f t="shared" si="27"/>
        <v>0.9434700303270297</v>
      </c>
      <c r="J45" s="30">
        <f t="shared" si="27"/>
        <v>0.77219957889856861</v>
      </c>
      <c r="K45" s="30">
        <f t="shared" si="27"/>
        <v>0.26408661554211982</v>
      </c>
      <c r="L45" s="30">
        <f t="shared" si="27"/>
        <v>0.2552782553265468</v>
      </c>
      <c r="M45" s="30">
        <f t="shared" si="27"/>
        <v>0.21494523749734398</v>
      </c>
      <c r="N45" s="31">
        <f t="shared" si="27"/>
        <v>0.25861036527651682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0.99651335741466907</v>
      </c>
      <c r="F46" s="30">
        <f t="shared" si="27"/>
        <v>0.97088025652417465</v>
      </c>
      <c r="G46" s="30">
        <f t="shared" si="27"/>
        <v>0.97665591377078942</v>
      </c>
      <c r="H46" s="30">
        <f t="shared" si="27"/>
        <v>0.95467364639069718</v>
      </c>
      <c r="I46" s="30">
        <f t="shared" si="27"/>
        <v>0.93261411269292438</v>
      </c>
      <c r="J46" s="30">
        <f t="shared" si="27"/>
        <v>0.66720431146052661</v>
      </c>
      <c r="K46" s="30">
        <f t="shared" si="27"/>
        <v>0.22979968707141341</v>
      </c>
      <c r="L46" s="30">
        <f t="shared" si="27"/>
        <v>0.21293631323765189</v>
      </c>
      <c r="M46" s="30">
        <f t="shared" si="27"/>
        <v>0.22549208986072747</v>
      </c>
      <c r="N46" s="31">
        <f t="shared" si="27"/>
        <v>0.233885143618768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0.98898009935199904</v>
      </c>
      <c r="S46" s="30">
        <f t="shared" si="29"/>
        <v>0.98383241859529291</v>
      </c>
      <c r="T46" s="30">
        <f t="shared" si="29"/>
        <v>0.97429207135588847</v>
      </c>
      <c r="U46" s="30">
        <f t="shared" si="29"/>
        <v>0.89291088449800649</v>
      </c>
      <c r="V46" s="30">
        <f t="shared" si="29"/>
        <v>0.83534062311908519</v>
      </c>
      <c r="W46" s="30">
        <f t="shared" si="29"/>
        <v>0.41208169365144243</v>
      </c>
      <c r="X46" s="30">
        <f t="shared" si="29"/>
        <v>0.2914945029401067</v>
      </c>
      <c r="Y46" s="30">
        <f t="shared" si="29"/>
        <v>0.21290157299091705</v>
      </c>
      <c r="Z46" s="31">
        <f t="shared" si="29"/>
        <v>0.20556963250394622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1.0573895574571655</v>
      </c>
      <c r="F47" s="30">
        <f t="shared" si="27"/>
        <v>1.066265525700709</v>
      </c>
      <c r="G47" s="30">
        <f t="shared" si="27"/>
        <v>1.0775657246614769</v>
      </c>
      <c r="H47" s="30">
        <f t="shared" si="27"/>
        <v>0.95268403871042517</v>
      </c>
      <c r="I47" s="30">
        <f t="shared" si="27"/>
        <v>0.82819834263748571</v>
      </c>
      <c r="J47" s="30">
        <f t="shared" si="27"/>
        <v>0.53916436477428575</v>
      </c>
      <c r="K47" s="30">
        <f t="shared" si="27"/>
        <v>0.24546543298112769</v>
      </c>
      <c r="L47" s="30">
        <f t="shared" si="27"/>
        <v>0.22939403890359095</v>
      </c>
      <c r="M47" s="30">
        <f t="shared" si="27"/>
        <v>0.24276111186231142</v>
      </c>
      <c r="N47" s="31">
        <f t="shared" si="27"/>
        <v>0.2391682280901698</v>
      </c>
      <c r="P47" s="20">
        <f t="shared" ref="P47:P51" si="30">LOG(D62,10)</f>
        <v>-8.9999999999999982</v>
      </c>
      <c r="Q47" s="30">
        <f t="shared" ref="Q47:Q51" si="31">$E89*E$88</f>
        <v>0.99964707229041871</v>
      </c>
      <c r="R47" s="30">
        <f t="shared" si="29"/>
        <v>0.98863106087071329</v>
      </c>
      <c r="S47" s="30">
        <f t="shared" si="29"/>
        <v>0.98348519687318625</v>
      </c>
      <c r="T47" s="30">
        <f t="shared" si="29"/>
        <v>0.97394821668668163</v>
      </c>
      <c r="U47" s="30">
        <f t="shared" si="29"/>
        <v>0.8925957515046804</v>
      </c>
      <c r="V47" s="30">
        <f t="shared" si="29"/>
        <v>0.83504580826624752</v>
      </c>
      <c r="W47" s="30">
        <f t="shared" si="29"/>
        <v>0.41193625860314165</v>
      </c>
      <c r="X47" s="30">
        <f t="shared" si="29"/>
        <v>0.29139162645282851</v>
      </c>
      <c r="Y47" s="30">
        <f t="shared" si="29"/>
        <v>0.21282643412639513</v>
      </c>
      <c r="Z47" s="31">
        <f t="shared" si="29"/>
        <v>0.20549708128438712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1.0182096805240581</v>
      </c>
      <c r="R48" s="30">
        <f t="shared" si="29"/>
        <v>1.0069891110058502</v>
      </c>
      <c r="S48" s="30">
        <f t="shared" si="29"/>
        <v>1.0017476926271247</v>
      </c>
      <c r="T48" s="30">
        <f t="shared" si="29"/>
        <v>0.99203361871240203</v>
      </c>
      <c r="U48" s="30">
        <f t="shared" si="29"/>
        <v>0.90917050644116937</v>
      </c>
      <c r="V48" s="30">
        <f t="shared" si="29"/>
        <v>0.85055190899485134</v>
      </c>
      <c r="W48" s="30">
        <f t="shared" si="29"/>
        <v>0.41958556964264798</v>
      </c>
      <c r="X48" s="30">
        <f t="shared" si="29"/>
        <v>0.29680252471316515</v>
      </c>
      <c r="Y48" s="30">
        <f t="shared" si="29"/>
        <v>0.2167784426181511</v>
      </c>
      <c r="Z48" s="31">
        <f t="shared" si="29"/>
        <v>0.20931298983729113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0.98698571227431087</v>
      </c>
      <c r="R49" s="30">
        <f t="shared" si="29"/>
        <v>0.97610922778405151</v>
      </c>
      <c r="S49" s="30">
        <f t="shared" si="29"/>
        <v>0.97102854042583309</v>
      </c>
      <c r="T49" s="30">
        <f t="shared" si="29"/>
        <v>0.96161235401040523</v>
      </c>
      <c r="U49" s="30">
        <f t="shared" si="29"/>
        <v>0.88129028533374987</v>
      </c>
      <c r="V49" s="30">
        <f t="shared" si="29"/>
        <v>0.82446925990085695</v>
      </c>
      <c r="W49" s="30">
        <f t="shared" si="29"/>
        <v>0.40671874392377327</v>
      </c>
      <c r="X49" s="30">
        <f t="shared" si="29"/>
        <v>0.2877009096083874</v>
      </c>
      <c r="Y49" s="30">
        <f t="shared" si="29"/>
        <v>0.21013081066276146</v>
      </c>
      <c r="Z49" s="31">
        <f t="shared" si="29"/>
        <v>0.2028942901588757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1.0221844792518504</v>
      </c>
      <c r="G50" s="30">
        <f t="shared" si="33"/>
        <v>1.0135769851754</v>
      </c>
      <c r="H50" s="30">
        <f t="shared" si="33"/>
        <v>0.99630957623031602</v>
      </c>
      <c r="I50" s="30">
        <f t="shared" si="33"/>
        <v>0.91741628399488373</v>
      </c>
      <c r="J50" s="30">
        <f t="shared" si="33"/>
        <v>0.87083516806105976</v>
      </c>
      <c r="K50" s="30">
        <f t="shared" si="33"/>
        <v>0.52000377429703715</v>
      </c>
      <c r="L50" s="30">
        <f t="shared" si="33"/>
        <v>0.45135350485416537</v>
      </c>
      <c r="M50" s="30">
        <f t="shared" si="33"/>
        <v>0.40481432555408775</v>
      </c>
      <c r="N50" s="31">
        <f t="shared" si="33"/>
        <v>0.3798620284749743</v>
      </c>
      <c r="P50" s="20">
        <f t="shared" si="30"/>
        <v>-8.1249387366082999</v>
      </c>
      <c r="Q50" s="30">
        <f t="shared" si="31"/>
        <v>0.97188933463129268</v>
      </c>
      <c r="R50" s="30">
        <f t="shared" si="29"/>
        <v>0.9611792107228041</v>
      </c>
      <c r="S50" s="30">
        <f t="shared" si="29"/>
        <v>0.95617623469727464</v>
      </c>
      <c r="T50" s="30">
        <f t="shared" si="29"/>
        <v>0.94690407296661838</v>
      </c>
      <c r="U50" s="30">
        <f t="shared" si="29"/>
        <v>0.8678105654198065</v>
      </c>
      <c r="V50" s="30">
        <f t="shared" si="29"/>
        <v>0.81185864239369709</v>
      </c>
      <c r="W50" s="30">
        <f t="shared" si="29"/>
        <v>0.40049780305663657</v>
      </c>
      <c r="X50" s="30">
        <f t="shared" si="29"/>
        <v>0.28330039851113969</v>
      </c>
      <c r="Y50" s="30">
        <f t="shared" si="29"/>
        <v>0.20691676811609797</v>
      </c>
      <c r="Z50" s="31">
        <f t="shared" si="29"/>
        <v>0.19979093335465964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1.0113962802205867</v>
      </c>
      <c r="F51" s="30">
        <f t="shared" si="33"/>
        <v>1.0066574406072424</v>
      </c>
      <c r="G51" s="30">
        <f t="shared" si="33"/>
        <v>0.97153550984462478</v>
      </c>
      <c r="H51" s="30">
        <f t="shared" si="33"/>
        <v>0.95626009100249521</v>
      </c>
      <c r="I51" s="30">
        <f t="shared" si="33"/>
        <v>0.91384118596800235</v>
      </c>
      <c r="J51" s="30">
        <f t="shared" si="33"/>
        <v>0.83363737392799475</v>
      </c>
      <c r="K51" s="30">
        <f t="shared" si="33"/>
        <v>0.468788660334235</v>
      </c>
      <c r="L51" s="30">
        <f t="shared" si="33"/>
        <v>0.38661382650814619</v>
      </c>
      <c r="M51" s="30">
        <f t="shared" si="33"/>
        <v>0.3419722798850936</v>
      </c>
      <c r="N51" s="31">
        <f t="shared" si="33"/>
        <v>0.29910255603782682</v>
      </c>
      <c r="P51" s="20">
        <f t="shared" si="30"/>
        <v>-8</v>
      </c>
      <c r="Q51" s="30">
        <f t="shared" si="31"/>
        <v>1.0225578316953416</v>
      </c>
      <c r="R51" s="30">
        <f t="shared" si="29"/>
        <v>1.0112893459832237</v>
      </c>
      <c r="S51" s="30">
        <f t="shared" si="29"/>
        <v>1.0060255447103865</v>
      </c>
      <c r="T51" s="30">
        <f t="shared" si="29"/>
        <v>0.99626998792364041</v>
      </c>
      <c r="U51" s="30">
        <f t="shared" si="29"/>
        <v>0.91305301794945115</v>
      </c>
      <c r="V51" s="30">
        <f t="shared" si="29"/>
        <v>0.8541840963036873</v>
      </c>
      <c r="W51" s="30">
        <f t="shared" si="29"/>
        <v>0.42137736314156299</v>
      </c>
      <c r="X51" s="30">
        <f t="shared" si="29"/>
        <v>0.29806998687754688</v>
      </c>
      <c r="Y51" s="30">
        <f t="shared" si="29"/>
        <v>0.21770417084211965</v>
      </c>
      <c r="Z51" s="31">
        <f t="shared" si="29"/>
        <v>0.21020683767564347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1.0385397664129501</v>
      </c>
      <c r="F52" s="30">
        <f t="shared" si="33"/>
        <v>0.95281080287685305</v>
      </c>
      <c r="G52" s="30">
        <f t="shared" si="33"/>
        <v>0.94719129395483426</v>
      </c>
      <c r="H52" s="30">
        <f t="shared" si="33"/>
        <v>0.94677192761737017</v>
      </c>
      <c r="I52" s="30">
        <f t="shared" si="33"/>
        <v>0.90532804931748123</v>
      </c>
      <c r="J52" s="30">
        <f t="shared" si="33"/>
        <v>0.77693904510284961</v>
      </c>
      <c r="K52" s="30">
        <f t="shared" si="33"/>
        <v>0.34440460464238537</v>
      </c>
      <c r="L52" s="30">
        <f t="shared" si="33"/>
        <v>0.29334675305613217</v>
      </c>
      <c r="M52" s="30">
        <f t="shared" si="33"/>
        <v>0.25432471535509843</v>
      </c>
      <c r="N52" s="31">
        <f t="shared" si="33"/>
        <v>0.24786647375815143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0.95827304942232283</v>
      </c>
      <c r="F53" s="30">
        <f t="shared" si="33"/>
        <v>0.97274118806483401</v>
      </c>
      <c r="G53" s="30">
        <f t="shared" si="33"/>
        <v>0.9419701830534063</v>
      </c>
      <c r="H53" s="30">
        <f t="shared" si="33"/>
        <v>0.91826550082824854</v>
      </c>
      <c r="I53" s="30">
        <f t="shared" si="33"/>
        <v>0.86629552745801097</v>
      </c>
      <c r="J53" s="30">
        <f t="shared" si="33"/>
        <v>0.61665723092407376</v>
      </c>
      <c r="K53" s="30">
        <f t="shared" si="33"/>
        <v>0.22248432618313729</v>
      </c>
      <c r="L53" s="30">
        <f t="shared" si="33"/>
        <v>0.22596506678408923</v>
      </c>
      <c r="M53" s="30">
        <f t="shared" si="33"/>
        <v>0.21752531924262439</v>
      </c>
      <c r="N53" s="31">
        <f t="shared" si="33"/>
        <v>0.21577446478371182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0.98414795244385733</v>
      </c>
      <c r="F54" s="30">
        <f t="shared" si="33"/>
        <v>1.0025686188169676</v>
      </c>
      <c r="G54" s="30">
        <f t="shared" si="33"/>
        <v>0.93364576125474408</v>
      </c>
      <c r="H54" s="30">
        <f t="shared" si="33"/>
        <v>0.8997295087123357</v>
      </c>
      <c r="I54" s="30">
        <f t="shared" si="33"/>
        <v>0.81777484221341556</v>
      </c>
      <c r="J54" s="30">
        <f t="shared" si="33"/>
        <v>0.51329391289761173</v>
      </c>
      <c r="K54" s="30">
        <f t="shared" si="33"/>
        <v>0.24444863810781908</v>
      </c>
      <c r="L54" s="30">
        <f t="shared" si="33"/>
        <v>0.21464217567255878</v>
      </c>
      <c r="M54" s="30">
        <f t="shared" si="33"/>
        <v>0.20209263802394581</v>
      </c>
      <c r="N54" s="31">
        <f t="shared" si="33"/>
        <v>0.23753957769809816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1.0018032752510957</v>
      </c>
      <c r="F55" s="36">
        <f t="shared" si="33"/>
        <v>0.91118869388354196</v>
      </c>
      <c r="G55" s="36">
        <f t="shared" si="33"/>
        <v>0.9491727998993521</v>
      </c>
      <c r="H55" s="36">
        <f t="shared" si="33"/>
        <v>0.87683210668679623</v>
      </c>
      <c r="I55" s="36">
        <f t="shared" si="33"/>
        <v>0.73728795789561974</v>
      </c>
      <c r="J55" s="36">
        <f t="shared" si="33"/>
        <v>0.41593801765532279</v>
      </c>
      <c r="K55" s="36">
        <f t="shared" si="33"/>
        <v>0.20439915287999832</v>
      </c>
      <c r="L55" s="36">
        <f t="shared" si="33"/>
        <v>0.23339833511564026</v>
      </c>
      <c r="M55" s="36">
        <f t="shared" si="33"/>
        <v>0.22834497074919796</v>
      </c>
      <c r="N55" s="37">
        <f t="shared" si="33"/>
        <v>0.25158835000314522</v>
      </c>
      <c r="P55" s="20" t="e">
        <f>LOG(D61,10)</f>
        <v>#NUM!</v>
      </c>
      <c r="Q55" s="30">
        <f>E88</f>
        <v>1</v>
      </c>
      <c r="R55" s="30">
        <f t="shared" ref="R55:Z60" si="36">F88</f>
        <v>0.98898009935199904</v>
      </c>
      <c r="S55" s="30">
        <f t="shared" si="36"/>
        <v>0.98383241859529291</v>
      </c>
      <c r="T55" s="30">
        <f t="shared" si="36"/>
        <v>0.97429207135588847</v>
      </c>
      <c r="U55" s="30">
        <f t="shared" si="36"/>
        <v>0.89291088449800649</v>
      </c>
      <c r="V55" s="30">
        <f t="shared" si="36"/>
        <v>0.83534062311908519</v>
      </c>
      <c r="W55" s="30">
        <f t="shared" si="36"/>
        <v>0.41208169365144243</v>
      </c>
      <c r="X55" s="30">
        <f t="shared" si="36"/>
        <v>0.2914945029401067</v>
      </c>
      <c r="Y55" s="30">
        <f t="shared" si="36"/>
        <v>0.21290157299091705</v>
      </c>
      <c r="Z55" s="31">
        <f t="shared" si="36"/>
        <v>0.20556963250394622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0.99964707229041871</v>
      </c>
      <c r="R56" s="30">
        <f t="shared" si="36"/>
        <v>0.98813659058055481</v>
      </c>
      <c r="S56" s="30">
        <f t="shared" si="36"/>
        <v>0.96866996749498591</v>
      </c>
      <c r="T56" s="30">
        <f t="shared" si="36"/>
        <v>0.91364443704660192</v>
      </c>
      <c r="U56" s="30">
        <f t="shared" si="36"/>
        <v>0.89480601391212433</v>
      </c>
      <c r="V56" s="30">
        <f t="shared" si="36"/>
        <v>0.80340153340054843</v>
      </c>
      <c r="W56" s="30">
        <f t="shared" si="36"/>
        <v>0.36051135873591222</v>
      </c>
      <c r="X56" s="30">
        <f t="shared" si="36"/>
        <v>0.20514469429356924</v>
      </c>
      <c r="Y56" s="30">
        <f t="shared" si="36"/>
        <v>0.16404085269428342</v>
      </c>
      <c r="Z56" s="31">
        <f t="shared" si="36"/>
        <v>0.11080268558615175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1.0182096805240581</v>
      </c>
      <c r="R57" s="30">
        <f t="shared" si="36"/>
        <v>0.97326594175391512</v>
      </c>
      <c r="S57" s="30">
        <f t="shared" si="36"/>
        <v>0.94693567135238821</v>
      </c>
      <c r="T57" s="30">
        <f t="shared" si="36"/>
        <v>0.92241628611997339</v>
      </c>
      <c r="U57" s="30">
        <f t="shared" si="36"/>
        <v>0.87610370773289237</v>
      </c>
      <c r="V57" s="30">
        <f t="shared" si="36"/>
        <v>0.75432482208374285</v>
      </c>
      <c r="W57" s="30">
        <f t="shared" si="36"/>
        <v>0.19810341850966856</v>
      </c>
      <c r="X57" s="30">
        <f t="shared" si="36"/>
        <v>9.166756340999288E-2</v>
      </c>
      <c r="Y57" s="30">
        <f t="shared" si="36"/>
        <v>4.6995163248903127E-2</v>
      </c>
      <c r="Z57" s="31">
        <f t="shared" si="36"/>
        <v>6.7101102614692376E-2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0.98698571227431087</v>
      </c>
      <c r="R58" s="30">
        <f t="shared" si="36"/>
        <v>0.97732535506798657</v>
      </c>
      <c r="S58" s="30">
        <f t="shared" si="36"/>
        <v>0.97534995628697363</v>
      </c>
      <c r="T58" s="30">
        <f t="shared" si="36"/>
        <v>0.90630741096100498</v>
      </c>
      <c r="U58" s="30">
        <f t="shared" si="36"/>
        <v>0.84959978215572951</v>
      </c>
      <c r="V58" s="30">
        <f t="shared" si="36"/>
        <v>0.61319737385210848</v>
      </c>
      <c r="W58" s="30">
        <f t="shared" si="36"/>
        <v>3.9953830373393506E-2</v>
      </c>
      <c r="X58" s="30">
        <f t="shared" si="36"/>
        <v>2.5516893747265956E-2</v>
      </c>
      <c r="Y58" s="30">
        <f t="shared" si="36"/>
        <v>4.5118567606833304E-3</v>
      </c>
      <c r="Z58" s="31">
        <f t="shared" si="36"/>
        <v>3.7657889349367479E-2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0.97188933463129268</v>
      </c>
      <c r="R59" s="30">
        <f t="shared" si="36"/>
        <v>0.99284983724117737</v>
      </c>
      <c r="S59" s="30">
        <f t="shared" si="36"/>
        <v>0.9369165651359912</v>
      </c>
      <c r="T59" s="30">
        <f t="shared" si="36"/>
        <v>0.89503787654699596</v>
      </c>
      <c r="U59" s="30">
        <f t="shared" si="36"/>
        <v>0.80923329150572165</v>
      </c>
      <c r="V59" s="30">
        <f t="shared" si="36"/>
        <v>0.47739346905947211</v>
      </c>
      <c r="W59" s="30">
        <f t="shared" si="36"/>
        <v>2.9571839307820702E-2</v>
      </c>
      <c r="X59" s="30">
        <f t="shared" si="36"/>
        <v>0</v>
      </c>
      <c r="Y59" s="30">
        <f t="shared" si="36"/>
        <v>7.4586842701088174E-3</v>
      </c>
      <c r="Z59" s="31">
        <f t="shared" si="36"/>
        <v>2.0662287331643825E-2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1.0225578316953416</v>
      </c>
      <c r="R60" s="30">
        <f t="shared" si="36"/>
        <v>0.95830741223182114</v>
      </c>
      <c r="S60" s="30">
        <f t="shared" si="36"/>
        <v>0.9806225410060887</v>
      </c>
      <c r="T60" s="30">
        <f t="shared" si="36"/>
        <v>0.875180408906578</v>
      </c>
      <c r="U60" s="30">
        <f t="shared" si="36"/>
        <v>0.68475891418643775</v>
      </c>
      <c r="V60" s="30">
        <f t="shared" si="36"/>
        <v>0.30217306435510438</v>
      </c>
      <c r="W60" s="30">
        <f t="shared" si="36"/>
        <v>6.6041374527251451E-3</v>
      </c>
      <c r="X60" s="30">
        <f t="shared" si="36"/>
        <v>7.336166854399695E-3</v>
      </c>
      <c r="Y60" s="30">
        <f t="shared" si="36"/>
        <v>1.7700162695606203E-2</v>
      </c>
      <c r="Z60" s="31">
        <f t="shared" si="36"/>
        <v>2.9165624634517329E-2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0.99132012278167114</v>
      </c>
      <c r="G61" s="30">
        <f t="shared" si="40"/>
        <v>0.98726552752218766</v>
      </c>
      <c r="H61" s="30">
        <f t="shared" si="40"/>
        <v>0.97975102759125809</v>
      </c>
      <c r="I61" s="30">
        <f t="shared" si="40"/>
        <v>0.91565074825376402</v>
      </c>
      <c r="J61" s="30">
        <f t="shared" si="40"/>
        <v>0.87030525774911194</v>
      </c>
      <c r="K61" s="30">
        <f t="shared" si="40"/>
        <v>0.5369233465422355</v>
      </c>
      <c r="L61" s="30">
        <f t="shared" si="40"/>
        <v>0.44194227158422555</v>
      </c>
      <c r="M61" s="30">
        <f t="shared" si="40"/>
        <v>0.38003817607757179</v>
      </c>
      <c r="N61" s="31">
        <f t="shared" si="40"/>
        <v>0.37426313824086083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0.99972201480902934</v>
      </c>
      <c r="F62" s="30">
        <f t="shared" si="40"/>
        <v>0.99065572908134791</v>
      </c>
      <c r="G62" s="30">
        <f t="shared" si="40"/>
        <v>0.97532275071471675</v>
      </c>
      <c r="H62" s="30">
        <f t="shared" si="40"/>
        <v>0.93198162964462516</v>
      </c>
      <c r="I62" s="30">
        <f t="shared" si="40"/>
        <v>0.91714345596074054</v>
      </c>
      <c r="J62" s="30">
        <f t="shared" si="40"/>
        <v>0.84514828164947897</v>
      </c>
      <c r="K62" s="30">
        <f t="shared" si="40"/>
        <v>0.49630372668603467</v>
      </c>
      <c r="L62" s="30">
        <f t="shared" si="40"/>
        <v>0.37392843363604955</v>
      </c>
      <c r="M62" s="30">
        <f t="shared" si="40"/>
        <v>0.34155279707818648</v>
      </c>
      <c r="N62" s="31">
        <f t="shared" si="40"/>
        <v>0.29961950125384673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1.0143429415729344</v>
      </c>
      <c r="F63" s="30">
        <f t="shared" si="40"/>
        <v>0.97894279172419196</v>
      </c>
      <c r="G63" s="30">
        <f t="shared" si="40"/>
        <v>0.95820362886684707</v>
      </c>
      <c r="H63" s="30">
        <f t="shared" si="40"/>
        <v>0.93889081833575805</v>
      </c>
      <c r="I63" s="30">
        <f t="shared" si="40"/>
        <v>0.90241249544479663</v>
      </c>
      <c r="J63" s="30">
        <f t="shared" si="40"/>
        <v>0.80649277629458116</v>
      </c>
      <c r="K63" s="30">
        <f t="shared" si="40"/>
        <v>0.36838233923675595</v>
      </c>
      <c r="L63" s="30">
        <f t="shared" si="40"/>
        <v>0.28454763115700427</v>
      </c>
      <c r="M63" s="30">
        <f t="shared" si="40"/>
        <v>0.24936120245570262</v>
      </c>
      <c r="N63" s="31">
        <f t="shared" si="40"/>
        <v>0.26519774133465096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0.98974923430335304</v>
      </c>
      <c r="F64" s="30">
        <f t="shared" si="40"/>
        <v>0.98214020795053347</v>
      </c>
      <c r="G64" s="30">
        <f t="shared" si="40"/>
        <v>0.98058427569450723</v>
      </c>
      <c r="H64" s="30">
        <f t="shared" si="40"/>
        <v>0.92620258611194062</v>
      </c>
      <c r="I64" s="30">
        <f t="shared" si="40"/>
        <v>0.88153655226147665</v>
      </c>
      <c r="J64" s="30">
        <f t="shared" si="40"/>
        <v>0.69533306969515174</v>
      </c>
      <c r="K64" s="30">
        <f t="shared" si="40"/>
        <v>0.24381506308793136</v>
      </c>
      <c r="L64" s="30">
        <f t="shared" si="40"/>
        <v>0.23244374121069519</v>
      </c>
      <c r="M64" s="30">
        <f t="shared" si="40"/>
        <v>0.21589902380953904</v>
      </c>
      <c r="N64" s="31">
        <f t="shared" si="40"/>
        <v>0.24200665420788528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0.97785850056913437</v>
      </c>
      <c r="F65" s="30">
        <f t="shared" si="40"/>
        <v>0.99436814025642717</v>
      </c>
      <c r="G65" s="30">
        <f t="shared" si="40"/>
        <v>0.95031203214800575</v>
      </c>
      <c r="H65" s="30">
        <f t="shared" si="40"/>
        <v>0.91732608366914636</v>
      </c>
      <c r="I65" s="30">
        <f t="shared" si="40"/>
        <v>0.84974169368982089</v>
      </c>
      <c r="J65" s="30">
        <f t="shared" si="40"/>
        <v>0.58836647743430981</v>
      </c>
      <c r="K65" s="30">
        <f t="shared" si="40"/>
        <v>0.23563763838970542</v>
      </c>
      <c r="L65" s="30">
        <f t="shared" si="40"/>
        <v>0.21234523834809549</v>
      </c>
      <c r="M65" s="30">
        <f t="shared" si="40"/>
        <v>0.21822010652910484</v>
      </c>
      <c r="N65" s="31">
        <f t="shared" si="40"/>
        <v>0.22861998735148456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4.9447029015847743E-4</v>
      </c>
      <c r="S65" s="30">
        <f t="shared" si="45"/>
        <v>1.4815229378200345E-2</v>
      </c>
      <c r="T65" s="30">
        <f t="shared" si="45"/>
        <v>6.0303779640079713E-2</v>
      </c>
      <c r="U65" s="30">
        <f t="shared" si="45"/>
        <v>-2.2102624074439303E-3</v>
      </c>
      <c r="V65" s="30">
        <f t="shared" si="45"/>
        <v>3.1644274865699096E-2</v>
      </c>
      <c r="W65" s="30">
        <f t="shared" si="45"/>
        <v>5.1424899867229423E-2</v>
      </c>
      <c r="X65" s="30">
        <f t="shared" si="45"/>
        <v>8.6246932159259271E-2</v>
      </c>
      <c r="Y65" s="30">
        <f t="shared" si="45"/>
        <v>4.8785581432111702E-2</v>
      </c>
      <c r="Z65" s="31">
        <f t="shared" si="45"/>
        <v>9.4694395698235373E-2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1.0177677835473782</v>
      </c>
      <c r="F66" s="30">
        <f t="shared" si="40"/>
        <v>0.96716063471880398</v>
      </c>
      <c r="G66" s="30">
        <f t="shared" si="40"/>
        <v>0.98473725215473118</v>
      </c>
      <c r="H66" s="30">
        <f t="shared" si="40"/>
        <v>0.90168525472782246</v>
      </c>
      <c r="I66" s="30">
        <f t="shared" si="40"/>
        <v>0.75169885769063105</v>
      </c>
      <c r="J66" s="30">
        <f t="shared" si="40"/>
        <v>0.4503532913303408</v>
      </c>
      <c r="K66" s="30">
        <f t="shared" si="40"/>
        <v>0.21754701865933809</v>
      </c>
      <c r="L66" s="30">
        <f t="shared" si="40"/>
        <v>0.21812360510323628</v>
      </c>
      <c r="M66" s="30">
        <f t="shared" si="40"/>
        <v>0.22628685577730309</v>
      </c>
      <c r="N66" s="31">
        <f t="shared" si="40"/>
        <v>0.23531768146802512</v>
      </c>
      <c r="P66" s="20">
        <f t="shared" si="44"/>
        <v>-8.6020599913279607</v>
      </c>
      <c r="Q66" s="30">
        <f t="shared" si="45"/>
        <v>0</v>
      </c>
      <c r="R66" s="30">
        <f t="shared" si="45"/>
        <v>3.3723169251935081E-2</v>
      </c>
      <c r="S66" s="30">
        <f t="shared" si="45"/>
        <v>5.48120212747365E-2</v>
      </c>
      <c r="T66" s="30">
        <f t="shared" si="45"/>
        <v>6.9617332592428638E-2</v>
      </c>
      <c r="U66" s="30">
        <f t="shared" si="45"/>
        <v>3.3066798708277001E-2</v>
      </c>
      <c r="V66" s="30">
        <f t="shared" si="45"/>
        <v>9.6227086911108484E-2</v>
      </c>
      <c r="W66" s="30">
        <f t="shared" si="45"/>
        <v>0.22148215113297942</v>
      </c>
      <c r="X66" s="30">
        <f t="shared" si="45"/>
        <v>0.20513496130317227</v>
      </c>
      <c r="Y66" s="30">
        <f t="shared" si="45"/>
        <v>0.16978327936924797</v>
      </c>
      <c r="Z66" s="31">
        <f t="shared" si="45"/>
        <v>0.14221188722259875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-1.2161272839350534E-3</v>
      </c>
      <c r="S67" s="30">
        <f t="shared" si="45"/>
        <v>-4.3214158611405429E-3</v>
      </c>
      <c r="T67" s="30">
        <f t="shared" si="45"/>
        <v>5.5304943049400257E-2</v>
      </c>
      <c r="U67" s="30">
        <f t="shared" si="45"/>
        <v>3.1690503178020357E-2</v>
      </c>
      <c r="V67" s="30">
        <f t="shared" si="45"/>
        <v>0.21127188604874847</v>
      </c>
      <c r="W67" s="30">
        <f t="shared" si="45"/>
        <v>0.36676491355037977</v>
      </c>
      <c r="X67" s="30">
        <f t="shared" si="45"/>
        <v>0.26218401586112144</v>
      </c>
      <c r="Y67" s="30">
        <f t="shared" si="45"/>
        <v>0.20561895390207813</v>
      </c>
      <c r="Z67" s="31">
        <f t="shared" si="45"/>
        <v>0.16523640080950822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-3.1670626518373268E-2</v>
      </c>
      <c r="S68" s="30">
        <f t="shared" si="45"/>
        <v>1.9259669561283443E-2</v>
      </c>
      <c r="T68" s="30">
        <f t="shared" si="45"/>
        <v>5.1866196419622423E-2</v>
      </c>
      <c r="U68" s="30">
        <f t="shared" si="45"/>
        <v>5.8577273914084849E-2</v>
      </c>
      <c r="V68" s="30">
        <f t="shared" si="45"/>
        <v>0.33446517333422499</v>
      </c>
      <c r="W68" s="30">
        <f t="shared" si="45"/>
        <v>0.37092596374881587</v>
      </c>
      <c r="X68" s="30">
        <f t="shared" si="45"/>
        <v>0.28330039851113969</v>
      </c>
      <c r="Y68" s="30">
        <f t="shared" si="45"/>
        <v>0.19945808384598915</v>
      </c>
      <c r="Z68" s="31">
        <f t="shared" si="45"/>
        <v>0.17912864602301581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3.8372090018923027E-2</v>
      </c>
      <c r="G69" s="30">
        <f t="shared" si="47"/>
        <v>2.5898160185879041E-2</v>
      </c>
      <c r="H69" s="30">
        <f t="shared" si="47"/>
        <v>6.2234481216992356E-2</v>
      </c>
      <c r="I69" s="30">
        <f t="shared" si="47"/>
        <v>2.2283514383797238E-2</v>
      </c>
      <c r="J69" s="30">
        <f t="shared" si="47"/>
        <v>5.088772717266706E-4</v>
      </c>
      <c r="K69" s="30">
        <f t="shared" si="47"/>
        <v>1.4881533774398437E-2</v>
      </c>
      <c r="L69" s="30">
        <f t="shared" si="47"/>
        <v>8.1538319165680943E-3</v>
      </c>
      <c r="M69" s="30">
        <f t="shared" si="47"/>
        <v>2.9047515431858673E-2</v>
      </c>
      <c r="N69" s="31">
        <f t="shared" si="47"/>
        <v>7.5013351078507011E-3</v>
      </c>
      <c r="P69" s="21">
        <f t="shared" si="44"/>
        <v>-8</v>
      </c>
      <c r="Q69" s="36">
        <f t="shared" si="45"/>
        <v>0</v>
      </c>
      <c r="R69" s="36">
        <f t="shared" si="45"/>
        <v>5.2981933751402588E-2</v>
      </c>
      <c r="S69" s="36">
        <f t="shared" si="45"/>
        <v>2.5403003704297822E-2</v>
      </c>
      <c r="T69" s="36">
        <f t="shared" si="45"/>
        <v>0.12108957901706241</v>
      </c>
      <c r="U69" s="36">
        <f t="shared" si="45"/>
        <v>0.2282941037630134</v>
      </c>
      <c r="V69" s="36">
        <f t="shared" si="45"/>
        <v>0.55201103194858292</v>
      </c>
      <c r="W69" s="36">
        <f t="shared" si="45"/>
        <v>0.41477322568883784</v>
      </c>
      <c r="X69" s="36">
        <f t="shared" si="45"/>
        <v>0.29073382002314718</v>
      </c>
      <c r="Y69" s="36">
        <f t="shared" si="45"/>
        <v>0.20000400814651345</v>
      </c>
      <c r="Z69" s="37">
        <f t="shared" si="45"/>
        <v>0.18104121304112614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5.1999182161110005E-2</v>
      </c>
      <c r="F70" s="30">
        <f t="shared" si="47"/>
        <v>3.028297601994883E-2</v>
      </c>
      <c r="G70" s="30">
        <f t="shared" si="47"/>
        <v>4.9491357831183712E-2</v>
      </c>
      <c r="H70" s="30">
        <f t="shared" si="47"/>
        <v>2.7265941745984904E-2</v>
      </c>
      <c r="I70" s="30">
        <f t="shared" si="47"/>
        <v>2.6731541910508191E-2</v>
      </c>
      <c r="J70" s="30">
        <f t="shared" si="47"/>
        <v>2.8244052469877073E-2</v>
      </c>
      <c r="K70" s="30">
        <f t="shared" si="47"/>
        <v>2.5566559639104355E-2</v>
      </c>
      <c r="L70" s="30">
        <f t="shared" si="47"/>
        <v>1.773171192296645E-2</v>
      </c>
      <c r="M70" s="30">
        <f t="shared" si="47"/>
        <v>4.9677841906005105E-3</v>
      </c>
      <c r="N70" s="31">
        <f t="shared" si="47"/>
        <v>4.4246237633579853E-3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5.6858358466263206E-2</v>
      </c>
      <c r="F71" s="30">
        <f t="shared" si="47"/>
        <v>2.2638988148388575E-2</v>
      </c>
      <c r="G71" s="30">
        <f t="shared" si="47"/>
        <v>3.6048617419856398E-2</v>
      </c>
      <c r="H71" s="30">
        <f t="shared" si="47"/>
        <v>3.7293893387129656E-2</v>
      </c>
      <c r="I71" s="30">
        <f t="shared" si="47"/>
        <v>2.810290244402136E-2</v>
      </c>
      <c r="J71" s="30">
        <f t="shared" si="47"/>
        <v>3.1934408446288323E-2</v>
      </c>
      <c r="K71" s="30">
        <f t="shared" si="47"/>
        <v>3.0030267904767139E-2</v>
      </c>
      <c r="L71" s="30">
        <f t="shared" si="47"/>
        <v>3.3146786793365232E-2</v>
      </c>
      <c r="M71" s="30">
        <f t="shared" si="47"/>
        <v>1.7408184047014122E-2</v>
      </c>
      <c r="N71" s="31">
        <f t="shared" si="47"/>
        <v>1.5112199095675773E-2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2.8290950336749339E-2</v>
      </c>
      <c r="F72" s="30">
        <f t="shared" si="47"/>
        <v>4.122750623476519E-2</v>
      </c>
      <c r="G72" s="30">
        <f t="shared" si="47"/>
        <v>8.4017453448183954E-2</v>
      </c>
      <c r="H72" s="30">
        <f t="shared" si="47"/>
        <v>4.3954243669479989E-2</v>
      </c>
      <c r="I72" s="30">
        <f t="shared" si="47"/>
        <v>5.5893782006536434E-2</v>
      </c>
      <c r="J72" s="30">
        <f t="shared" si="47"/>
        <v>7.778695750874963E-2</v>
      </c>
      <c r="K72" s="30">
        <f t="shared" si="47"/>
        <v>2.0821359795950678E-2</v>
      </c>
      <c r="L72" s="30">
        <f t="shared" si="47"/>
        <v>2.0382612064861663E-2</v>
      </c>
      <c r="M72" s="30">
        <f t="shared" si="47"/>
        <v>1.4154175501747822E-3</v>
      </c>
      <c r="N72" s="31">
        <f t="shared" si="47"/>
        <v>2.2983891953708074E-2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2.2469751070532257E-2</v>
      </c>
      <c r="F73" s="30">
        <f t="shared" si="47"/>
        <v>2.0647436738319189E-2</v>
      </c>
      <c r="G73" s="30">
        <f t="shared" si="47"/>
        <v>2.3080520291741471E-2</v>
      </c>
      <c r="H73" s="30">
        <f t="shared" si="47"/>
        <v>3.2361871153672096E-2</v>
      </c>
      <c r="I73" s="30">
        <f t="shared" si="47"/>
        <v>7.239162323762241E-2</v>
      </c>
      <c r="J73" s="30">
        <f t="shared" si="47"/>
        <v>7.7024253564674808E-2</v>
      </c>
      <c r="K73" s="30">
        <f t="shared" si="47"/>
        <v>7.763839527419051E-3</v>
      </c>
      <c r="L73" s="30">
        <f t="shared" si="47"/>
        <v>2.642527686316952E-3</v>
      </c>
      <c r="M73" s="30">
        <f t="shared" si="47"/>
        <v>1.3989220843546235E-2</v>
      </c>
      <c r="N73" s="31">
        <f t="shared" si="47"/>
        <v>1.2419500774402735E-2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3.4528370285956754E-2</v>
      </c>
      <c r="F74" s="30">
        <f t="shared" si="47"/>
        <v>8.606709291521969E-2</v>
      </c>
      <c r="G74" s="30">
        <f t="shared" si="47"/>
        <v>8.112066194105462E-2</v>
      </c>
      <c r="H74" s="30">
        <f t="shared" si="47"/>
        <v>4.4170970184289601E-2</v>
      </c>
      <c r="I74" s="30">
        <f t="shared" si="47"/>
        <v>7.0408939901810866E-2</v>
      </c>
      <c r="J74" s="30">
        <f t="shared" si="47"/>
        <v>7.7558754698916155E-2</v>
      </c>
      <c r="K74" s="30">
        <f t="shared" si="47"/>
        <v>2.4191665269669937E-2</v>
      </c>
      <c r="L74" s="30">
        <f t="shared" si="47"/>
        <v>2.3075807427327451E-2</v>
      </c>
      <c r="M74" s="30">
        <f t="shared" si="47"/>
        <v>1.7593830279144976E-2</v>
      </c>
      <c r="N74" s="31">
        <f t="shared" si="47"/>
        <v>1.8498981908121312E-2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2.2154136501793764E-2</v>
      </c>
      <c r="G77" s="30">
        <f t="shared" si="54"/>
        <v>1.4952309754833314E-2</v>
      </c>
      <c r="H77" s="30">
        <f t="shared" si="54"/>
        <v>3.5931094483507245E-2</v>
      </c>
      <c r="I77" s="30">
        <f t="shared" si="54"/>
        <v>1.2865393027976233E-2</v>
      </c>
      <c r="J77" s="30">
        <f t="shared" si="54"/>
        <v>2.9380042981587564E-4</v>
      </c>
      <c r="K77" s="30">
        <f t="shared" si="54"/>
        <v>8.5918575306034462E-3</v>
      </c>
      <c r="L77" s="30">
        <f t="shared" si="54"/>
        <v>4.7076170519575519E-3</v>
      </c>
      <c r="M77" s="30">
        <f t="shared" si="54"/>
        <v>1.6770590853873415E-2</v>
      </c>
      <c r="N77" s="31">
        <f t="shared" si="54"/>
        <v>4.3308978437991931E-3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3.0021741818357248E-2</v>
      </c>
      <c r="F78" s="30">
        <f t="shared" si="56"/>
        <v>1.748388435698044E-2</v>
      </c>
      <c r="G78" s="30">
        <f t="shared" si="56"/>
        <v>2.857384876639401E-2</v>
      </c>
      <c r="H78" s="30">
        <f t="shared" si="56"/>
        <v>1.5741998806753039E-2</v>
      </c>
      <c r="I78" s="30">
        <f t="shared" si="56"/>
        <v>1.5433462917885667E-2</v>
      </c>
      <c r="J78" s="30">
        <f t="shared" si="56"/>
        <v>1.6306711296489442E-2</v>
      </c>
      <c r="K78" s="30">
        <f t="shared" si="56"/>
        <v>1.4760860089889522E-2</v>
      </c>
      <c r="L78" s="30">
        <f t="shared" si="56"/>
        <v>1.0237408651917577E-2</v>
      </c>
      <c r="M78" s="30">
        <f t="shared" si="56"/>
        <v>2.8681515397191719E-3</v>
      </c>
      <c r="N78" s="31">
        <f t="shared" si="56"/>
        <v>2.5545577208375479E-3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3.28271885661773E-2</v>
      </c>
      <c r="F79" s="30">
        <f t="shared" si="56"/>
        <v>1.3070625901652892E-2</v>
      </c>
      <c r="G79" s="30">
        <f t="shared" si="56"/>
        <v>2.0812678971267925E-2</v>
      </c>
      <c r="H79" s="30">
        <f t="shared" si="56"/>
        <v>2.1531639386188513E-2</v>
      </c>
      <c r="I79" s="30">
        <f t="shared" si="56"/>
        <v>1.6225218291065525E-2</v>
      </c>
      <c r="J79" s="30">
        <f t="shared" si="56"/>
        <v>1.8437339312876024E-2</v>
      </c>
      <c r="K79" s="30">
        <f t="shared" si="56"/>
        <v>1.7337983258653888E-2</v>
      </c>
      <c r="L79" s="30">
        <f t="shared" si="56"/>
        <v>1.9137306277920551E-2</v>
      </c>
      <c r="M79" s="30">
        <f t="shared" si="56"/>
        <v>1.0050619745646153E-2</v>
      </c>
      <c r="N79" s="31">
        <f t="shared" si="56"/>
        <v>8.7250322159356276E-3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1.6333787792552564E-2</v>
      </c>
      <c r="F80" s="30">
        <f t="shared" si="56"/>
        <v>2.3802711822658657E-2</v>
      </c>
      <c r="G80" s="30">
        <f t="shared" si="56"/>
        <v>4.8507499364935862E-2</v>
      </c>
      <c r="H80" s="30">
        <f t="shared" si="56"/>
        <v>2.5376994414600677E-2</v>
      </c>
      <c r="I80" s="30">
        <f t="shared" si="56"/>
        <v>3.227029008750007E-2</v>
      </c>
      <c r="J80" s="30">
        <f t="shared" si="56"/>
        <v>4.4910320857118581E-2</v>
      </c>
      <c r="K80" s="30">
        <f t="shared" si="56"/>
        <v>1.2021217683086177E-2</v>
      </c>
      <c r="L80" s="30">
        <f t="shared" si="56"/>
        <v>1.1767906562435596E-2</v>
      </c>
      <c r="M80" s="30">
        <f t="shared" si="56"/>
        <v>8.1719170360913123E-4</v>
      </c>
      <c r="N80" s="31">
        <f t="shared" si="56"/>
        <v>1.3269756206498631E-2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1.297291682919568E-2</v>
      </c>
      <c r="F81" s="30">
        <f t="shared" si="56"/>
        <v>1.1920803158944353E-2</v>
      </c>
      <c r="G81" s="30">
        <f t="shared" si="56"/>
        <v>1.3325544603473559E-2</v>
      </c>
      <c r="H81" s="30">
        <f t="shared" si="56"/>
        <v>1.8684135022052569E-2</v>
      </c>
      <c r="I81" s="30">
        <f t="shared" si="56"/>
        <v>4.1795323163315266E-2</v>
      </c>
      <c r="J81" s="30">
        <f t="shared" si="56"/>
        <v>4.4469973529694992E-2</v>
      </c>
      <c r="K81" s="30">
        <f t="shared" si="56"/>
        <v>4.4824548411004465E-3</v>
      </c>
      <c r="L81" s="30">
        <f t="shared" si="56"/>
        <v>1.5256640710361313E-3</v>
      </c>
      <c r="M81" s="30">
        <f t="shared" si="56"/>
        <v>8.0766804197745425E-3</v>
      </c>
      <c r="N81" s="31">
        <f t="shared" si="56"/>
        <v>7.1704021153021847E-3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1.9934963879276207E-2</v>
      </c>
      <c r="F82" s="36">
        <f t="shared" si="56"/>
        <v>4.9690859262970621E-2</v>
      </c>
      <c r="G82" s="36">
        <f t="shared" si="56"/>
        <v>4.6835036008508517E-2</v>
      </c>
      <c r="H82" s="36">
        <f t="shared" si="56"/>
        <v>2.5502121526266536E-2</v>
      </c>
      <c r="I82" s="36">
        <f t="shared" si="56"/>
        <v>4.0650620405666686E-2</v>
      </c>
      <c r="J82" s="36">
        <f t="shared" si="56"/>
        <v>4.4778567903431397E-2</v>
      </c>
      <c r="K82" s="36">
        <f t="shared" si="56"/>
        <v>1.3967064455589259E-2</v>
      </c>
      <c r="L82" s="36">
        <f t="shared" si="56"/>
        <v>1.3322823629935471E-2</v>
      </c>
      <c r="M82" s="36">
        <f t="shared" si="56"/>
        <v>1.0157802647740941E-2</v>
      </c>
      <c r="N82" s="37">
        <f t="shared" si="56"/>
        <v>1.0680392184387858E-2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0.21234523834809549</v>
      </c>
      <c r="F85" s="5"/>
      <c r="G85" s="5" t="s">
        <v>22</v>
      </c>
      <c r="H85" s="5">
        <f>1/(1-E85)</f>
        <v>1.2695917661981191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0.15776241541278252</v>
      </c>
      <c r="S85" s="30">
        <f t="shared" si="60"/>
        <v>0.11864484525733188</v>
      </c>
      <c r="T85" s="30">
        <f t="shared" si="60"/>
        <v>0.11432524541342001</v>
      </c>
      <c r="U85" s="30">
        <f t="shared" si="60"/>
        <v>0.10772378779312963</v>
      </c>
      <c r="V85" s="30">
        <f t="shared" si="60"/>
        <v>8.4880027859353099E-2</v>
      </c>
      <c r="W85" s="30">
        <f t="shared" si="60"/>
        <v>3.4537584461860026E-2</v>
      </c>
      <c r="X85" s="30">
        <f t="shared" si="60"/>
        <v>3.6538402806668452E-2</v>
      </c>
      <c r="Y85" s="30">
        <f t="shared" si="60"/>
        <v>2.2085615018623765E-2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-0.26959176619811909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0.11875172683012727</v>
      </c>
      <c r="S86" s="30">
        <f t="shared" si="61"/>
        <v>8.9306950688711542E-2</v>
      </c>
      <c r="T86" s="30">
        <f t="shared" si="61"/>
        <v>8.6055479548785521E-2</v>
      </c>
      <c r="U86" s="30">
        <f t="shared" si="61"/>
        <v>8.1086396830609364E-2</v>
      </c>
      <c r="V86" s="30">
        <f t="shared" si="61"/>
        <v>6.3891325797175894E-2</v>
      </c>
      <c r="W86" s="30">
        <f t="shared" si="61"/>
        <v>2.5997306041847901E-2</v>
      </c>
      <c r="X86" s="30">
        <f t="shared" si="61"/>
        <v>2.7503372191365963E-2</v>
      </c>
      <c r="Y86" s="30">
        <f t="shared" si="61"/>
        <v>1.6624396341198919E-2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6.8200693153636513E-2</v>
      </c>
      <c r="S87" s="30">
        <f t="shared" si="63"/>
        <v>5.1290167334750128E-2</v>
      </c>
      <c r="T87" s="30">
        <f t="shared" si="63"/>
        <v>4.942280429564911E-2</v>
      </c>
      <c r="U87" s="30">
        <f t="shared" si="63"/>
        <v>4.6568994125779709E-2</v>
      </c>
      <c r="V87" s="30">
        <f t="shared" si="63"/>
        <v>3.6693636565853581E-2</v>
      </c>
      <c r="W87" s="30">
        <f t="shared" si="63"/>
        <v>1.4930597975367135E-2</v>
      </c>
      <c r="X87" s="30">
        <f t="shared" si="63"/>
        <v>1.5795551758138581E-2</v>
      </c>
      <c r="Y87" s="30">
        <f t="shared" si="63"/>
        <v>9.5476115084408321E-3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0.98898009935199904</v>
      </c>
      <c r="G88" s="30">
        <f t="shared" si="64"/>
        <v>0.98383241859529291</v>
      </c>
      <c r="H88" s="30">
        <f t="shared" si="64"/>
        <v>0.97429207135588847</v>
      </c>
      <c r="I88" s="30">
        <f t="shared" si="64"/>
        <v>0.89291088449800649</v>
      </c>
      <c r="J88" s="30">
        <f t="shared" si="64"/>
        <v>0.83534062311908519</v>
      </c>
      <c r="K88" s="30">
        <f t="shared" si="64"/>
        <v>0.41208169365144243</v>
      </c>
      <c r="L88" s="30">
        <f t="shared" si="64"/>
        <v>0.2914945029401067</v>
      </c>
      <c r="M88" s="30">
        <f t="shared" si="64"/>
        <v>0.21290157299091705</v>
      </c>
      <c r="N88" s="31">
        <f t="shared" si="64"/>
        <v>0.20556963250394622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4.9078218988297617E-2</v>
      </c>
      <c r="S88" s="30">
        <f t="shared" si="65"/>
        <v>3.6909156608286982E-2</v>
      </c>
      <c r="T88" s="30">
        <f t="shared" si="65"/>
        <v>3.5565374779600895E-2</v>
      </c>
      <c r="U88" s="30">
        <f t="shared" si="65"/>
        <v>3.3511731128907103E-2</v>
      </c>
      <c r="V88" s="30">
        <f t="shared" si="65"/>
        <v>2.6405279002064571E-2</v>
      </c>
      <c r="W88" s="30">
        <f t="shared" si="65"/>
        <v>1.074427726724988E-2</v>
      </c>
      <c r="X88" s="30">
        <f t="shared" si="65"/>
        <v>1.1366710694282431E-2</v>
      </c>
      <c r="Y88" s="30">
        <f t="shared" si="65"/>
        <v>6.8706012616451635E-3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0.99964707229041871</v>
      </c>
      <c r="F89" s="30">
        <f t="shared" si="64"/>
        <v>0.98813659058055481</v>
      </c>
      <c r="G89" s="30">
        <f t="shared" si="64"/>
        <v>0.96866996749498591</v>
      </c>
      <c r="H89" s="30">
        <f t="shared" si="64"/>
        <v>0.91364443704660192</v>
      </c>
      <c r="I89" s="30">
        <f t="shared" si="64"/>
        <v>0.89480601391212433</v>
      </c>
      <c r="J89" s="30">
        <f t="shared" si="64"/>
        <v>0.80340153340054843</v>
      </c>
      <c r="K89" s="30">
        <f t="shared" si="64"/>
        <v>0.36051135873591222</v>
      </c>
      <c r="L89" s="30">
        <f t="shared" si="64"/>
        <v>0.20514469429356924</v>
      </c>
      <c r="M89" s="30">
        <f t="shared" si="64"/>
        <v>0.16404085269428342</v>
      </c>
      <c r="N89" s="31">
        <f t="shared" si="64"/>
        <v>0.11080268558615175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1.0182096805240581</v>
      </c>
      <c r="F90" s="30">
        <f t="shared" si="64"/>
        <v>0.97326594175391512</v>
      </c>
      <c r="G90" s="30">
        <f t="shared" si="64"/>
        <v>0.94693567135238821</v>
      </c>
      <c r="H90" s="30">
        <f t="shared" si="64"/>
        <v>0.92241628611997339</v>
      </c>
      <c r="I90" s="30">
        <f t="shared" si="64"/>
        <v>0.87610370773289237</v>
      </c>
      <c r="J90" s="30">
        <f t="shared" si="64"/>
        <v>0.75432482208374285</v>
      </c>
      <c r="K90" s="30">
        <f t="shared" si="64"/>
        <v>0.19810341850966856</v>
      </c>
      <c r="L90" s="30">
        <f t="shared" si="64"/>
        <v>9.166756340999288E-2</v>
      </c>
      <c r="M90" s="30">
        <f t="shared" si="64"/>
        <v>4.6995163248903127E-2</v>
      </c>
      <c r="N90" s="31">
        <f t="shared" si="64"/>
        <v>6.7101102614692376E-2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1.6886162847409418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0.98698571227431087</v>
      </c>
      <c r="F91" s="30">
        <f t="shared" si="64"/>
        <v>0.97732535506798657</v>
      </c>
      <c r="G91" s="30">
        <f t="shared" si="64"/>
        <v>0.97534995628697363</v>
      </c>
      <c r="H91" s="30">
        <f t="shared" si="64"/>
        <v>0.90630741096100498</v>
      </c>
      <c r="I91" s="30">
        <f t="shared" si="64"/>
        <v>0.84959978215572951</v>
      </c>
      <c r="J91" s="30">
        <f t="shared" si="64"/>
        <v>0.61319737385210848</v>
      </c>
      <c r="K91" s="30">
        <f t="shared" si="64"/>
        <v>3.9953830373393506E-2</v>
      </c>
      <c r="L91" s="30">
        <f t="shared" si="64"/>
        <v>2.5516893747265956E-2</v>
      </c>
      <c r="M91" s="30">
        <f t="shared" si="64"/>
        <v>4.5118567606833304E-3</v>
      </c>
      <c r="N91" s="31">
        <f t="shared" si="64"/>
        <v>3.7657889349367479E-2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0.97188933463129268</v>
      </c>
      <c r="F92" s="30">
        <f t="shared" si="64"/>
        <v>0.99284983724117737</v>
      </c>
      <c r="G92" s="30">
        <f t="shared" si="64"/>
        <v>0.9369165651359912</v>
      </c>
      <c r="H92" s="30">
        <f t="shared" si="64"/>
        <v>0.89503787654699596</v>
      </c>
      <c r="I92" s="30">
        <f t="shared" si="64"/>
        <v>0.80923329150572165</v>
      </c>
      <c r="J92" s="30">
        <f t="shared" si="64"/>
        <v>0.47739346905947211</v>
      </c>
      <c r="K92" s="30">
        <f t="shared" si="64"/>
        <v>2.9571839307820702E-2</v>
      </c>
      <c r="L92" s="30">
        <f t="shared" si="64"/>
        <v>0</v>
      </c>
      <c r="M92" s="30">
        <f t="shared" si="64"/>
        <v>7.4586842701088174E-3</v>
      </c>
      <c r="N92" s="31">
        <f t="shared" si="64"/>
        <v>2.0662287331643825E-2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1.0225578316953416</v>
      </c>
      <c r="F93" s="36">
        <f t="shared" si="64"/>
        <v>0.95830741223182114</v>
      </c>
      <c r="G93" s="36">
        <f t="shared" si="64"/>
        <v>0.9806225410060887</v>
      </c>
      <c r="H93" s="36">
        <f t="shared" si="64"/>
        <v>0.875180408906578</v>
      </c>
      <c r="I93" s="36">
        <f t="shared" si="64"/>
        <v>0.68475891418643775</v>
      </c>
      <c r="J93" s="36">
        <f t="shared" si="64"/>
        <v>0.30217306435510438</v>
      </c>
      <c r="K93" s="36">
        <f t="shared" si="64"/>
        <v>6.6041374527251451E-3</v>
      </c>
      <c r="L93" s="36">
        <f t="shared" si="64"/>
        <v>7.336166854399695E-3</v>
      </c>
      <c r="M93" s="36">
        <f t="shared" si="64"/>
        <v>1.7700162695606203E-2</v>
      </c>
      <c r="N93" s="37">
        <f t="shared" si="64"/>
        <v>2.9165624634517329E-2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0.15452105611647754</v>
      </c>
      <c r="S94" s="30">
        <f t="shared" si="70"/>
        <v>0.11393402108566891</v>
      </c>
      <c r="T94" s="30">
        <f t="shared" si="70"/>
        <v>0.11052083814783491</v>
      </c>
      <c r="U94" s="30">
        <f t="shared" si="70"/>
        <v>0.10395530310611424</v>
      </c>
      <c r="V94" s="30">
        <f t="shared" si="70"/>
        <v>7.5358888640183752E-2</v>
      </c>
      <c r="W94" s="30">
        <f t="shared" si="70"/>
        <v>2.6683423314130397E-2</v>
      </c>
      <c r="X94" s="30">
        <f t="shared" si="70"/>
        <v>2.757481751019213E-2</v>
      </c>
      <c r="Y94" s="30">
        <f t="shared" si="70"/>
        <v>1.6801498345340851E-2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0.11679321595190549</v>
      </c>
      <c r="S95" s="30">
        <f t="shared" si="70"/>
        <v>8.6176035516815921E-2</v>
      </c>
      <c r="T95" s="30">
        <f t="shared" si="70"/>
        <v>8.2668197668110094E-2</v>
      </c>
      <c r="U95" s="30">
        <f t="shared" si="70"/>
        <v>7.4438456654467397E-2</v>
      </c>
      <c r="V95" s="30">
        <f t="shared" si="70"/>
        <v>4.7892698991067406E-2</v>
      </c>
      <c r="W95" s="30">
        <f t="shared" si="70"/>
        <v>1.4964221633300018E-2</v>
      </c>
      <c r="X95" s="30">
        <f t="shared" si="70"/>
        <v>1.6399458593095502E-2</v>
      </c>
      <c r="Y95" s="30">
        <f t="shared" si="70"/>
        <v>1.069441758613455E-2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6.8451631244253838E-2</v>
      </c>
      <c r="S96" s="30">
        <f t="shared" si="70"/>
        <v>5.0019388404574122E-2</v>
      </c>
      <c r="T96" s="30">
        <f t="shared" si="70"/>
        <v>4.7374012372596003E-2</v>
      </c>
      <c r="U96" s="30">
        <f t="shared" si="70"/>
        <v>3.9955051738297206E-2</v>
      </c>
      <c r="V96" s="30">
        <f t="shared" si="70"/>
        <v>2.3365624608335109E-2</v>
      </c>
      <c r="W96" s="30">
        <f t="shared" si="70"/>
        <v>7.1647518994938523E-3</v>
      </c>
      <c r="X96" s="30">
        <f t="shared" si="70"/>
        <v>8.5837737982753324E-3</v>
      </c>
      <c r="Y96" s="30">
        <f t="shared" si="70"/>
        <v>5.8202000979591306E-3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4.8432635764632602E-2</v>
      </c>
      <c r="S97" s="30">
        <f t="shared" si="70"/>
        <v>3.5297843447674962E-2</v>
      </c>
      <c r="T97" s="30">
        <f t="shared" si="70"/>
        <v>3.2161061703591232E-2</v>
      </c>
      <c r="U97" s="30">
        <f t="shared" si="70"/>
        <v>2.4824310266525984E-2</v>
      </c>
      <c r="V97" s="30">
        <f t="shared" si="70"/>
        <v>1.4027745993988339E-2</v>
      </c>
      <c r="W97" s="30">
        <f t="shared" si="70"/>
        <v>4.8602310940477822E-3</v>
      </c>
      <c r="X97" s="30">
        <f t="shared" si="70"/>
        <v>6.0630360198321376E-3</v>
      </c>
      <c r="Y97" s="30">
        <f t="shared" si="70"/>
        <v>4.1463802538915665E-3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1.4999242275688078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0.21318008214393758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0.3011021697525188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8.7922087608581223E-2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0.15759824114966456</v>
      </c>
      <c r="S121" s="30">
        <f t="shared" si="78"/>
        <v>0.11833085914107223</v>
      </c>
      <c r="T121" s="30">
        <f t="shared" si="78"/>
        <v>0.11283640600524306</v>
      </c>
      <c r="U121" s="30">
        <f t="shared" si="78"/>
        <v>0.10443947091090332</v>
      </c>
      <c r="V121" s="30">
        <f t="shared" si="78"/>
        <v>7.5382620059505689E-2</v>
      </c>
      <c r="W121" s="30">
        <f t="shared" si="78"/>
        <v>2.4871208192837575E-2</v>
      </c>
      <c r="X121" s="30">
        <f t="shared" si="78"/>
        <v>2.2463458977323689E-2</v>
      </c>
      <c r="Y121" s="30">
        <f t="shared" si="78"/>
        <v>1.2275722791140977E-2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0.11847041209647341</v>
      </c>
      <c r="S122" s="30">
        <f t="shared" si="78"/>
        <v>8.8952170683552143E-2</v>
      </c>
      <c r="T122" s="30">
        <f t="shared" si="78"/>
        <v>8.4821857283491522E-2</v>
      </c>
      <c r="U122" s="30">
        <f t="shared" si="78"/>
        <v>7.8509677948767495E-2</v>
      </c>
      <c r="V122" s="30">
        <f t="shared" si="78"/>
        <v>5.6666939924034369E-2</v>
      </c>
      <c r="W122" s="30">
        <f t="shared" si="78"/>
        <v>1.869628913652965E-2</v>
      </c>
      <c r="X122" s="30">
        <f t="shared" si="78"/>
        <v>1.6886325778397982E-2</v>
      </c>
      <c r="Y122" s="30">
        <f t="shared" si="78"/>
        <v>9.2279579216080453E-3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6.769988974542758E-2</v>
      </c>
      <c r="S123" s="30">
        <f t="shared" si="78"/>
        <v>5.083169747893701E-2</v>
      </c>
      <c r="T123" s="30">
        <f t="shared" si="78"/>
        <v>4.8471430836406357E-2</v>
      </c>
      <c r="U123" s="30">
        <f t="shared" si="78"/>
        <v>4.4864337407321334E-2</v>
      </c>
      <c r="V123" s="30">
        <f t="shared" si="78"/>
        <v>3.2382309786715878E-2</v>
      </c>
      <c r="W123" s="30">
        <f t="shared" si="78"/>
        <v>1.0683990127095802E-2</v>
      </c>
      <c r="X123" s="30">
        <f t="shared" si="78"/>
        <v>9.6496869823663369E-3</v>
      </c>
      <c r="Y123" s="30">
        <f t="shared" si="78"/>
        <v>5.2733144319577025E-3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4.8906104880704113E-2</v>
      </c>
      <c r="S124" s="30">
        <f t="shared" si="78"/>
        <v>3.6720596407426483E-2</v>
      </c>
      <c r="T124" s="30">
        <f t="shared" si="78"/>
        <v>3.5015550086079587E-2</v>
      </c>
      <c r="U124" s="30">
        <f t="shared" si="78"/>
        <v>3.2409801535813368E-2</v>
      </c>
      <c r="V124" s="30">
        <f t="shared" si="78"/>
        <v>2.3392839259616969E-2</v>
      </c>
      <c r="W124" s="30">
        <f t="shared" si="78"/>
        <v>7.7180678382928209E-3</v>
      </c>
      <c r="X124" s="30">
        <f t="shared" si="78"/>
        <v>6.9708917606833651E-3</v>
      </c>
      <c r="Y124" s="30">
        <f t="shared" si="78"/>
        <v>3.8094193306374233E-3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1.5652295458960279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0.15348711928839792</v>
      </c>
      <c r="S130" s="30">
        <f t="shared" si="82"/>
        <v>0.11235479080147311</v>
      </c>
      <c r="T130" s="30">
        <f t="shared" si="82"/>
        <v>0.10802144184707115</v>
      </c>
      <c r="U130" s="30">
        <f t="shared" si="82"/>
        <v>9.9685892617417365E-2</v>
      </c>
      <c r="V130" s="30">
        <f t="shared" si="82"/>
        <v>6.3380120268683227E-2</v>
      </c>
      <c r="W130" s="30">
        <f t="shared" si="82"/>
        <v>1.4985746577859005E-2</v>
      </c>
      <c r="X130" s="30">
        <f t="shared" si="82"/>
        <v>1.1208527959776268E-2</v>
      </c>
      <c r="Y130" s="30">
        <f t="shared" si="82"/>
        <v>5.6542310509514835E-3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0.11598480106160311</v>
      </c>
      <c r="S131" s="30">
        <f t="shared" si="82"/>
        <v>8.49782331602814E-2</v>
      </c>
      <c r="T131" s="30">
        <f t="shared" si="82"/>
        <v>8.0524711110406363E-2</v>
      </c>
      <c r="U131" s="30">
        <f t="shared" si="82"/>
        <v>7.0076299681542636E-2</v>
      </c>
      <c r="V131" s="30">
        <f t="shared" si="82"/>
        <v>3.6374024324599394E-2</v>
      </c>
      <c r="W131" s="30">
        <f t="shared" si="82"/>
        <v>4.7077297806357808E-3</v>
      </c>
      <c r="X131" s="30">
        <f t="shared" si="82"/>
        <v>2.8164361337319568E-3</v>
      </c>
      <c r="Y131" s="30">
        <f t="shared" si="82"/>
        <v>1.7184933509040371E-3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6.8014319454794567E-2</v>
      </c>
      <c r="S132" s="30">
        <f t="shared" si="82"/>
        <v>4.9213480876147131E-2</v>
      </c>
      <c r="T132" s="30">
        <f t="shared" si="82"/>
        <v>4.5854933247449853E-2</v>
      </c>
      <c r="U132" s="30">
        <f t="shared" si="82"/>
        <v>3.6435881912396127E-2</v>
      </c>
      <c r="V132" s="30">
        <f t="shared" si="82"/>
        <v>1.5374081822252559E-2</v>
      </c>
      <c r="W132" s="30">
        <f t="shared" si="82"/>
        <v>7.3677307659762367E-4</v>
      </c>
      <c r="X132" s="30">
        <f t="shared" si="82"/>
        <v>3.661175233096911E-4</v>
      </c>
      <c r="Y132" s="30">
        <f t="shared" si="82"/>
        <v>4.5217789882965264E-4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4.8086079279054998E-2</v>
      </c>
      <c r="S133" s="30">
        <f t="shared" si="82"/>
        <v>3.4674422222819308E-2</v>
      </c>
      <c r="T133" s="30">
        <f t="shared" si="82"/>
        <v>3.0691989948170028E-2</v>
      </c>
      <c r="U133" s="30">
        <f t="shared" si="82"/>
        <v>2.1377310733029772E-2</v>
      </c>
      <c r="V133" s="30">
        <f t="shared" si="82"/>
        <v>7.6700816293871947E-3</v>
      </c>
      <c r="W133" s="30">
        <f t="shared" si="82"/>
        <v>2.3932352810946759E-4</v>
      </c>
      <c r="X133" s="30">
        <f t="shared" si="82"/>
        <v>2.2517015666013562E-4</v>
      </c>
      <c r="Y133" s="30">
        <f t="shared" si="82"/>
        <v>3.4225929229512054E-4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1.3257130016166372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0.27067280242608061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0.38227683550218594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0.11160403307610534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COLO205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32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0.4607040261371767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0.3383017403558598</v>
      </c>
      <c r="S4" s="75">
        <f>S3*AVERAGE(E63:E64)</f>
        <v>0.11179912549641888</v>
      </c>
      <c r="T4" s="75">
        <f>T3*AVERAGE(E64:E65)</f>
        <v>6.2732974016090313E-3</v>
      </c>
      <c r="U4" s="75">
        <f>U3*AVERAGE(E65:E66)</f>
        <v>4.3298628832889666E-3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0.73234380361065698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0.4607040261371767</v>
      </c>
      <c r="R5" s="80" t="s">
        <v>80</v>
      </c>
      <c r="S5" s="81">
        <f>SUM(R3:U3)</f>
        <v>1</v>
      </c>
      <c r="T5" s="80" t="s">
        <v>92</v>
      </c>
      <c r="U5" s="79">
        <f>Q5/S5</f>
        <v>0.4607040261371767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0.12774454934358104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0.13523081973338624</v>
      </c>
      <c r="D7" s="53">
        <v>0</v>
      </c>
      <c r="E7" s="113">
        <v>119590</v>
      </c>
      <c r="F7" s="113">
        <v>111676</v>
      </c>
      <c r="G7" s="113">
        <v>110633</v>
      </c>
      <c r="H7" s="113">
        <v>114760</v>
      </c>
      <c r="I7" s="113">
        <v>115074</v>
      </c>
      <c r="J7" s="113">
        <v>110836</v>
      </c>
      <c r="K7" s="113">
        <v>81599</v>
      </c>
      <c r="L7" s="113">
        <v>26670</v>
      </c>
      <c r="M7" s="113">
        <v>10088</v>
      </c>
      <c r="N7" s="114">
        <v>7298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119166</v>
      </c>
      <c r="F8" s="113">
        <v>117286</v>
      </c>
      <c r="G8" s="113">
        <v>110528</v>
      </c>
      <c r="H8" s="113">
        <v>116071</v>
      </c>
      <c r="I8" s="113">
        <v>108594</v>
      </c>
      <c r="J8" s="113">
        <v>86502</v>
      </c>
      <c r="K8" s="113">
        <v>7150</v>
      </c>
      <c r="L8" s="113">
        <v>4386</v>
      </c>
      <c r="M8" s="113">
        <v>3817</v>
      </c>
      <c r="N8" s="114">
        <v>2928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98609</v>
      </c>
      <c r="F9" s="113">
        <v>84585</v>
      </c>
      <c r="G9" s="113">
        <v>84718</v>
      </c>
      <c r="H9" s="113">
        <v>48501</v>
      </c>
      <c r="I9" s="113">
        <v>11070</v>
      </c>
      <c r="J9" s="113">
        <v>3159</v>
      </c>
      <c r="K9" s="113">
        <v>3252</v>
      </c>
      <c r="L9" s="113">
        <v>3374</v>
      </c>
      <c r="M9" s="113">
        <v>3113</v>
      </c>
      <c r="N9" s="114">
        <v>3194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0.66263461825513348</v>
      </c>
      <c r="D10" s="53">
        <v>5.0000000000000001E-9</v>
      </c>
      <c r="E10" s="113">
        <v>4483</v>
      </c>
      <c r="F10" s="113">
        <v>3659</v>
      </c>
      <c r="G10" s="113">
        <v>3453</v>
      </c>
      <c r="H10" s="113">
        <v>3405</v>
      </c>
      <c r="I10" s="113">
        <v>3692</v>
      </c>
      <c r="J10" s="113">
        <v>3702</v>
      </c>
      <c r="K10" s="113">
        <v>4471</v>
      </c>
      <c r="L10" s="113">
        <v>5245</v>
      </c>
      <c r="M10" s="113">
        <v>3996</v>
      </c>
      <c r="N10" s="114">
        <v>3707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0.38058952765033871</v>
      </c>
      <c r="S10" s="38">
        <f t="shared" si="3"/>
        <v>0.28645161500814537</v>
      </c>
      <c r="T10" s="38">
        <f t="shared" si="3"/>
        <v>0.28452602527131576</v>
      </c>
      <c r="U10" s="38">
        <f t="shared" si="3"/>
        <v>0.28074019697289149</v>
      </c>
      <c r="V10" s="38">
        <f t="shared" si="3"/>
        <v>0.22695410301078103</v>
      </c>
      <c r="W10" s="38">
        <f t="shared" si="3"/>
        <v>6.9956199732109897E-2</v>
      </c>
      <c r="X10" s="38">
        <f t="shared" si="3"/>
        <v>3.2184893207840105E-2</v>
      </c>
      <c r="Y10" s="38">
        <f t="shared" si="3"/>
        <v>1.0301007830646788E-2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0.79037916759871452</v>
      </c>
      <c r="D11" s="53">
        <v>7.4999999999999993E-9</v>
      </c>
      <c r="E11" s="113">
        <v>3819</v>
      </c>
      <c r="F11" s="113">
        <v>4536</v>
      </c>
      <c r="G11" s="113">
        <v>4231</v>
      </c>
      <c r="H11" s="113">
        <v>4089</v>
      </c>
      <c r="I11" s="113">
        <v>4081</v>
      </c>
      <c r="J11" s="113">
        <v>3993</v>
      </c>
      <c r="K11" s="113">
        <v>4083</v>
      </c>
      <c r="L11" s="113">
        <v>5413</v>
      </c>
      <c r="M11" s="113">
        <v>4858</v>
      </c>
      <c r="N11" s="114">
        <v>5701</v>
      </c>
      <c r="O11" s="5"/>
      <c r="P11" s="41" t="s">
        <v>78</v>
      </c>
      <c r="Q11" s="42">
        <f>SUM(R10:Y10)</f>
        <v>1.5717035686840692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0.73234380361065698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0.12774454934358104</v>
      </c>
      <c r="D12" s="53">
        <v>1E-8</v>
      </c>
      <c r="E12" s="113">
        <v>3823</v>
      </c>
      <c r="F12" s="113">
        <v>4441</v>
      </c>
      <c r="G12" s="113">
        <v>4559</v>
      </c>
      <c r="H12" s="113">
        <v>4838</v>
      </c>
      <c r="I12" s="113">
        <v>5355</v>
      </c>
      <c r="J12" s="113">
        <v>5194</v>
      </c>
      <c r="K12" s="113">
        <v>5773</v>
      </c>
      <c r="L12" s="113">
        <v>6031</v>
      </c>
      <c r="M12" s="113">
        <v>5648</v>
      </c>
      <c r="N12" s="114">
        <v>6094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0.67658547186159512</v>
      </c>
      <c r="D15" s="53">
        <f>D7</f>
        <v>0</v>
      </c>
      <c r="E15" s="113">
        <v>113784</v>
      </c>
      <c r="F15" s="113">
        <v>110692</v>
      </c>
      <c r="G15" s="113">
        <v>109605</v>
      </c>
      <c r="H15" s="113">
        <v>109586</v>
      </c>
      <c r="I15" s="113">
        <v>102721</v>
      </c>
      <c r="J15" s="113">
        <v>104021</v>
      </c>
      <c r="K15" s="113">
        <v>62090</v>
      </c>
      <c r="L15" s="113">
        <v>22680</v>
      </c>
      <c r="M15" s="113">
        <v>9756</v>
      </c>
      <c r="N15" s="114">
        <v>6489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0.81181629159498137</v>
      </c>
      <c r="D16" s="53">
        <f t="shared" ref="D16:D20" si="7">D8</f>
        <v>1.0000000000000001E-9</v>
      </c>
      <c r="E16" s="113">
        <v>112927</v>
      </c>
      <c r="F16" s="113">
        <v>119054</v>
      </c>
      <c r="G16" s="113">
        <v>103685</v>
      </c>
      <c r="H16" s="113">
        <v>107322</v>
      </c>
      <c r="I16" s="113">
        <v>108888</v>
      </c>
      <c r="J16" s="113">
        <v>49749</v>
      </c>
      <c r="K16" s="113">
        <v>5487</v>
      </c>
      <c r="L16" s="113">
        <v>3480</v>
      </c>
      <c r="M16" s="113">
        <v>2631</v>
      </c>
      <c r="N16" s="114">
        <v>3475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0.13523081973338624</v>
      </c>
      <c r="D17" s="53">
        <f t="shared" si="7"/>
        <v>2.5000000000000001E-9</v>
      </c>
      <c r="E17" s="113">
        <v>66160</v>
      </c>
      <c r="F17" s="113">
        <v>48096</v>
      </c>
      <c r="G17" s="113">
        <v>43252</v>
      </c>
      <c r="H17" s="113">
        <v>20936</v>
      </c>
      <c r="I17" s="113">
        <v>4763</v>
      </c>
      <c r="J17" s="113">
        <v>3693</v>
      </c>
      <c r="K17" s="113">
        <v>3627</v>
      </c>
      <c r="L17" s="113">
        <v>3139</v>
      </c>
      <c r="M17" s="113">
        <v>3092</v>
      </c>
      <c r="N17" s="114">
        <v>3390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0.95628387023058492</v>
      </c>
      <c r="S17" s="30">
        <f t="shared" si="10"/>
        <v>0.95651463887333854</v>
      </c>
      <c r="T17" s="30">
        <f t="shared" si="10"/>
        <v>0.94662869656949411</v>
      </c>
      <c r="U17" s="30">
        <f t="shared" si="10"/>
        <v>0.9437212975813366</v>
      </c>
      <c r="V17" s="30">
        <f t="shared" si="10"/>
        <v>0.92147619779558354</v>
      </c>
      <c r="W17" s="30">
        <f t="shared" si="10"/>
        <v>0.5863742242873643</v>
      </c>
      <c r="X17" s="30">
        <f t="shared" si="10"/>
        <v>0.20817060556122677</v>
      </c>
      <c r="Y17" s="30">
        <f t="shared" si="10"/>
        <v>8.1981069969940826E-2</v>
      </c>
      <c r="Z17" s="31">
        <f t="shared" si="10"/>
        <v>5.9004987672395391E-2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4084</v>
      </c>
      <c r="F18" s="113">
        <v>3384</v>
      </c>
      <c r="G18" s="113">
        <v>3906</v>
      </c>
      <c r="H18" s="113">
        <v>3253</v>
      </c>
      <c r="I18" s="113">
        <v>3505</v>
      </c>
      <c r="J18" s="113">
        <v>3175</v>
      </c>
      <c r="K18" s="113">
        <v>4413</v>
      </c>
      <c r="L18" s="113">
        <v>4060</v>
      </c>
      <c r="M18" s="113">
        <v>4181</v>
      </c>
      <c r="N18" s="114">
        <v>3489</v>
      </c>
      <c r="O18" s="5"/>
      <c r="P18" s="20">
        <f t="shared" si="9"/>
        <v>-8.9999999999999982</v>
      </c>
      <c r="Q18" s="30">
        <f t="shared" si="10"/>
        <v>0.99490997734423914</v>
      </c>
      <c r="R18" s="30">
        <f t="shared" si="10"/>
        <v>0.95141636366577254</v>
      </c>
      <c r="S18" s="30">
        <f t="shared" si="10"/>
        <v>0.95164595769090632</v>
      </c>
      <c r="T18" s="30">
        <f t="shared" si="10"/>
        <v>0.941810335057362</v>
      </c>
      <c r="U18" s="30">
        <f t="shared" si="10"/>
        <v>0.93891773479592355</v>
      </c>
      <c r="V18" s="30">
        <f t="shared" si="10"/>
        <v>0.91678586307205967</v>
      </c>
      <c r="W18" s="30">
        <f t="shared" si="10"/>
        <v>0.58338956620098736</v>
      </c>
      <c r="X18" s="30">
        <f t="shared" si="10"/>
        <v>0.20711101246265667</v>
      </c>
      <c r="Y18" s="30">
        <f t="shared" si="10"/>
        <v>8.1563784466450309E-2</v>
      </c>
      <c r="Z18" s="31">
        <f t="shared" si="10"/>
        <v>5.8704650948340008E-2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3884</v>
      </c>
      <c r="F19" s="113">
        <v>4425</v>
      </c>
      <c r="G19" s="113">
        <v>4785</v>
      </c>
      <c r="H19" s="113">
        <v>4502</v>
      </c>
      <c r="I19" s="113">
        <v>4966</v>
      </c>
      <c r="J19" s="113">
        <v>5257</v>
      </c>
      <c r="K19" s="113">
        <v>4509</v>
      </c>
      <c r="L19" s="113">
        <v>4728</v>
      </c>
      <c r="M19" s="113">
        <v>5093</v>
      </c>
      <c r="N19" s="114">
        <v>5281</v>
      </c>
      <c r="O19" s="5"/>
      <c r="P19" s="20">
        <f t="shared" si="9"/>
        <v>-8.6020599913279607</v>
      </c>
      <c r="Q19" s="30">
        <f t="shared" si="10"/>
        <v>0.70509876816259542</v>
      </c>
      <c r="R19" s="30">
        <f t="shared" si="10"/>
        <v>0.67427457891334464</v>
      </c>
      <c r="S19" s="30">
        <f t="shared" si="10"/>
        <v>0.67443729359908078</v>
      </c>
      <c r="T19" s="30">
        <f t="shared" si="10"/>
        <v>0.66746672785851358</v>
      </c>
      <c r="U19" s="30">
        <f t="shared" si="10"/>
        <v>0.6654167244134066</v>
      </c>
      <c r="V19" s="30">
        <f t="shared" si="10"/>
        <v>0.6497317319568181</v>
      </c>
      <c r="W19" s="30">
        <f t="shared" si="10"/>
        <v>0.41345174322731804</v>
      </c>
      <c r="X19" s="30">
        <f t="shared" si="10"/>
        <v>0.14678083754888252</v>
      </c>
      <c r="Y19" s="30">
        <f t="shared" si="10"/>
        <v>5.7804751448456822E-2</v>
      </c>
      <c r="Z19" s="31">
        <f t="shared" si="10"/>
        <v>4.1604344123255116E-2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4622</v>
      </c>
      <c r="F20" s="113">
        <v>4386</v>
      </c>
      <c r="G20" s="113">
        <v>3904</v>
      </c>
      <c r="H20" s="113">
        <v>4389</v>
      </c>
      <c r="I20" s="113">
        <v>5120</v>
      </c>
      <c r="J20" s="113">
        <v>4444</v>
      </c>
      <c r="K20" s="113">
        <v>4863</v>
      </c>
      <c r="L20" s="113">
        <v>6227</v>
      </c>
      <c r="M20" s="113">
        <v>4987</v>
      </c>
      <c r="N20" s="114">
        <v>4917</v>
      </c>
      <c r="O20" s="5"/>
      <c r="P20" s="20">
        <f t="shared" si="9"/>
        <v>-8.3010299956639813</v>
      </c>
      <c r="Q20" s="30">
        <f t="shared" si="10"/>
        <v>3.7752564039522991E-2</v>
      </c>
      <c r="R20" s="30">
        <f t="shared" si="10"/>
        <v>3.6102168050843049E-2</v>
      </c>
      <c r="S20" s="30">
        <f t="shared" si="10"/>
        <v>3.6110880158806924E-2</v>
      </c>
      <c r="T20" s="30">
        <f t="shared" si="10"/>
        <v>3.5737660488890002E-2</v>
      </c>
      <c r="U20" s="30">
        <f t="shared" si="10"/>
        <v>3.5627898722401144E-2</v>
      </c>
      <c r="V20" s="30">
        <f t="shared" si="10"/>
        <v>3.478808916817392E-2</v>
      </c>
      <c r="W20" s="30">
        <f t="shared" si="10"/>
        <v>2.213713045353434E-2</v>
      </c>
      <c r="X20" s="30">
        <f t="shared" si="10"/>
        <v>7.8589741175964945E-3</v>
      </c>
      <c r="Y20" s="30">
        <f t="shared" si="10"/>
        <v>3.0949955940688064E-3</v>
      </c>
      <c r="Z20" s="31">
        <f t="shared" si="10"/>
        <v>2.2275895757533715E-3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3.3534906433306845E-2</v>
      </c>
      <c r="R21" s="30">
        <f t="shared" si="10"/>
        <v>3.2068890111863209E-2</v>
      </c>
      <c r="S21" s="30">
        <f t="shared" si="10"/>
        <v>3.2076628916705693E-2</v>
      </c>
      <c r="T21" s="30">
        <f t="shared" si="10"/>
        <v>3.1745104766541202E-2</v>
      </c>
      <c r="U21" s="30">
        <f t="shared" si="10"/>
        <v>3.1647605413509049E-2</v>
      </c>
      <c r="V21" s="30">
        <f t="shared" si="10"/>
        <v>3.0901618073594244E-2</v>
      </c>
      <c r="W21" s="30">
        <f t="shared" si="10"/>
        <v>1.9664004746379644E-2</v>
      </c>
      <c r="X21" s="30">
        <f t="shared" si="10"/>
        <v>6.9809817796605651E-3</v>
      </c>
      <c r="Y21" s="30">
        <f t="shared" si="10"/>
        <v>2.7492275107443473E-3</v>
      </c>
      <c r="Z21" s="31">
        <f t="shared" si="10"/>
        <v>1.9787267406922034E-3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3.574289969931662E-2</v>
      </c>
      <c r="R22" s="30">
        <f t="shared" si="10"/>
        <v>3.4180358457726108E-2</v>
      </c>
      <c r="S22" s="30">
        <f t="shared" si="10"/>
        <v>3.4188606798177798E-2</v>
      </c>
      <c r="T22" s="30">
        <f t="shared" si="10"/>
        <v>3.3835254553978254E-2</v>
      </c>
      <c r="U22" s="30">
        <f t="shared" si="10"/>
        <v>3.3731335683558648E-2</v>
      </c>
      <c r="V22" s="30">
        <f t="shared" si="10"/>
        <v>3.2936231313115183E-2</v>
      </c>
      <c r="W22" s="30">
        <f t="shared" si="10"/>
        <v>2.0958715084967848E-2</v>
      </c>
      <c r="X22" s="30">
        <f t="shared" si="10"/>
        <v>7.4406210749209311E-3</v>
      </c>
      <c r="Y22" s="30">
        <f t="shared" si="10"/>
        <v>2.9302411611782527E-3</v>
      </c>
      <c r="Z22" s="31">
        <f t="shared" si="10"/>
        <v>2.1090093561338423E-3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95640</v>
      </c>
      <c r="F23" s="113">
        <v>92025</v>
      </c>
      <c r="G23" s="113">
        <v>93839</v>
      </c>
      <c r="H23" s="113">
        <v>87718</v>
      </c>
      <c r="I23" s="113">
        <v>92403</v>
      </c>
      <c r="J23" s="113">
        <v>88317</v>
      </c>
      <c r="K23" s="113">
        <v>50796</v>
      </c>
      <c r="L23" s="113">
        <v>19336</v>
      </c>
      <c r="M23" s="113">
        <v>7254</v>
      </c>
      <c r="N23" s="114">
        <v>5639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95239</v>
      </c>
      <c r="F24" s="113">
        <v>85570</v>
      </c>
      <c r="G24" s="113">
        <v>86488</v>
      </c>
      <c r="H24" s="113">
        <v>84256</v>
      </c>
      <c r="I24" s="113">
        <v>86790</v>
      </c>
      <c r="J24" s="113">
        <v>46619</v>
      </c>
      <c r="K24" s="113">
        <v>6051</v>
      </c>
      <c r="L24" s="113">
        <v>3536</v>
      </c>
      <c r="M24" s="113">
        <v>3554</v>
      </c>
      <c r="N24" s="114">
        <v>3238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67836</v>
      </c>
      <c r="F25" s="113">
        <v>61495</v>
      </c>
      <c r="G25" s="113">
        <v>61312</v>
      </c>
      <c r="H25" s="113">
        <v>32239</v>
      </c>
      <c r="I25" s="113">
        <v>9763</v>
      </c>
      <c r="J25" s="113">
        <v>3145</v>
      </c>
      <c r="K25" s="113">
        <v>2932</v>
      </c>
      <c r="L25" s="113">
        <v>2613</v>
      </c>
      <c r="M25" s="113">
        <v>2488</v>
      </c>
      <c r="N25" s="114">
        <v>2786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3814</v>
      </c>
      <c r="F26" s="113">
        <v>3123</v>
      </c>
      <c r="G26" s="113">
        <v>3292</v>
      </c>
      <c r="H26" s="113">
        <v>3103</v>
      </c>
      <c r="I26" s="113">
        <v>2955</v>
      </c>
      <c r="J26" s="113">
        <v>3616</v>
      </c>
      <c r="K26" s="113">
        <v>3804</v>
      </c>
      <c r="L26" s="113">
        <v>3517</v>
      </c>
      <c r="M26" s="113">
        <v>3659</v>
      </c>
      <c r="N26" s="114">
        <v>3576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0.95628387023058492</v>
      </c>
      <c r="S26" s="30">
        <f t="shared" si="15"/>
        <v>0.95651463887333854</v>
      </c>
      <c r="T26" s="30">
        <f t="shared" si="15"/>
        <v>0.94662869656949411</v>
      </c>
      <c r="U26" s="30">
        <f t="shared" si="15"/>
        <v>0.9437212975813366</v>
      </c>
      <c r="V26" s="30">
        <f t="shared" si="15"/>
        <v>0.92147619779558354</v>
      </c>
      <c r="W26" s="30">
        <f t="shared" si="15"/>
        <v>0.5863742242873643</v>
      </c>
      <c r="X26" s="30">
        <f t="shared" si="15"/>
        <v>0.20817060556122677</v>
      </c>
      <c r="Y26" s="30">
        <f t="shared" si="15"/>
        <v>8.1981069969940826E-2</v>
      </c>
      <c r="Z26" s="31">
        <f t="shared" si="15"/>
        <v>5.9004987672395391E-2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3303</v>
      </c>
      <c r="F27" s="113">
        <v>2992</v>
      </c>
      <c r="G27" s="113">
        <v>3211</v>
      </c>
      <c r="H27" s="113">
        <v>4074</v>
      </c>
      <c r="I27" s="113">
        <v>3009</v>
      </c>
      <c r="J27" s="113">
        <v>4420</v>
      </c>
      <c r="K27" s="113">
        <v>4389</v>
      </c>
      <c r="L27" s="113">
        <v>4294</v>
      </c>
      <c r="M27" s="113">
        <v>4862</v>
      </c>
      <c r="N27" s="114">
        <v>3865</v>
      </c>
      <c r="O27" s="5"/>
      <c r="P27" s="20">
        <f t="shared" si="14"/>
        <v>-8.9999999999999982</v>
      </c>
      <c r="Q27" s="30">
        <f t="shared" si="15"/>
        <v>0.99490997734423914</v>
      </c>
      <c r="R27" s="30">
        <f t="shared" si="15"/>
        <v>0.9739197760726882</v>
      </c>
      <c r="S27" s="30">
        <f t="shared" si="15"/>
        <v>0.9132587887088679</v>
      </c>
      <c r="T27" s="30">
        <f t="shared" si="15"/>
        <v>0.931584317328916</v>
      </c>
      <c r="U27" s="30">
        <f t="shared" si="15"/>
        <v>0.92416303716774362</v>
      </c>
      <c r="V27" s="30">
        <f t="shared" si="15"/>
        <v>0.54932900009687768</v>
      </c>
      <c r="W27" s="30">
        <f t="shared" si="15"/>
        <v>5.7093021101790702E-2</v>
      </c>
      <c r="X27" s="30">
        <f t="shared" si="15"/>
        <v>3.4743850158243661E-2</v>
      </c>
      <c r="Y27" s="30">
        <f t="shared" si="15"/>
        <v>3.073344244391062E-2</v>
      </c>
      <c r="Z27" s="31">
        <f t="shared" si="15"/>
        <v>2.9626700545466261E-2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3313</v>
      </c>
      <c r="F28" s="115">
        <v>4062</v>
      </c>
      <c r="G28" s="115">
        <v>3606</v>
      </c>
      <c r="H28" s="115">
        <v>4825</v>
      </c>
      <c r="I28" s="115">
        <v>4268</v>
      </c>
      <c r="J28" s="115">
        <v>4902</v>
      </c>
      <c r="K28" s="115">
        <v>4747</v>
      </c>
      <c r="L28" s="115">
        <v>4675</v>
      </c>
      <c r="M28" s="115">
        <v>4705</v>
      </c>
      <c r="N28" s="116">
        <v>3638</v>
      </c>
      <c r="O28" s="5"/>
      <c r="P28" s="20">
        <f t="shared" si="14"/>
        <v>-8.6020599913279607</v>
      </c>
      <c r="Q28" s="30">
        <f t="shared" si="15"/>
        <v>0.70509876816259542</v>
      </c>
      <c r="R28" s="30">
        <f t="shared" si="15"/>
        <v>0.59099044015473523</v>
      </c>
      <c r="S28" s="30">
        <f t="shared" si="15"/>
        <v>0.5765327125469758</v>
      </c>
      <c r="T28" s="30">
        <f t="shared" si="15"/>
        <v>0.30888180287351225</v>
      </c>
      <c r="U28" s="30">
        <f t="shared" si="15"/>
        <v>7.8835667638267479E-2</v>
      </c>
      <c r="V28" s="30">
        <f t="shared" si="15"/>
        <v>3.0585071876758307E-2</v>
      </c>
      <c r="W28" s="30">
        <f t="shared" si="15"/>
        <v>2.9908574863392646E-2</v>
      </c>
      <c r="X28" s="30">
        <f t="shared" si="15"/>
        <v>2.7707208104506859E-2</v>
      </c>
      <c r="Y28" s="30">
        <f t="shared" si="15"/>
        <v>2.6406373237656034E-2</v>
      </c>
      <c r="Z28" s="31">
        <f t="shared" si="15"/>
        <v>2.8543760792190936E-2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3.7752564039522991E-2</v>
      </c>
      <c r="R29" s="30">
        <f t="shared" si="15"/>
        <v>3.0996822046401241E-2</v>
      </c>
      <c r="S29" s="30">
        <f t="shared" si="15"/>
        <v>3.2540865634339416E-2</v>
      </c>
      <c r="T29" s="30">
        <f t="shared" si="15"/>
        <v>2.9835373661546025E-2</v>
      </c>
      <c r="U29" s="30">
        <f t="shared" si="15"/>
        <v>3.08577467161948E-2</v>
      </c>
      <c r="V29" s="30">
        <f t="shared" si="15"/>
        <v>3.222265377717265E-2</v>
      </c>
      <c r="W29" s="30">
        <f t="shared" si="15"/>
        <v>3.8648077985067274E-2</v>
      </c>
      <c r="X29" s="30">
        <f t="shared" si="15"/>
        <v>3.8771047045454372E-2</v>
      </c>
      <c r="Y29" s="30">
        <f t="shared" si="15"/>
        <v>3.6139092301877E-2</v>
      </c>
      <c r="Z29" s="31">
        <f t="shared" si="15"/>
        <v>3.3017050169279118E-2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3.3534906433306845E-2</v>
      </c>
      <c r="R30" s="30">
        <f t="shared" si="15"/>
        <v>3.6034349722440247E-2</v>
      </c>
      <c r="S30" s="30">
        <f t="shared" si="15"/>
        <v>3.7002131687950711E-2</v>
      </c>
      <c r="T30" s="30">
        <f t="shared" si="15"/>
        <v>3.8785085768687104E-2</v>
      </c>
      <c r="U30" s="30">
        <f t="shared" si="15"/>
        <v>3.6410251971619838E-2</v>
      </c>
      <c r="V30" s="30">
        <f t="shared" si="15"/>
        <v>4.1935209027684946E-2</v>
      </c>
      <c r="W30" s="30">
        <f t="shared" si="15"/>
        <v>3.9886735654643818E-2</v>
      </c>
      <c r="X30" s="30">
        <f t="shared" si="15"/>
        <v>4.3904309790061817E-2</v>
      </c>
      <c r="Y30" s="30">
        <f t="shared" si="15"/>
        <v>4.5406281059481746E-2</v>
      </c>
      <c r="Z30" s="31">
        <f t="shared" si="15"/>
        <v>4.4831890789540779E-2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3.574289969931662E-2</v>
      </c>
      <c r="R31" s="30">
        <f t="shared" si="15"/>
        <v>3.9384567069914417E-2</v>
      </c>
      <c r="S31" s="30">
        <f t="shared" si="15"/>
        <v>3.6712143257307824E-2</v>
      </c>
      <c r="T31" s="30">
        <f t="shared" si="15"/>
        <v>4.3159192018658143E-2</v>
      </c>
      <c r="U31" s="30">
        <f t="shared" si="15"/>
        <v>4.4800403433295694E-2</v>
      </c>
      <c r="V31" s="30">
        <f t="shared" si="15"/>
        <v>4.4580962684958737E-2</v>
      </c>
      <c r="W31" s="30">
        <f t="shared" si="15"/>
        <v>4.6882061661276758E-2</v>
      </c>
      <c r="X31" s="30">
        <f t="shared" si="15"/>
        <v>5.1346119530540017E-2</v>
      </c>
      <c r="Y31" s="30">
        <f t="shared" si="15"/>
        <v>4.6750528146537462E-2</v>
      </c>
      <c r="Z31" s="31">
        <f t="shared" si="15"/>
        <v>4.4069790871286672E-2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0.93382389831925749</v>
      </c>
      <c r="G34" s="30">
        <f t="shared" si="17"/>
        <v>0.92510243331382225</v>
      </c>
      <c r="H34" s="30">
        <f t="shared" si="17"/>
        <v>0.95961200769295096</v>
      </c>
      <c r="I34" s="30">
        <f t="shared" si="17"/>
        <v>0.96223764528806754</v>
      </c>
      <c r="J34" s="30">
        <f t="shared" si="17"/>
        <v>0.92679989965716192</v>
      </c>
      <c r="K34" s="30">
        <f t="shared" si="17"/>
        <v>0.68232293670039301</v>
      </c>
      <c r="L34" s="30">
        <f t="shared" si="17"/>
        <v>0.22301195752153191</v>
      </c>
      <c r="M34" s="30">
        <f t="shared" si="17"/>
        <v>8.4354879170499206E-2</v>
      </c>
      <c r="N34" s="31">
        <f t="shared" si="17"/>
        <v>6.1025169328539172E-2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0.99645455305627562</v>
      </c>
      <c r="F35" s="30">
        <f t="shared" si="20"/>
        <v>0.98073417509825234</v>
      </c>
      <c r="G35" s="30">
        <f t="shared" si="20"/>
        <v>0.92422443348106031</v>
      </c>
      <c r="H35" s="30">
        <f t="shared" si="20"/>
        <v>0.97057446274772141</v>
      </c>
      <c r="I35" s="30">
        <f t="shared" si="20"/>
        <v>0.90805251275190235</v>
      </c>
      <c r="J35" s="30">
        <f t="shared" si="20"/>
        <v>0.72332134793879088</v>
      </c>
      <c r="K35" s="30">
        <f t="shared" si="20"/>
        <v>5.9787607659503306E-2</v>
      </c>
      <c r="L35" s="30">
        <f t="shared" si="20"/>
        <v>3.6675307299941465E-2</v>
      </c>
      <c r="M35" s="30">
        <f t="shared" si="20"/>
        <v>3.1917384396688689E-2</v>
      </c>
      <c r="N35" s="31">
        <f t="shared" si="20"/>
        <v>2.4483652479304289E-2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0.82455890960782674</v>
      </c>
      <c r="F36" s="30">
        <f t="shared" si="20"/>
        <v>0.70729157956350863</v>
      </c>
      <c r="G36" s="30">
        <f t="shared" si="20"/>
        <v>0.70840371268500713</v>
      </c>
      <c r="H36" s="30">
        <f t="shared" si="20"/>
        <v>0.40556066560749227</v>
      </c>
      <c r="I36" s="30">
        <f t="shared" si="20"/>
        <v>9.2566268082615602E-2</v>
      </c>
      <c r="J36" s="30">
        <f t="shared" si="20"/>
        <v>2.6415252111380551E-2</v>
      </c>
      <c r="K36" s="30">
        <f t="shared" si="20"/>
        <v>2.7192909106112551E-2</v>
      </c>
      <c r="L36" s="30">
        <f t="shared" si="20"/>
        <v>2.8213061292750231E-2</v>
      </c>
      <c r="M36" s="30">
        <f t="shared" si="20"/>
        <v>2.6030604565599129E-2</v>
      </c>
      <c r="N36" s="31">
        <f t="shared" si="20"/>
        <v>2.6707918722301195E-2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-2.2503412406915668E-2</v>
      </c>
      <c r="S36" s="30">
        <f t="shared" si="23"/>
        <v>3.8387168982038422E-2</v>
      </c>
      <c r="T36" s="30">
        <f t="shared" si="23"/>
        <v>1.0226017728446002E-2</v>
      </c>
      <c r="U36" s="30">
        <f t="shared" si="23"/>
        <v>1.4754697628179936E-2</v>
      </c>
      <c r="V36" s="30">
        <f t="shared" si="23"/>
        <v>0.36745686297518199</v>
      </c>
      <c r="W36" s="30">
        <f t="shared" si="23"/>
        <v>0.52629654509919666</v>
      </c>
      <c r="X36" s="30">
        <f t="shared" si="23"/>
        <v>0.17236716230441301</v>
      </c>
      <c r="Y36" s="30">
        <f t="shared" si="23"/>
        <v>5.0830342022539693E-2</v>
      </c>
      <c r="Z36" s="31">
        <f t="shared" si="23"/>
        <v>2.9077950402873746E-2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3.7486411907350116E-2</v>
      </c>
      <c r="F37" s="30">
        <f t="shared" si="20"/>
        <v>3.0596203695961201E-2</v>
      </c>
      <c r="G37" s="30">
        <f t="shared" si="20"/>
        <v>2.8873651643113972E-2</v>
      </c>
      <c r="H37" s="30">
        <f t="shared" si="20"/>
        <v>2.8472280290994231E-2</v>
      </c>
      <c r="I37" s="30">
        <f t="shared" si="20"/>
        <v>3.0872146500543523E-2</v>
      </c>
      <c r="J37" s="30">
        <f t="shared" si="20"/>
        <v>3.0955765532235138E-2</v>
      </c>
      <c r="K37" s="30">
        <f t="shared" si="20"/>
        <v>3.7386069069320176E-2</v>
      </c>
      <c r="L37" s="30">
        <f t="shared" si="20"/>
        <v>4.3858182122251024E-2</v>
      </c>
      <c r="M37" s="30">
        <f t="shared" si="20"/>
        <v>3.3414165063968562E-2</v>
      </c>
      <c r="N37" s="31">
        <f t="shared" si="20"/>
        <v>3.0997575048080945E-2</v>
      </c>
      <c r="P37" s="20">
        <f t="shared" si="21"/>
        <v>-8.6020599913279607</v>
      </c>
      <c r="Q37" s="30">
        <f t="shared" si="23"/>
        <v>0</v>
      </c>
      <c r="R37" s="30">
        <f t="shared" si="23"/>
        <v>8.3284138758609405E-2</v>
      </c>
      <c r="S37" s="30">
        <f t="shared" si="23"/>
        <v>9.7904581052104978E-2</v>
      </c>
      <c r="T37" s="30">
        <f t="shared" si="23"/>
        <v>0.35858492498500133</v>
      </c>
      <c r="U37" s="30">
        <f t="shared" si="23"/>
        <v>0.58658105677513916</v>
      </c>
      <c r="V37" s="30">
        <f t="shared" si="23"/>
        <v>0.61914666008005981</v>
      </c>
      <c r="W37" s="30">
        <f t="shared" si="23"/>
        <v>0.38354316836392538</v>
      </c>
      <c r="X37" s="30">
        <f t="shared" si="23"/>
        <v>0.11907362944437566</v>
      </c>
      <c r="Y37" s="30">
        <f t="shared" si="23"/>
        <v>3.1398378210800784E-2</v>
      </c>
      <c r="Z37" s="31">
        <f t="shared" si="23"/>
        <v>1.306058333106418E-2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3.1934108203027008E-2</v>
      </c>
      <c r="F38" s="30">
        <f t="shared" si="20"/>
        <v>3.7929592775315664E-2</v>
      </c>
      <c r="G38" s="30">
        <f t="shared" si="20"/>
        <v>3.5379212308721465E-2</v>
      </c>
      <c r="H38" s="30">
        <f t="shared" si="20"/>
        <v>3.4191822058700562E-2</v>
      </c>
      <c r="I38" s="30">
        <f t="shared" si="20"/>
        <v>3.4124926833347273E-2</v>
      </c>
      <c r="J38" s="30">
        <f t="shared" si="20"/>
        <v>3.3389079354461074E-2</v>
      </c>
      <c r="K38" s="30">
        <f t="shared" si="20"/>
        <v>3.4141650639685592E-2</v>
      </c>
      <c r="L38" s="30">
        <f t="shared" si="20"/>
        <v>4.526298185467012E-2</v>
      </c>
      <c r="M38" s="30">
        <f t="shared" si="20"/>
        <v>4.0622125595785603E-2</v>
      </c>
      <c r="N38" s="31">
        <f t="shared" si="20"/>
        <v>4.7671209967388578E-2</v>
      </c>
      <c r="P38" s="20">
        <f t="shared" si="21"/>
        <v>-8.3010299956639813</v>
      </c>
      <c r="Q38" s="30">
        <f t="shared" si="23"/>
        <v>0</v>
      </c>
      <c r="R38" s="30">
        <f t="shared" si="23"/>
        <v>5.1053460044418082E-3</v>
      </c>
      <c r="S38" s="30">
        <f t="shared" si="23"/>
        <v>3.5700145244675074E-3</v>
      </c>
      <c r="T38" s="30">
        <f t="shared" si="23"/>
        <v>5.9022868273439777E-3</v>
      </c>
      <c r="U38" s="30">
        <f t="shared" si="23"/>
        <v>4.7701520062063442E-3</v>
      </c>
      <c r="V38" s="30">
        <f t="shared" si="23"/>
        <v>2.5654353910012709E-3</v>
      </c>
      <c r="W38" s="30">
        <f t="shared" si="23"/>
        <v>-1.6510947531532934E-2</v>
      </c>
      <c r="X38" s="30">
        <f t="shared" si="23"/>
        <v>-3.091207292785788E-2</v>
      </c>
      <c r="Y38" s="30">
        <f t="shared" si="23"/>
        <v>-3.3044096707808196E-2</v>
      </c>
      <c r="Z38" s="31">
        <f t="shared" si="23"/>
        <v>-3.0789460593525747E-2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3.1967555815703652E-2</v>
      </c>
      <c r="F39" s="30">
        <f t="shared" si="20"/>
        <v>3.7135211974245338E-2</v>
      </c>
      <c r="G39" s="30">
        <f t="shared" si="20"/>
        <v>3.8121916548206375E-2</v>
      </c>
      <c r="H39" s="30">
        <f t="shared" si="20"/>
        <v>4.0454887532402374E-2</v>
      </c>
      <c r="I39" s="30">
        <f t="shared" si="20"/>
        <v>4.4777991470858765E-2</v>
      </c>
      <c r="J39" s="30">
        <f t="shared" si="20"/>
        <v>4.3431725060623795E-2</v>
      </c>
      <c r="K39" s="30">
        <f t="shared" si="20"/>
        <v>4.8273266995568193E-2</v>
      </c>
      <c r="L39" s="30">
        <f t="shared" si="20"/>
        <v>5.0430638013211807E-2</v>
      </c>
      <c r="M39" s="30">
        <f t="shared" si="20"/>
        <v>4.722802909942303E-2</v>
      </c>
      <c r="N39" s="31">
        <f t="shared" si="20"/>
        <v>5.0957437912868969E-2</v>
      </c>
      <c r="P39" s="20">
        <f t="shared" si="21"/>
        <v>-8.1249387366082999</v>
      </c>
      <c r="Q39" s="30">
        <f t="shared" si="23"/>
        <v>0</v>
      </c>
      <c r="R39" s="30">
        <f t="shared" si="23"/>
        <v>-3.9654596105770379E-3</v>
      </c>
      <c r="S39" s="30">
        <f t="shared" si="23"/>
        <v>-4.9255027712450175E-3</v>
      </c>
      <c r="T39" s="30">
        <f t="shared" si="23"/>
        <v>-7.0399810021459022E-3</v>
      </c>
      <c r="U39" s="30">
        <f t="shared" si="23"/>
        <v>-4.7626465581107891E-3</v>
      </c>
      <c r="V39" s="30">
        <f t="shared" si="23"/>
        <v>-1.1033590954090702E-2</v>
      </c>
      <c r="W39" s="30">
        <f t="shared" si="23"/>
        <v>-2.0222730908264173E-2</v>
      </c>
      <c r="X39" s="30">
        <f t="shared" si="23"/>
        <v>-3.6923328010401255E-2</v>
      </c>
      <c r="Y39" s="30">
        <f t="shared" si="23"/>
        <v>-4.2657053548737396E-2</v>
      </c>
      <c r="Z39" s="31">
        <f t="shared" si="23"/>
        <v>-4.2853164048848577E-2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-5.2042086121883088E-3</v>
      </c>
      <c r="S40" s="36">
        <f t="shared" si="23"/>
        <v>-2.5235364591300255E-3</v>
      </c>
      <c r="T40" s="36">
        <f t="shared" si="23"/>
        <v>-9.3239374646798892E-3</v>
      </c>
      <c r="U40" s="36">
        <f t="shared" si="23"/>
        <v>-1.1069067749737045E-2</v>
      </c>
      <c r="V40" s="36">
        <f t="shared" si="23"/>
        <v>-1.1644731371843554E-2</v>
      </c>
      <c r="W40" s="36">
        <f t="shared" si="23"/>
        <v>-2.592334657630891E-2</v>
      </c>
      <c r="X40" s="36">
        <f t="shared" si="23"/>
        <v>-4.3905498455619085E-2</v>
      </c>
      <c r="Y40" s="36">
        <f t="shared" si="23"/>
        <v>-4.3820286985359211E-2</v>
      </c>
      <c r="Z40" s="37">
        <f t="shared" si="23"/>
        <v>-4.1960781515152833E-2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0.97282570484426634</v>
      </c>
      <c r="G42" s="30">
        <f t="shared" si="25"/>
        <v>0.96327251634676225</v>
      </c>
      <c r="H42" s="30">
        <f t="shared" si="25"/>
        <v>0.96310553329114812</v>
      </c>
      <c r="I42" s="30">
        <f t="shared" si="25"/>
        <v>0.90277191872319484</v>
      </c>
      <c r="J42" s="30">
        <f t="shared" si="25"/>
        <v>0.91419707515995219</v>
      </c>
      <c r="K42" s="30">
        <f t="shared" si="25"/>
        <v>0.54568304858328065</v>
      </c>
      <c r="L42" s="30">
        <f t="shared" si="25"/>
        <v>0.19932503691204387</v>
      </c>
      <c r="M42" s="30">
        <f t="shared" si="25"/>
        <v>8.5741404766926807E-2</v>
      </c>
      <c r="N42" s="31">
        <f t="shared" si="25"/>
        <v>5.7029107783168109E-2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0.99246818533361458</v>
      </c>
      <c r="F43" s="30">
        <f t="shared" si="27"/>
        <v>1.0463158264782395</v>
      </c>
      <c r="G43" s="30">
        <f t="shared" si="27"/>
        <v>0.91124411165014418</v>
      </c>
      <c r="H43" s="30">
        <f t="shared" si="27"/>
        <v>0.94320818392744143</v>
      </c>
      <c r="I43" s="30">
        <f t="shared" si="27"/>
        <v>0.95697110314279688</v>
      </c>
      <c r="J43" s="30">
        <f t="shared" si="27"/>
        <v>0.43722315967095549</v>
      </c>
      <c r="K43" s="30">
        <f t="shared" si="27"/>
        <v>4.8222948744990508E-2</v>
      </c>
      <c r="L43" s="30">
        <f t="shared" si="27"/>
        <v>3.0584264923012024E-2</v>
      </c>
      <c r="M43" s="30">
        <f t="shared" si="27"/>
        <v>2.3122758911622021E-2</v>
      </c>
      <c r="N43" s="31">
        <f t="shared" si="27"/>
        <v>3.0540322013639879E-2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0.58145257681220563</v>
      </c>
      <c r="F44" s="30">
        <f t="shared" si="27"/>
        <v>0.42269563383252479</v>
      </c>
      <c r="G44" s="30">
        <f t="shared" si="27"/>
        <v>0.38012374323279197</v>
      </c>
      <c r="H44" s="30">
        <f t="shared" si="27"/>
        <v>0.18399775012304015</v>
      </c>
      <c r="I44" s="30">
        <f t="shared" si="27"/>
        <v>4.1860015467904098E-2</v>
      </c>
      <c r="J44" s="30">
        <f t="shared" si="27"/>
        <v>3.2456232862265344E-2</v>
      </c>
      <c r="K44" s="30">
        <f t="shared" si="27"/>
        <v>3.187618645855305E-2</v>
      </c>
      <c r="L44" s="30">
        <f t="shared" si="27"/>
        <v>2.7587358503831823E-2</v>
      </c>
      <c r="M44" s="30">
        <f t="shared" si="27"/>
        <v>2.717429515573367E-2</v>
      </c>
      <c r="N44" s="31">
        <f t="shared" si="27"/>
        <v>2.9793292554313434E-2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3.5892568375166981E-2</v>
      </c>
      <c r="F45" s="30">
        <f t="shared" si="27"/>
        <v>2.9740561063066863E-2</v>
      </c>
      <c r="G45" s="30">
        <f t="shared" si="27"/>
        <v>3.4328200801518667E-2</v>
      </c>
      <c r="H45" s="30">
        <f t="shared" si="27"/>
        <v>2.8589256837516699E-2</v>
      </c>
      <c r="I45" s="30">
        <f t="shared" si="27"/>
        <v>3.080397946987274E-2</v>
      </c>
      <c r="J45" s="30">
        <f t="shared" si="27"/>
        <v>2.7903747451311255E-2</v>
      </c>
      <c r="K45" s="30">
        <f t="shared" si="27"/>
        <v>3.8784011811854043E-2</v>
      </c>
      <c r="L45" s="30">
        <f t="shared" si="27"/>
        <v>3.5681642410180694E-2</v>
      </c>
      <c r="M45" s="30">
        <f t="shared" si="27"/>
        <v>3.6745060816986572E-2</v>
      </c>
      <c r="N45" s="31">
        <f t="shared" si="27"/>
        <v>3.0663362159881882E-2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3.4134852000281234E-2</v>
      </c>
      <c r="F46" s="30">
        <f t="shared" si="27"/>
        <v>3.8889474794347186E-2</v>
      </c>
      <c r="G46" s="30">
        <f t="shared" si="27"/>
        <v>4.2053364269141531E-2</v>
      </c>
      <c r="H46" s="30">
        <f t="shared" si="27"/>
        <v>3.9566195598678196E-2</v>
      </c>
      <c r="I46" s="30">
        <f t="shared" si="27"/>
        <v>4.364409758841313E-2</v>
      </c>
      <c r="J46" s="30">
        <f t="shared" si="27"/>
        <v>4.6201574913871897E-2</v>
      </c>
      <c r="K46" s="30">
        <f t="shared" si="27"/>
        <v>3.96277156717992E-2</v>
      </c>
      <c r="L46" s="30">
        <f t="shared" si="27"/>
        <v>4.1552415102299095E-2</v>
      </c>
      <c r="M46" s="30">
        <f t="shared" si="27"/>
        <v>4.4760247486465586E-2</v>
      </c>
      <c r="N46" s="31">
        <f t="shared" si="27"/>
        <v>4.641250087885819E-2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0.95509817590446666</v>
      </c>
      <c r="S46" s="30">
        <f t="shared" si="29"/>
        <v>0.95533520358871837</v>
      </c>
      <c r="T46" s="30">
        <f t="shared" si="29"/>
        <v>0.94518112900143925</v>
      </c>
      <c r="U46" s="30">
        <f t="shared" si="29"/>
        <v>0.94219487384503886</v>
      </c>
      <c r="V46" s="30">
        <f t="shared" si="29"/>
        <v>0.91934642951028245</v>
      </c>
      <c r="W46" s="30">
        <f t="shared" si="29"/>
        <v>0.57515562515735064</v>
      </c>
      <c r="X46" s="30">
        <f t="shared" si="29"/>
        <v>0.18669414766818287</v>
      </c>
      <c r="Y46" s="30">
        <f t="shared" si="29"/>
        <v>5.7082026016436457E-2</v>
      </c>
      <c r="Z46" s="31">
        <f t="shared" si="29"/>
        <v>3.3482773036574924E-2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4.0620825423609647E-2</v>
      </c>
      <c r="F47" s="30">
        <f t="shared" si="27"/>
        <v>3.8546720101244464E-2</v>
      </c>
      <c r="G47" s="30">
        <f t="shared" si="27"/>
        <v>3.4310623637769808E-2</v>
      </c>
      <c r="H47" s="30">
        <f t="shared" si="27"/>
        <v>3.857308584686775E-2</v>
      </c>
      <c r="I47" s="30">
        <f t="shared" si="27"/>
        <v>4.4997539197075158E-2</v>
      </c>
      <c r="J47" s="30">
        <f t="shared" si="27"/>
        <v>3.9056457849961333E-2</v>
      </c>
      <c r="K47" s="30">
        <f t="shared" si="27"/>
        <v>4.2738873655346975E-2</v>
      </c>
      <c r="L47" s="30">
        <f t="shared" si="27"/>
        <v>5.4726499332067781E-2</v>
      </c>
      <c r="M47" s="30">
        <f t="shared" si="27"/>
        <v>4.3828657807776138E-2</v>
      </c>
      <c r="N47" s="31">
        <f t="shared" si="27"/>
        <v>4.3213457076566125E-2</v>
      </c>
      <c r="P47" s="20">
        <f t="shared" ref="P47:P51" si="30">LOG(D62,10)</f>
        <v>-8.9999999999999982</v>
      </c>
      <c r="Q47" s="30">
        <f t="shared" ref="Q47:Q51" si="31">$E89*E$88</f>
        <v>0.99477192278601123</v>
      </c>
      <c r="R47" s="30">
        <f t="shared" si="29"/>
        <v>0.95010484889389824</v>
      </c>
      <c r="S47" s="30">
        <f t="shared" si="29"/>
        <v>0.95034063737911489</v>
      </c>
      <c r="T47" s="30">
        <f t="shared" si="29"/>
        <v>0.94023964907781465</v>
      </c>
      <c r="U47" s="30">
        <f t="shared" si="29"/>
        <v>0.9372690062939526</v>
      </c>
      <c r="V47" s="30">
        <f t="shared" si="29"/>
        <v>0.91454001539039775</v>
      </c>
      <c r="W47" s="30">
        <f t="shared" si="29"/>
        <v>0.57214866713896806</v>
      </c>
      <c r="X47" s="30">
        <f t="shared" si="29"/>
        <v>0.18571809624877381</v>
      </c>
      <c r="Y47" s="30">
        <f t="shared" si="29"/>
        <v>5.6783596776891612E-2</v>
      </c>
      <c r="Z47" s="31">
        <f t="shared" si="29"/>
        <v>3.3307722513801249E-2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0.69710028524109213</v>
      </c>
      <c r="R48" s="30">
        <f t="shared" si="29"/>
        <v>0.66579921085625049</v>
      </c>
      <c r="S48" s="30">
        <f t="shared" si="29"/>
        <v>0.66596444292255241</v>
      </c>
      <c r="T48" s="30">
        <f t="shared" si="29"/>
        <v>0.65888603463140083</v>
      </c>
      <c r="U48" s="30">
        <f t="shared" si="29"/>
        <v>0.65680431531007144</v>
      </c>
      <c r="V48" s="30">
        <f t="shared" si="29"/>
        <v>0.64087665824699747</v>
      </c>
      <c r="W48" s="30">
        <f t="shared" si="29"/>
        <v>0.40094115035520778</v>
      </c>
      <c r="X48" s="30">
        <f t="shared" si="29"/>
        <v>0.13014454359233285</v>
      </c>
      <c r="Y48" s="30">
        <f t="shared" si="29"/>
        <v>3.9791896618197299E-2</v>
      </c>
      <c r="Z48" s="31">
        <f t="shared" si="29"/>
        <v>2.3340850634459127E-2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1.1653928795321331E-2</v>
      </c>
      <c r="R49" s="30">
        <f t="shared" si="29"/>
        <v>1.1130646134531942E-2</v>
      </c>
      <c r="S49" s="30">
        <f t="shared" si="29"/>
        <v>1.1133408438286731E-2</v>
      </c>
      <c r="T49" s="30">
        <f t="shared" si="29"/>
        <v>1.1015073576064198E-2</v>
      </c>
      <c r="U49" s="30">
        <f t="shared" si="29"/>
        <v>1.0980271971106847E-2</v>
      </c>
      <c r="V49" s="30">
        <f t="shared" si="29"/>
        <v>1.0713997827745732E-2</v>
      </c>
      <c r="W49" s="30">
        <f t="shared" si="29"/>
        <v>6.7028227018122903E-3</v>
      </c>
      <c r="X49" s="30">
        <f t="shared" si="29"/>
        <v>2.1757203034282091E-3</v>
      </c>
      <c r="Y49" s="30">
        <f t="shared" si="29"/>
        <v>6.6522986668823012E-4</v>
      </c>
      <c r="Z49" s="31">
        <f t="shared" si="29"/>
        <v>3.9020585283814914E-4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0.96220200752823082</v>
      </c>
      <c r="G50" s="30">
        <f t="shared" si="33"/>
        <v>0.98116896695943123</v>
      </c>
      <c r="H50" s="30">
        <f t="shared" si="33"/>
        <v>0.91716854872438314</v>
      </c>
      <c r="I50" s="30">
        <f t="shared" si="33"/>
        <v>0.96615432873274776</v>
      </c>
      <c r="J50" s="30">
        <f t="shared" si="33"/>
        <v>0.92343161856963618</v>
      </c>
      <c r="K50" s="30">
        <f t="shared" si="33"/>
        <v>0.53111668757841912</v>
      </c>
      <c r="L50" s="30">
        <f t="shared" si="33"/>
        <v>0.20217482225010455</v>
      </c>
      <c r="M50" s="30">
        <f t="shared" si="33"/>
        <v>7.5846925972396492E-2</v>
      </c>
      <c r="N50" s="31">
        <f t="shared" si="33"/>
        <v>5.8960685905478878E-2</v>
      </c>
      <c r="P50" s="20">
        <f t="shared" si="30"/>
        <v>-8.1249387366082999</v>
      </c>
      <c r="Q50" s="30">
        <f t="shared" si="31"/>
        <v>7.321877423701488E-3</v>
      </c>
      <c r="R50" s="30">
        <f t="shared" si="29"/>
        <v>6.9931117715733874E-3</v>
      </c>
      <c r="S50" s="30">
        <f t="shared" si="29"/>
        <v>6.9948472592235023E-3</v>
      </c>
      <c r="T50" s="30">
        <f t="shared" si="29"/>
        <v>6.9205003697443215E-3</v>
      </c>
      <c r="U50" s="30">
        <f t="shared" si="29"/>
        <v>6.8986353755332618E-3</v>
      </c>
      <c r="V50" s="30">
        <f t="shared" si="29"/>
        <v>6.7313418667919083E-3</v>
      </c>
      <c r="W50" s="30">
        <f t="shared" si="29"/>
        <v>4.2112189869545217E-3</v>
      </c>
      <c r="X50" s="30">
        <f t="shared" si="29"/>
        <v>1.36695166494886E-3</v>
      </c>
      <c r="Y50" s="30">
        <f t="shared" si="29"/>
        <v>4.1794759758888707E-4</v>
      </c>
      <c r="Z50" s="31">
        <f t="shared" si="29"/>
        <v>2.4515675997941887E-4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0.99580719364282722</v>
      </c>
      <c r="F51" s="30">
        <f t="shared" si="33"/>
        <v>0.89470932664157254</v>
      </c>
      <c r="G51" s="30">
        <f t="shared" si="33"/>
        <v>0.90430782099539941</v>
      </c>
      <c r="H51" s="30">
        <f t="shared" si="33"/>
        <v>0.88097030531158516</v>
      </c>
      <c r="I51" s="30">
        <f t="shared" si="33"/>
        <v>0.90746549560853196</v>
      </c>
      <c r="J51" s="30">
        <f t="shared" si="33"/>
        <v>0.48744249268088669</v>
      </c>
      <c r="K51" s="30">
        <f t="shared" si="33"/>
        <v>6.3268506900878291E-2</v>
      </c>
      <c r="L51" s="30">
        <f t="shared" si="33"/>
        <v>3.6971978251777497E-2</v>
      </c>
      <c r="M51" s="30">
        <f t="shared" si="33"/>
        <v>3.716018402342116E-2</v>
      </c>
      <c r="N51" s="31">
        <f t="shared" si="33"/>
        <v>3.3856127143454623E-2</v>
      </c>
      <c r="P51" s="20">
        <f t="shared" si="30"/>
        <v>-8</v>
      </c>
      <c r="Q51" s="30">
        <f t="shared" si="31"/>
        <v>9.5897571687162397E-3</v>
      </c>
      <c r="R51" s="30">
        <f t="shared" si="29"/>
        <v>9.1591595792076628E-3</v>
      </c>
      <c r="S51" s="30">
        <f t="shared" si="29"/>
        <v>9.1614326171419007E-3</v>
      </c>
      <c r="T51" s="30">
        <f t="shared" si="29"/>
        <v>9.0640575075768611E-3</v>
      </c>
      <c r="U51" s="30">
        <f t="shared" si="29"/>
        <v>9.0354200457831539E-3</v>
      </c>
      <c r="V51" s="30">
        <f t="shared" si="29"/>
        <v>8.8163090129299102E-3</v>
      </c>
      <c r="W51" s="30">
        <f t="shared" si="29"/>
        <v>5.5156027794801736E-3</v>
      </c>
      <c r="X51" s="30">
        <f t="shared" si="29"/>
        <v>1.7903515409583249E-3</v>
      </c>
      <c r="Y51" s="30">
        <f t="shared" si="29"/>
        <v>5.4740276819596843E-4</v>
      </c>
      <c r="Z51" s="31">
        <f t="shared" si="29"/>
        <v>3.2109166275599317E-4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0.70928481806775412</v>
      </c>
      <c r="F52" s="30">
        <f t="shared" si="33"/>
        <v>0.64298410706817233</v>
      </c>
      <c r="G52" s="30">
        <f t="shared" si="33"/>
        <v>0.64107068172312842</v>
      </c>
      <c r="H52" s="30">
        <f t="shared" si="33"/>
        <v>0.33708699289000416</v>
      </c>
      <c r="I52" s="30">
        <f t="shared" si="33"/>
        <v>0.10208071936428273</v>
      </c>
      <c r="J52" s="30">
        <f t="shared" si="33"/>
        <v>3.2883730656629029E-2</v>
      </c>
      <c r="K52" s="30">
        <f t="shared" si="33"/>
        <v>3.0656629025512337E-2</v>
      </c>
      <c r="L52" s="30">
        <f t="shared" si="33"/>
        <v>2.7321204516938518E-2</v>
      </c>
      <c r="M52" s="30">
        <f t="shared" si="33"/>
        <v>2.60142199916353E-2</v>
      </c>
      <c r="N52" s="31">
        <f t="shared" si="33"/>
        <v>2.9130071099958178E-2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3.9878711836051864E-2</v>
      </c>
      <c r="F53" s="30">
        <f t="shared" si="33"/>
        <v>3.2653701380175662E-2</v>
      </c>
      <c r="G53" s="30">
        <f t="shared" si="33"/>
        <v>3.442074445838561E-2</v>
      </c>
      <c r="H53" s="30">
        <f t="shared" si="33"/>
        <v>3.244458385612714E-2</v>
      </c>
      <c r="I53" s="30">
        <f t="shared" si="33"/>
        <v>3.0897114178168129E-2</v>
      </c>
      <c r="J53" s="30">
        <f t="shared" si="33"/>
        <v>3.7808448347971563E-2</v>
      </c>
      <c r="K53" s="30">
        <f t="shared" si="33"/>
        <v>3.9774153074027603E-2</v>
      </c>
      <c r="L53" s="30">
        <f t="shared" si="33"/>
        <v>3.6773316603931412E-2</v>
      </c>
      <c r="M53" s="30">
        <f t="shared" si="33"/>
        <v>3.8258051024675867E-2</v>
      </c>
      <c r="N53" s="31">
        <f t="shared" si="33"/>
        <v>3.7390213299874527E-2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3.4535759096612294E-2</v>
      </c>
      <c r="F54" s="30">
        <f t="shared" si="33"/>
        <v>3.1283981597657884E-2</v>
      </c>
      <c r="G54" s="30">
        <f t="shared" si="33"/>
        <v>3.3573818485989129E-2</v>
      </c>
      <c r="H54" s="30">
        <f t="shared" si="33"/>
        <v>4.2597239648682561E-2</v>
      </c>
      <c r="I54" s="30">
        <f t="shared" si="33"/>
        <v>3.1461731493099124E-2</v>
      </c>
      <c r="J54" s="30">
        <f t="shared" si="33"/>
        <v>4.6214972814721873E-2</v>
      </c>
      <c r="K54" s="30">
        <f t="shared" si="33"/>
        <v>4.5890840652446675E-2</v>
      </c>
      <c r="L54" s="30">
        <f t="shared" si="33"/>
        <v>4.4897532413216229E-2</v>
      </c>
      <c r="M54" s="30">
        <f t="shared" si="33"/>
        <v>5.0836470096194061E-2</v>
      </c>
      <c r="N54" s="31">
        <f t="shared" si="33"/>
        <v>4.0411961522375577E-2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3.4640317858636555E-2</v>
      </c>
      <c r="F55" s="36">
        <f t="shared" si="33"/>
        <v>4.2471769134253448E-2</v>
      </c>
      <c r="G55" s="36">
        <f t="shared" si="33"/>
        <v>3.7703889585947302E-2</v>
      </c>
      <c r="H55" s="36">
        <f t="shared" si="33"/>
        <v>5.0449602676704307E-2</v>
      </c>
      <c r="I55" s="36">
        <f t="shared" si="33"/>
        <v>4.4625679631953158E-2</v>
      </c>
      <c r="J55" s="36">
        <f t="shared" si="33"/>
        <v>5.1254705144291091E-2</v>
      </c>
      <c r="K55" s="36">
        <f t="shared" si="33"/>
        <v>4.96340443329151E-2</v>
      </c>
      <c r="L55" s="36">
        <f t="shared" si="33"/>
        <v>4.8881221246340444E-2</v>
      </c>
      <c r="M55" s="36">
        <f t="shared" si="33"/>
        <v>4.9194897532413219E-2</v>
      </c>
      <c r="N55" s="37">
        <f t="shared" si="33"/>
        <v>3.803847762442493E-2</v>
      </c>
      <c r="P55" s="20" t="e">
        <f>LOG(D61,10)</f>
        <v>#NUM!</v>
      </c>
      <c r="Q55" s="30">
        <f>E88</f>
        <v>1</v>
      </c>
      <c r="R55" s="30">
        <f t="shared" ref="R55:Z60" si="36">F88</f>
        <v>0.95509817590446666</v>
      </c>
      <c r="S55" s="30">
        <f t="shared" si="36"/>
        <v>0.95533520358871837</v>
      </c>
      <c r="T55" s="30">
        <f t="shared" si="36"/>
        <v>0.94518112900143925</v>
      </c>
      <c r="U55" s="30">
        <f t="shared" si="36"/>
        <v>0.94219487384503886</v>
      </c>
      <c r="V55" s="30">
        <f t="shared" si="36"/>
        <v>0.91934642951028245</v>
      </c>
      <c r="W55" s="30">
        <f t="shared" si="36"/>
        <v>0.57515562515735064</v>
      </c>
      <c r="X55" s="30">
        <f t="shared" si="36"/>
        <v>0.18669414766818287</v>
      </c>
      <c r="Y55" s="30">
        <f t="shared" si="36"/>
        <v>5.7082026016436457E-2</v>
      </c>
      <c r="Z55" s="31">
        <f t="shared" si="36"/>
        <v>3.3482773036574924E-2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0.99477192278601123</v>
      </c>
      <c r="R56" s="30">
        <f t="shared" si="36"/>
        <v>0.97321241305364659</v>
      </c>
      <c r="S56" s="30">
        <f t="shared" si="36"/>
        <v>0.91090614306958095</v>
      </c>
      <c r="T56" s="30">
        <f t="shared" si="36"/>
        <v>0.92972870734723456</v>
      </c>
      <c r="U56" s="30">
        <f t="shared" si="36"/>
        <v>0.92210614290435544</v>
      </c>
      <c r="V56" s="30">
        <f t="shared" si="36"/>
        <v>0.53710563882611373</v>
      </c>
      <c r="W56" s="30">
        <f t="shared" si="36"/>
        <v>3.1518948995364969E-2</v>
      </c>
      <c r="X56" s="30">
        <f t="shared" si="36"/>
        <v>8.5636108242755291E-3</v>
      </c>
      <c r="Y56" s="30">
        <f t="shared" si="36"/>
        <v>4.4444304967814693E-3</v>
      </c>
      <c r="Z56" s="31">
        <f t="shared" si="36"/>
        <v>3.3076709001468897E-3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0.69710028524109213</v>
      </c>
      <c r="R57" s="30">
        <f t="shared" si="36"/>
        <v>0.57989704471935211</v>
      </c>
      <c r="S57" s="30">
        <f t="shared" si="36"/>
        <v>0.56504718620514005</v>
      </c>
      <c r="T57" s="30">
        <f t="shared" si="36"/>
        <v>0.29013689271489967</v>
      </c>
      <c r="U57" s="30">
        <f t="shared" si="36"/>
        <v>5.3851312251255709E-2</v>
      </c>
      <c r="V57" s="30">
        <f t="shared" si="36"/>
        <v>4.2920357367153827E-3</v>
      </c>
      <c r="W57" s="30">
        <f t="shared" si="36"/>
        <v>3.5971903774505223E-3</v>
      </c>
      <c r="X57" s="30">
        <f t="shared" si="36"/>
        <v>1.3361168675443784E-3</v>
      </c>
      <c r="Y57" s="30">
        <f t="shared" si="36"/>
        <v>4.8572257327350599E-17</v>
      </c>
      <c r="Z57" s="31">
        <f t="shared" si="36"/>
        <v>2.195359024321851E-3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1.1653928795321331E-2</v>
      </c>
      <c r="R58" s="30">
        <f t="shared" si="36"/>
        <v>4.714953634208402E-3</v>
      </c>
      <c r="S58" s="30">
        <f t="shared" si="36"/>
        <v>6.3008756713861178E-3</v>
      </c>
      <c r="T58" s="30">
        <f t="shared" si="36"/>
        <v>3.5220037699846864E-3</v>
      </c>
      <c r="U58" s="30">
        <f t="shared" si="36"/>
        <v>4.5721062219169634E-3</v>
      </c>
      <c r="V58" s="30">
        <f t="shared" si="36"/>
        <v>5.9740330869446287E-3</v>
      </c>
      <c r="W58" s="30">
        <f t="shared" si="36"/>
        <v>1.2573731391525955E-2</v>
      </c>
      <c r="X58" s="30">
        <f t="shared" si="36"/>
        <v>1.2700035690369843E-2</v>
      </c>
      <c r="Y58" s="30">
        <f t="shared" si="36"/>
        <v>9.9966955377336214E-3</v>
      </c>
      <c r="Z58" s="31">
        <f t="shared" si="36"/>
        <v>6.7899755605495687E-3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7.321877423701488E-3</v>
      </c>
      <c r="R59" s="30">
        <f t="shared" si="36"/>
        <v>9.8891120690691101E-3</v>
      </c>
      <c r="S59" s="30">
        <f t="shared" si="36"/>
        <v>1.0883142780556812E-2</v>
      </c>
      <c r="T59" s="30">
        <f t="shared" si="36"/>
        <v>1.2714455180028394E-2</v>
      </c>
      <c r="U59" s="30">
        <f t="shared" si="36"/>
        <v>1.0275209757926874E-2</v>
      </c>
      <c r="V59" s="30">
        <f t="shared" si="36"/>
        <v>1.5950017916273374E-2</v>
      </c>
      <c r="W59" s="30">
        <f t="shared" si="36"/>
        <v>1.3845984655647722E-2</v>
      </c>
      <c r="X59" s="30">
        <f t="shared" si="36"/>
        <v>1.7972525776072189E-2</v>
      </c>
      <c r="Y59" s="30">
        <f t="shared" si="36"/>
        <v>1.9515234384811432E-2</v>
      </c>
      <c r="Z59" s="31">
        <f t="shared" si="36"/>
        <v>1.8925265167519932E-2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9.5897571687162397E-3</v>
      </c>
      <c r="R60" s="30">
        <f t="shared" si="36"/>
        <v>1.3330195962166495E-2</v>
      </c>
      <c r="S60" s="30">
        <f t="shared" si="36"/>
        <v>1.0585289114846984E-2</v>
      </c>
      <c r="T60" s="30">
        <f t="shared" si="36"/>
        <v>1.7207198486614117E-2</v>
      </c>
      <c r="U60" s="30">
        <f t="shared" si="36"/>
        <v>1.8892923792864683E-2</v>
      </c>
      <c r="V60" s="30">
        <f t="shared" si="36"/>
        <v>1.8667531244777963E-2</v>
      </c>
      <c r="W60" s="30">
        <f t="shared" si="36"/>
        <v>2.1031041967388441E-2</v>
      </c>
      <c r="X60" s="30">
        <f t="shared" si="36"/>
        <v>2.5616176613460793E-2</v>
      </c>
      <c r="Y60" s="30">
        <f t="shared" si="36"/>
        <v>2.0895940924074603E-2</v>
      </c>
      <c r="Z60" s="31">
        <f t="shared" si="36"/>
        <v>1.8142495131536394E-2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0.95628387023058492</v>
      </c>
      <c r="G61" s="30">
        <f t="shared" si="40"/>
        <v>0.95651463887333854</v>
      </c>
      <c r="H61" s="30">
        <f t="shared" si="40"/>
        <v>0.94662869656949411</v>
      </c>
      <c r="I61" s="30">
        <f t="shared" si="40"/>
        <v>0.9437212975813366</v>
      </c>
      <c r="J61" s="30">
        <f t="shared" si="40"/>
        <v>0.92147619779558354</v>
      </c>
      <c r="K61" s="30">
        <f t="shared" si="40"/>
        <v>0.5863742242873643</v>
      </c>
      <c r="L61" s="30">
        <f t="shared" si="40"/>
        <v>0.20817060556122677</v>
      </c>
      <c r="M61" s="30">
        <f t="shared" si="40"/>
        <v>8.1981069969940826E-2</v>
      </c>
      <c r="N61" s="31">
        <f t="shared" si="40"/>
        <v>5.9004987672395391E-2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0.99490997734423914</v>
      </c>
      <c r="F62" s="30">
        <f t="shared" si="40"/>
        <v>0.9739197760726882</v>
      </c>
      <c r="G62" s="30">
        <f t="shared" si="40"/>
        <v>0.9132587887088679</v>
      </c>
      <c r="H62" s="30">
        <f t="shared" si="40"/>
        <v>0.931584317328916</v>
      </c>
      <c r="I62" s="30">
        <f t="shared" si="40"/>
        <v>0.92416303716774362</v>
      </c>
      <c r="J62" s="30">
        <f t="shared" si="40"/>
        <v>0.54932900009687768</v>
      </c>
      <c r="K62" s="30">
        <f t="shared" si="40"/>
        <v>5.7093021101790702E-2</v>
      </c>
      <c r="L62" s="30">
        <f t="shared" si="40"/>
        <v>3.4743850158243661E-2</v>
      </c>
      <c r="M62" s="30">
        <f t="shared" si="40"/>
        <v>3.073344244391062E-2</v>
      </c>
      <c r="N62" s="31">
        <f t="shared" si="40"/>
        <v>2.9626700545466261E-2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0.70509876816259542</v>
      </c>
      <c r="F63" s="30">
        <f t="shared" si="40"/>
        <v>0.59099044015473523</v>
      </c>
      <c r="G63" s="30">
        <f t="shared" si="40"/>
        <v>0.5765327125469758</v>
      </c>
      <c r="H63" s="30">
        <f t="shared" si="40"/>
        <v>0.30888180287351225</v>
      </c>
      <c r="I63" s="30">
        <f t="shared" si="40"/>
        <v>7.8835667638267479E-2</v>
      </c>
      <c r="J63" s="30">
        <f t="shared" si="40"/>
        <v>3.0585071876758307E-2</v>
      </c>
      <c r="K63" s="30">
        <f t="shared" si="40"/>
        <v>2.9908574863392646E-2</v>
      </c>
      <c r="L63" s="30">
        <f t="shared" si="40"/>
        <v>2.7707208104506859E-2</v>
      </c>
      <c r="M63" s="30">
        <f t="shared" si="40"/>
        <v>2.6406373237656034E-2</v>
      </c>
      <c r="N63" s="31">
        <f t="shared" si="40"/>
        <v>2.8543760792190936E-2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3.7752564039522991E-2</v>
      </c>
      <c r="F64" s="30">
        <f t="shared" si="40"/>
        <v>3.0996822046401241E-2</v>
      </c>
      <c r="G64" s="30">
        <f t="shared" si="40"/>
        <v>3.2540865634339416E-2</v>
      </c>
      <c r="H64" s="30">
        <f t="shared" si="40"/>
        <v>2.9835373661546025E-2</v>
      </c>
      <c r="I64" s="30">
        <f t="shared" si="40"/>
        <v>3.08577467161948E-2</v>
      </c>
      <c r="J64" s="30">
        <f t="shared" si="40"/>
        <v>3.222265377717265E-2</v>
      </c>
      <c r="K64" s="30">
        <f t="shared" si="40"/>
        <v>3.8648077985067274E-2</v>
      </c>
      <c r="L64" s="30">
        <f t="shared" si="40"/>
        <v>3.8771047045454372E-2</v>
      </c>
      <c r="M64" s="30">
        <f t="shared" si="40"/>
        <v>3.6139092301877E-2</v>
      </c>
      <c r="N64" s="31">
        <f t="shared" si="40"/>
        <v>3.3017050169279118E-2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3.3534906433306845E-2</v>
      </c>
      <c r="F65" s="30">
        <f t="shared" si="40"/>
        <v>3.6034349722440247E-2</v>
      </c>
      <c r="G65" s="30">
        <f t="shared" si="40"/>
        <v>3.7002131687950711E-2</v>
      </c>
      <c r="H65" s="30">
        <f t="shared" si="40"/>
        <v>3.8785085768687104E-2</v>
      </c>
      <c r="I65" s="30">
        <f t="shared" si="40"/>
        <v>3.6410251971619838E-2</v>
      </c>
      <c r="J65" s="30">
        <f t="shared" si="40"/>
        <v>4.1935209027684946E-2</v>
      </c>
      <c r="K65" s="30">
        <f t="shared" si="40"/>
        <v>3.9886735654643818E-2</v>
      </c>
      <c r="L65" s="30">
        <f t="shared" si="40"/>
        <v>4.3904309790061817E-2</v>
      </c>
      <c r="M65" s="30">
        <f t="shared" si="40"/>
        <v>4.5406281059481746E-2</v>
      </c>
      <c r="N65" s="31">
        <f t="shared" si="40"/>
        <v>4.4831890789540779E-2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-2.3107564159748351E-2</v>
      </c>
      <c r="S65" s="30">
        <f t="shared" si="45"/>
        <v>3.9434494309533941E-2</v>
      </c>
      <c r="T65" s="30">
        <f t="shared" si="45"/>
        <v>1.0510941730580092E-2</v>
      </c>
      <c r="U65" s="30">
        <f t="shared" si="45"/>
        <v>1.5162863389597159E-2</v>
      </c>
      <c r="V65" s="30">
        <f t="shared" si="45"/>
        <v>0.37743437656428402</v>
      </c>
      <c r="W65" s="30">
        <f t="shared" si="45"/>
        <v>0.54062971814360306</v>
      </c>
      <c r="X65" s="30">
        <f t="shared" si="45"/>
        <v>0.17715448542449827</v>
      </c>
      <c r="Y65" s="30">
        <f t="shared" si="45"/>
        <v>5.2339166280110143E-2</v>
      </c>
      <c r="Z65" s="31">
        <f t="shared" si="45"/>
        <v>3.000005161365436E-2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3.574289969931662E-2</v>
      </c>
      <c r="F66" s="30">
        <f t="shared" si="40"/>
        <v>3.9384567069914417E-2</v>
      </c>
      <c r="G66" s="30">
        <f t="shared" si="40"/>
        <v>3.6712143257307824E-2</v>
      </c>
      <c r="H66" s="30">
        <f t="shared" si="40"/>
        <v>4.3159192018658143E-2</v>
      </c>
      <c r="I66" s="30">
        <f t="shared" si="40"/>
        <v>4.4800403433295694E-2</v>
      </c>
      <c r="J66" s="30">
        <f t="shared" si="40"/>
        <v>4.4580962684958737E-2</v>
      </c>
      <c r="K66" s="30">
        <f t="shared" si="40"/>
        <v>4.6882061661276758E-2</v>
      </c>
      <c r="L66" s="30">
        <f t="shared" si="40"/>
        <v>5.1346119530540017E-2</v>
      </c>
      <c r="M66" s="30">
        <f t="shared" si="40"/>
        <v>4.6750528146537462E-2</v>
      </c>
      <c r="N66" s="31">
        <f t="shared" si="40"/>
        <v>4.4069790871286672E-2</v>
      </c>
      <c r="P66" s="20">
        <f t="shared" si="44"/>
        <v>-8.6020599913279607</v>
      </c>
      <c r="Q66" s="30">
        <f t="shared" si="45"/>
        <v>0</v>
      </c>
      <c r="R66" s="30">
        <f t="shared" si="45"/>
        <v>8.5902166136898384E-2</v>
      </c>
      <c r="S66" s="30">
        <f t="shared" si="45"/>
        <v>0.10091725671741236</v>
      </c>
      <c r="T66" s="30">
        <f t="shared" si="45"/>
        <v>0.36874914191650116</v>
      </c>
      <c r="U66" s="30">
        <f t="shared" si="45"/>
        <v>0.60295300305881572</v>
      </c>
      <c r="V66" s="30">
        <f t="shared" si="45"/>
        <v>0.63658462251028203</v>
      </c>
      <c r="W66" s="30">
        <f t="shared" si="45"/>
        <v>0.39734395997775723</v>
      </c>
      <c r="X66" s="30">
        <f t="shared" si="45"/>
        <v>0.12880842672478848</v>
      </c>
      <c r="Y66" s="30">
        <f t="shared" si="45"/>
        <v>3.9791896618197251E-2</v>
      </c>
      <c r="Z66" s="31">
        <f t="shared" si="45"/>
        <v>2.1145491610137276E-2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6.4156925003235402E-3</v>
      </c>
      <c r="S67" s="30">
        <f t="shared" si="45"/>
        <v>4.832532766900613E-3</v>
      </c>
      <c r="T67" s="30">
        <f t="shared" si="45"/>
        <v>7.4930698060795119E-3</v>
      </c>
      <c r="U67" s="30">
        <f t="shared" si="45"/>
        <v>6.4081657491898841E-3</v>
      </c>
      <c r="V67" s="30">
        <f t="shared" si="45"/>
        <v>4.7399647408011038E-3</v>
      </c>
      <c r="W67" s="30">
        <f t="shared" si="45"/>
        <v>-5.8709086897136649E-3</v>
      </c>
      <c r="X67" s="30">
        <f t="shared" si="45"/>
        <v>-1.0524315386941634E-2</v>
      </c>
      <c r="Y67" s="30">
        <f t="shared" si="45"/>
        <v>-9.3314656710453917E-3</v>
      </c>
      <c r="Z67" s="31">
        <f t="shared" si="45"/>
        <v>-6.3997697077114194E-3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-2.8960002974957226E-3</v>
      </c>
      <c r="S68" s="30">
        <f t="shared" si="45"/>
        <v>-3.8882955213333098E-3</v>
      </c>
      <c r="T68" s="30">
        <f t="shared" si="45"/>
        <v>-5.7939548102840729E-3</v>
      </c>
      <c r="U68" s="30">
        <f t="shared" si="45"/>
        <v>-3.3765743823936127E-3</v>
      </c>
      <c r="V68" s="30">
        <f t="shared" si="45"/>
        <v>-9.2186760494814661E-3</v>
      </c>
      <c r="W68" s="30">
        <f t="shared" si="45"/>
        <v>-9.6347656686932015E-3</v>
      </c>
      <c r="X68" s="30">
        <f t="shared" si="45"/>
        <v>-1.6605574111123327E-2</v>
      </c>
      <c r="Y68" s="30">
        <f t="shared" si="45"/>
        <v>-1.9097286787222546E-2</v>
      </c>
      <c r="Z68" s="31">
        <f t="shared" si="45"/>
        <v>-1.8680108407540513E-2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2.0163171622016626E-2</v>
      </c>
      <c r="G69" s="30">
        <f t="shared" si="47"/>
        <v>2.863766278378713E-2</v>
      </c>
      <c r="H69" s="30">
        <f t="shared" si="47"/>
        <v>2.5572962549696123E-2</v>
      </c>
      <c r="I69" s="30">
        <f t="shared" si="47"/>
        <v>3.5517232774417908E-2</v>
      </c>
      <c r="J69" s="30">
        <f t="shared" si="47"/>
        <v>6.5249941861709902E-3</v>
      </c>
      <c r="K69" s="30">
        <f t="shared" si="47"/>
        <v>8.3412596641751893E-2</v>
      </c>
      <c r="L69" s="30">
        <f t="shared" si="47"/>
        <v>1.2931729007580394E-2</v>
      </c>
      <c r="M69" s="30">
        <f t="shared" si="47"/>
        <v>5.3573692465933498E-3</v>
      </c>
      <c r="N69" s="31">
        <f t="shared" si="47"/>
        <v>1.9983990976559923E-3</v>
      </c>
      <c r="P69" s="21">
        <f t="shared" si="44"/>
        <v>-8</v>
      </c>
      <c r="Q69" s="36">
        <f t="shared" si="45"/>
        <v>0</v>
      </c>
      <c r="R69" s="36">
        <f t="shared" si="45"/>
        <v>-4.1710363829588325E-3</v>
      </c>
      <c r="S69" s="36">
        <f t="shared" si="45"/>
        <v>-1.4238564977050831E-3</v>
      </c>
      <c r="T69" s="36">
        <f t="shared" si="45"/>
        <v>-8.1431409790372559E-3</v>
      </c>
      <c r="U69" s="36">
        <f t="shared" si="45"/>
        <v>-9.8575037470815287E-3</v>
      </c>
      <c r="V69" s="36">
        <f t="shared" si="45"/>
        <v>-9.8512222318480527E-3</v>
      </c>
      <c r="W69" s="36">
        <f t="shared" si="45"/>
        <v>-1.5515439187908268E-2</v>
      </c>
      <c r="X69" s="36">
        <f t="shared" si="45"/>
        <v>-2.3825825072502468E-2</v>
      </c>
      <c r="Y69" s="36">
        <f t="shared" si="45"/>
        <v>-2.0348538155878636E-2</v>
      </c>
      <c r="Z69" s="37">
        <f t="shared" si="45"/>
        <v>-1.7821403468780403E-2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2.1392825245646016E-3</v>
      </c>
      <c r="F70" s="30">
        <f t="shared" si="47"/>
        <v>7.6032622759845875E-2</v>
      </c>
      <c r="G70" s="30">
        <f t="shared" si="47"/>
        <v>1.0109997822166277E-2</v>
      </c>
      <c r="H70" s="30">
        <f t="shared" si="47"/>
        <v>4.591908060365766E-2</v>
      </c>
      <c r="I70" s="30">
        <f t="shared" si="47"/>
        <v>2.841413454689818E-2</v>
      </c>
      <c r="J70" s="30">
        <f t="shared" si="47"/>
        <v>0.1527596091335878</v>
      </c>
      <c r="K70" s="30">
        <f t="shared" si="47"/>
        <v>7.8764079752959779E-3</v>
      </c>
      <c r="L70" s="30">
        <f t="shared" si="47"/>
        <v>3.6053592623043274E-3</v>
      </c>
      <c r="M70" s="30">
        <f t="shared" si="47"/>
        <v>7.0932090659308151E-3</v>
      </c>
      <c r="N70" s="31">
        <f t="shared" si="47"/>
        <v>4.752562306047735E-3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0.1216072141021674</v>
      </c>
      <c r="F71" s="30">
        <f t="shared" si="47"/>
        <v>0.14925219975249054</v>
      </c>
      <c r="G71" s="30">
        <f t="shared" si="47"/>
        <v>0.17339491539524254</v>
      </c>
      <c r="H71" s="30">
        <f t="shared" si="47"/>
        <v>0.11344241242759438</v>
      </c>
      <c r="I71" s="30">
        <f t="shared" si="47"/>
        <v>3.2373296648095275E-2</v>
      </c>
      <c r="J71" s="30">
        <f t="shared" si="47"/>
        <v>3.6174903244995298E-3</v>
      </c>
      <c r="K71" s="30">
        <f t="shared" si="47"/>
        <v>2.4296008853449511E-3</v>
      </c>
      <c r="L71" s="30">
        <f t="shared" si="47"/>
        <v>4.5784830700439436E-4</v>
      </c>
      <c r="M71" s="30">
        <f t="shared" si="47"/>
        <v>6.6509034556518857E-4</v>
      </c>
      <c r="N71" s="31">
        <f t="shared" si="47"/>
        <v>1.6241005983503795E-3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2.0063555619042085E-3</v>
      </c>
      <c r="F72" s="30">
        <f t="shared" si="47"/>
        <v>1.4973202475833829E-3</v>
      </c>
      <c r="G72" s="30">
        <f t="shared" si="47"/>
        <v>3.1762375423110781E-3</v>
      </c>
      <c r="H72" s="30">
        <f t="shared" si="47"/>
        <v>2.2603991368204432E-3</v>
      </c>
      <c r="I72" s="30">
        <f t="shared" si="47"/>
        <v>4.8208233884723075E-5</v>
      </c>
      <c r="J72" s="30">
        <f t="shared" si="47"/>
        <v>5.0724283466547383E-3</v>
      </c>
      <c r="K72" s="30">
        <f t="shared" si="47"/>
        <v>1.1998311578441099E-3</v>
      </c>
      <c r="L72" s="30">
        <f t="shared" si="47"/>
        <v>4.4392730940443891E-3</v>
      </c>
      <c r="M72" s="30">
        <f t="shared" si="47"/>
        <v>2.4781457142513644E-3</v>
      </c>
      <c r="N72" s="31">
        <f t="shared" si="47"/>
        <v>3.7909552079599764E-3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1.4007490337396079E-3</v>
      </c>
      <c r="F73" s="30">
        <f t="shared" si="47"/>
        <v>4.1418403353251339E-3</v>
      </c>
      <c r="G73" s="30">
        <f t="shared" si="47"/>
        <v>4.4666625858411106E-3</v>
      </c>
      <c r="H73" s="30">
        <f t="shared" si="47"/>
        <v>4.2568016914552448E-3</v>
      </c>
      <c r="I73" s="30">
        <f t="shared" si="47"/>
        <v>6.4046501981591484E-3</v>
      </c>
      <c r="J73" s="30">
        <f t="shared" si="47"/>
        <v>7.4011684327277083E-3</v>
      </c>
      <c r="K73" s="30">
        <f t="shared" si="47"/>
        <v>5.8788761683357324E-3</v>
      </c>
      <c r="L73" s="30">
        <f t="shared" si="47"/>
        <v>2.0449803887347224E-3</v>
      </c>
      <c r="M73" s="30">
        <f t="shared" si="47"/>
        <v>5.1377259489344259E-3</v>
      </c>
      <c r="N73" s="31">
        <f t="shared" si="47"/>
        <v>3.8791646249476072E-3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4.4307486684899509E-3</v>
      </c>
      <c r="F74" s="30">
        <f t="shared" si="47"/>
        <v>2.7651765292093971E-3</v>
      </c>
      <c r="G74" s="30">
        <f t="shared" si="47"/>
        <v>2.0902533333458451E-3</v>
      </c>
      <c r="H74" s="30">
        <f t="shared" si="47"/>
        <v>6.3834050528017612E-3</v>
      </c>
      <c r="I74" s="30">
        <f t="shared" si="47"/>
        <v>1.8694011364173946E-4</v>
      </c>
      <c r="J74" s="30">
        <f t="shared" si="47"/>
        <v>6.1797952717946962E-3</v>
      </c>
      <c r="K74" s="30">
        <f t="shared" si="47"/>
        <v>3.6520451639895602E-3</v>
      </c>
      <c r="L74" s="30">
        <f t="shared" si="47"/>
        <v>3.0282666298227811E-3</v>
      </c>
      <c r="M74" s="30">
        <f t="shared" si="47"/>
        <v>2.7147997284465079E-3</v>
      </c>
      <c r="N74" s="31">
        <f t="shared" si="47"/>
        <v>6.5019123655724476E-3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1.1641212563687922E-2</v>
      </c>
      <c r="G77" s="30">
        <f t="shared" si="54"/>
        <v>1.6533962317181228E-2</v>
      </c>
      <c r="H77" s="30">
        <f t="shared" si="54"/>
        <v>1.4764556812043276E-2</v>
      </c>
      <c r="I77" s="30">
        <f t="shared" si="54"/>
        <v>2.0505883903180779E-2</v>
      </c>
      <c r="J77" s="30">
        <f t="shared" si="54"/>
        <v>3.7672071498465647E-3</v>
      </c>
      <c r="K77" s="30">
        <f t="shared" si="54"/>
        <v>4.8158285124921131E-2</v>
      </c>
      <c r="L77" s="30">
        <f t="shared" si="54"/>
        <v>7.4661372236138326E-3</v>
      </c>
      <c r="M77" s="30">
        <f t="shared" si="54"/>
        <v>3.0930785766688932E-3</v>
      </c>
      <c r="N77" s="31">
        <f t="shared" si="54"/>
        <v>1.1537762569799924E-3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1.235115341430035E-3</v>
      </c>
      <c r="F78" s="30">
        <f t="shared" si="56"/>
        <v>4.3897455217590288E-2</v>
      </c>
      <c r="G78" s="30">
        <f t="shared" si="56"/>
        <v>5.8370099641342306E-3</v>
      </c>
      <c r="H78" s="30">
        <f t="shared" si="56"/>
        <v>2.6511393547461876E-2</v>
      </c>
      <c r="I78" s="30">
        <f t="shared" si="56"/>
        <v>1.6404908229441909E-2</v>
      </c>
      <c r="J78" s="30">
        <f t="shared" si="56"/>
        <v>8.8195801454578934E-2</v>
      </c>
      <c r="K78" s="30">
        <f t="shared" si="56"/>
        <v>4.547446264784448E-3</v>
      </c>
      <c r="L78" s="30">
        <f t="shared" si="56"/>
        <v>2.0815551406167141E-3</v>
      </c>
      <c r="M78" s="30">
        <f t="shared" si="56"/>
        <v>4.0952661636334499E-3</v>
      </c>
      <c r="N78" s="31">
        <f t="shared" si="56"/>
        <v>2.7438931267371285E-3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7.0209957797286809E-2</v>
      </c>
      <c r="F79" s="30">
        <f t="shared" si="56"/>
        <v>8.6170797704244212E-2</v>
      </c>
      <c r="G79" s="30">
        <f t="shared" si="56"/>
        <v>0.10010960107955567</v>
      </c>
      <c r="H79" s="30">
        <f t="shared" si="56"/>
        <v>6.5496007352592173E-2</v>
      </c>
      <c r="I79" s="30">
        <f t="shared" si="56"/>
        <v>1.8690731534333416E-2</v>
      </c>
      <c r="J79" s="30">
        <f t="shared" si="56"/>
        <v>2.0885590126406704E-3</v>
      </c>
      <c r="K79" s="30">
        <f t="shared" si="56"/>
        <v>1.4027307251772607E-3</v>
      </c>
      <c r="L79" s="30">
        <f t="shared" si="56"/>
        <v>2.6433884329700154E-4</v>
      </c>
      <c r="M79" s="30">
        <f t="shared" si="56"/>
        <v>3.8399009004748289E-4</v>
      </c>
      <c r="N79" s="31">
        <f t="shared" si="56"/>
        <v>9.3767491764862397E-4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1.1583699237554977E-3</v>
      </c>
      <c r="F80" s="30">
        <f t="shared" si="56"/>
        <v>8.6447824800534327E-4</v>
      </c>
      <c r="G80" s="30">
        <f t="shared" si="56"/>
        <v>1.8338016000634964E-3</v>
      </c>
      <c r="H80" s="30">
        <f t="shared" si="56"/>
        <v>1.3050420501192807E-3</v>
      </c>
      <c r="I80" s="30">
        <f t="shared" si="56"/>
        <v>2.7833036810501308E-5</v>
      </c>
      <c r="J80" s="30">
        <f t="shared" si="56"/>
        <v>2.9285678713862015E-3</v>
      </c>
      <c r="K80" s="30">
        <f t="shared" si="56"/>
        <v>6.9272284196339722E-4</v>
      </c>
      <c r="L80" s="30">
        <f t="shared" si="56"/>
        <v>2.5630155158527911E-3</v>
      </c>
      <c r="M80" s="30">
        <f t="shared" si="56"/>
        <v>1.4307580952141426E-3</v>
      </c>
      <c r="N80" s="31">
        <f t="shared" si="56"/>
        <v>2.1887090098015064E-3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8.0872283169667084E-4</v>
      </c>
      <c r="F81" s="30">
        <f t="shared" si="56"/>
        <v>2.391292632540416E-3</v>
      </c>
      <c r="G81" s="30">
        <f t="shared" si="56"/>
        <v>2.5788288463145953E-3</v>
      </c>
      <c r="H81" s="30">
        <f t="shared" si="56"/>
        <v>2.4576656024485402E-3</v>
      </c>
      <c r="I81" s="30">
        <f t="shared" si="56"/>
        <v>3.6977265159725747E-3</v>
      </c>
      <c r="J81" s="30">
        <f t="shared" si="56"/>
        <v>4.2730665869531032E-3</v>
      </c>
      <c r="K81" s="30">
        <f t="shared" si="56"/>
        <v>3.394170738321111E-3</v>
      </c>
      <c r="L81" s="30">
        <f t="shared" si="56"/>
        <v>1.1806699779234977E-3</v>
      </c>
      <c r="M81" s="30">
        <f t="shared" si="56"/>
        <v>2.9662674596398165E-3</v>
      </c>
      <c r="N81" s="31">
        <f t="shared" si="56"/>
        <v>2.2396367404443748E-3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2.558093936464249E-3</v>
      </c>
      <c r="F82" s="36">
        <f t="shared" si="56"/>
        <v>1.5964754134958805E-3</v>
      </c>
      <c r="G82" s="36">
        <f t="shared" si="56"/>
        <v>1.2068083246817363E-3</v>
      </c>
      <c r="H82" s="36">
        <f t="shared" si="56"/>
        <v>3.6854606255815143E-3</v>
      </c>
      <c r="I82" s="36">
        <f t="shared" si="56"/>
        <v>1.0792992493339752E-4</v>
      </c>
      <c r="J82" s="36">
        <f t="shared" si="56"/>
        <v>3.5679064637074444E-3</v>
      </c>
      <c r="K82" s="36">
        <f t="shared" si="56"/>
        <v>2.1085092585220438E-3</v>
      </c>
      <c r="L82" s="36">
        <f t="shared" si="56"/>
        <v>1.7483705539061436E-3</v>
      </c>
      <c r="M82" s="36">
        <f t="shared" si="56"/>
        <v>1.5673903540145144E-3</v>
      </c>
      <c r="N82" s="37">
        <f t="shared" si="56"/>
        <v>3.7538808545106092E-3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2.6406373237656034E-2</v>
      </c>
      <c r="F85" s="5"/>
      <c r="G85" s="5" t="s">
        <v>22</v>
      </c>
      <c r="H85" s="5">
        <f>1/(1-E85)</f>
        <v>1.0271225822681991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0.12873469220498879</v>
      </c>
      <c r="S85" s="30">
        <f t="shared" si="60"/>
        <v>9.6892472888994163E-2</v>
      </c>
      <c r="T85" s="30">
        <f t="shared" si="60"/>
        <v>9.6241140721201088E-2</v>
      </c>
      <c r="U85" s="30">
        <f t="shared" si="60"/>
        <v>9.49605814694858E-2</v>
      </c>
      <c r="V85" s="30">
        <f t="shared" si="60"/>
        <v>7.6767394983591877E-2</v>
      </c>
      <c r="W85" s="30">
        <f t="shared" si="60"/>
        <v>2.3662736849180542E-2</v>
      </c>
      <c r="X85" s="30">
        <f t="shared" si="60"/>
        <v>1.0886564184625542E-2</v>
      </c>
      <c r="Y85" s="30">
        <f t="shared" si="60"/>
        <v>3.4843235983566694E-3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-2.712258226819908E-2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4.2553816573024553E-2</v>
      </c>
      <c r="S86" s="30">
        <f t="shared" si="61"/>
        <v>3.20282314580718E-2</v>
      </c>
      <c r="T86" s="30">
        <f t="shared" si="61"/>
        <v>3.1812930756127032E-2</v>
      </c>
      <c r="U86" s="30">
        <f t="shared" si="61"/>
        <v>3.1389636284566792E-2</v>
      </c>
      <c r="V86" s="30">
        <f t="shared" si="61"/>
        <v>2.537579877628433E-2</v>
      </c>
      <c r="W86" s="30">
        <f t="shared" si="61"/>
        <v>7.8218213462800858E-3</v>
      </c>
      <c r="X86" s="30">
        <f t="shared" si="61"/>
        <v>3.598601491860027E-3</v>
      </c>
      <c r="Y86" s="30">
        <f t="shared" si="61"/>
        <v>1.1517584323690545E-3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2.3887892816871256E-3</v>
      </c>
      <c r="S87" s="30">
        <f t="shared" si="63"/>
        <v>1.7979279458316844E-3</v>
      </c>
      <c r="T87" s="30">
        <f t="shared" si="63"/>
        <v>1.7858418851545467E-3</v>
      </c>
      <c r="U87" s="30">
        <f t="shared" si="63"/>
        <v>1.7620799437332569E-3</v>
      </c>
      <c r="V87" s="30">
        <f t="shared" si="63"/>
        <v>1.4244888240991173E-3</v>
      </c>
      <c r="W87" s="30">
        <f t="shared" si="63"/>
        <v>4.3908360048508337E-4</v>
      </c>
      <c r="X87" s="30">
        <f t="shared" si="63"/>
        <v>2.0201009839074797E-4</v>
      </c>
      <c r="Y87" s="30">
        <f t="shared" si="63"/>
        <v>6.4654792916507892E-5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0.95509817590446666</v>
      </c>
      <c r="G88" s="30">
        <f t="shared" si="64"/>
        <v>0.95533520358871837</v>
      </c>
      <c r="H88" s="30">
        <f t="shared" si="64"/>
        <v>0.94518112900143925</v>
      </c>
      <c r="I88" s="30">
        <f t="shared" si="64"/>
        <v>0.94219487384503886</v>
      </c>
      <c r="J88" s="30">
        <f t="shared" si="64"/>
        <v>0.91934642951028245</v>
      </c>
      <c r="K88" s="30">
        <f t="shared" si="64"/>
        <v>0.57515562515735064</v>
      </c>
      <c r="L88" s="30">
        <f t="shared" si="64"/>
        <v>0.18669414766818287</v>
      </c>
      <c r="M88" s="30">
        <f t="shared" si="64"/>
        <v>5.7082026016436457E-2</v>
      </c>
      <c r="N88" s="31">
        <f t="shared" si="64"/>
        <v>3.3482773036574924E-2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1.647092821766095E-3</v>
      </c>
      <c r="S88" s="30">
        <f t="shared" si="65"/>
        <v>1.2396883376588656E-3</v>
      </c>
      <c r="T88" s="30">
        <f t="shared" si="65"/>
        <v>1.2313548844165253E-3</v>
      </c>
      <c r="U88" s="30">
        <f t="shared" si="65"/>
        <v>1.2149708008783611E-3</v>
      </c>
      <c r="V88" s="30">
        <f t="shared" si="65"/>
        <v>9.8219852828650904E-4</v>
      </c>
      <c r="W88" s="30">
        <f t="shared" si="65"/>
        <v>3.0275229885635269E-4</v>
      </c>
      <c r="X88" s="30">
        <f t="shared" si="65"/>
        <v>1.3928787504801068E-4</v>
      </c>
      <c r="Y88" s="30">
        <f t="shared" si="65"/>
        <v>4.4580091731800334E-5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0.99477192278601123</v>
      </c>
      <c r="F89" s="30">
        <f t="shared" si="64"/>
        <v>0.97321241305364659</v>
      </c>
      <c r="G89" s="30">
        <f t="shared" si="64"/>
        <v>0.91090614306958095</v>
      </c>
      <c r="H89" s="30">
        <f t="shared" si="64"/>
        <v>0.92972870734723456</v>
      </c>
      <c r="I89" s="30">
        <f t="shared" si="64"/>
        <v>0.92210614290435544</v>
      </c>
      <c r="J89" s="30">
        <f t="shared" si="64"/>
        <v>0.53710563882611373</v>
      </c>
      <c r="K89" s="30">
        <f t="shared" si="64"/>
        <v>3.1518948995364969E-2</v>
      </c>
      <c r="L89" s="30">
        <f t="shared" si="64"/>
        <v>8.5636108242755291E-3</v>
      </c>
      <c r="M89" s="30">
        <f t="shared" si="64"/>
        <v>4.4444304967814693E-3</v>
      </c>
      <c r="N89" s="31">
        <f t="shared" si="64"/>
        <v>3.3076709001468897E-3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0.69710028524109213</v>
      </c>
      <c r="F90" s="30">
        <f t="shared" si="64"/>
        <v>0.57989704471935211</v>
      </c>
      <c r="G90" s="30">
        <f t="shared" si="64"/>
        <v>0.56504718620514005</v>
      </c>
      <c r="H90" s="30">
        <f t="shared" si="64"/>
        <v>0.29013689271489967</v>
      </c>
      <c r="I90" s="30">
        <f t="shared" si="64"/>
        <v>5.3851312251255709E-2</v>
      </c>
      <c r="J90" s="30">
        <f t="shared" si="64"/>
        <v>4.2920357367153827E-3</v>
      </c>
      <c r="K90" s="30">
        <f t="shared" si="64"/>
        <v>3.5971903774505223E-3</v>
      </c>
      <c r="L90" s="30">
        <f t="shared" si="64"/>
        <v>1.3361168675443784E-3</v>
      </c>
      <c r="M90" s="30">
        <f t="shared" si="64"/>
        <v>4.8572257327350599E-17</v>
      </c>
      <c r="N90" s="31">
        <f t="shared" si="64"/>
        <v>2.195359024321851E-3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0.72402930402994858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1.1653928795321331E-2</v>
      </c>
      <c r="F91" s="30">
        <f t="shared" si="64"/>
        <v>4.714953634208402E-3</v>
      </c>
      <c r="G91" s="30">
        <f t="shared" si="64"/>
        <v>6.3008756713861178E-3</v>
      </c>
      <c r="H91" s="30">
        <f t="shared" si="64"/>
        <v>3.5220037699846864E-3</v>
      </c>
      <c r="I91" s="30">
        <f t="shared" si="64"/>
        <v>4.5721062219169634E-3</v>
      </c>
      <c r="J91" s="30">
        <f t="shared" si="64"/>
        <v>5.9740330869446287E-3</v>
      </c>
      <c r="K91" s="30">
        <f t="shared" si="64"/>
        <v>1.2573731391525955E-2</v>
      </c>
      <c r="L91" s="30">
        <f t="shared" si="64"/>
        <v>1.2700035690369843E-2</v>
      </c>
      <c r="M91" s="30">
        <f t="shared" si="64"/>
        <v>9.9966955377336214E-3</v>
      </c>
      <c r="N91" s="31">
        <f t="shared" si="64"/>
        <v>6.7899755605495687E-3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7.321877423701488E-3</v>
      </c>
      <c r="F92" s="30">
        <f t="shared" si="64"/>
        <v>9.8891120690691101E-3</v>
      </c>
      <c r="G92" s="30">
        <f t="shared" si="64"/>
        <v>1.0883142780556812E-2</v>
      </c>
      <c r="H92" s="30">
        <f t="shared" si="64"/>
        <v>1.2714455180028394E-2</v>
      </c>
      <c r="I92" s="30">
        <f t="shared" si="64"/>
        <v>1.0275209757926874E-2</v>
      </c>
      <c r="J92" s="30">
        <f t="shared" si="64"/>
        <v>1.5950017916273374E-2</v>
      </c>
      <c r="K92" s="30">
        <f t="shared" si="64"/>
        <v>1.3845984655647722E-2</v>
      </c>
      <c r="L92" s="30">
        <f t="shared" si="64"/>
        <v>1.7972525776072189E-2</v>
      </c>
      <c r="M92" s="30">
        <f t="shared" si="64"/>
        <v>1.9515234384811432E-2</v>
      </c>
      <c r="N92" s="31">
        <f t="shared" si="64"/>
        <v>1.8925265167519932E-2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9.5897571687162397E-3</v>
      </c>
      <c r="F93" s="36">
        <f t="shared" si="64"/>
        <v>1.3330195962166495E-2</v>
      </c>
      <c r="G93" s="36">
        <f t="shared" si="64"/>
        <v>1.0585289114846984E-2</v>
      </c>
      <c r="H93" s="36">
        <f t="shared" si="64"/>
        <v>1.7207198486614117E-2</v>
      </c>
      <c r="I93" s="36">
        <f t="shared" si="64"/>
        <v>1.8892923792864683E-2</v>
      </c>
      <c r="J93" s="36">
        <f t="shared" si="64"/>
        <v>1.8667531244777963E-2</v>
      </c>
      <c r="K93" s="36">
        <f t="shared" si="64"/>
        <v>2.1031041967388441E-2</v>
      </c>
      <c r="L93" s="36">
        <f t="shared" si="64"/>
        <v>2.5616176613460793E-2</v>
      </c>
      <c r="M93" s="36">
        <f t="shared" si="64"/>
        <v>2.0895940924074603E-2</v>
      </c>
      <c r="N93" s="37">
        <f t="shared" si="64"/>
        <v>1.8142495131536394E-2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0.12093277759559237</v>
      </c>
      <c r="S94" s="30">
        <f t="shared" si="70"/>
        <v>8.1765672715203741E-2</v>
      </c>
      <c r="T94" s="30">
        <f t="shared" si="70"/>
        <v>6.7187216762253615E-2</v>
      </c>
      <c r="U94" s="30">
        <f t="shared" si="70"/>
        <v>4.7405023989549232E-2</v>
      </c>
      <c r="V94" s="30">
        <f t="shared" si="70"/>
        <v>1.997277026341612E-2</v>
      </c>
      <c r="W94" s="30">
        <f t="shared" si="70"/>
        <v>2.6181772496602917E-3</v>
      </c>
      <c r="X94" s="30">
        <f t="shared" si="70"/>
        <v>2.6394451333142574E-3</v>
      </c>
      <c r="Y94" s="30">
        <f t="shared" si="70"/>
        <v>1.6763286808630931E-3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3.6867772834364106E-2</v>
      </c>
      <c r="S95" s="30">
        <f t="shared" si="70"/>
        <v>2.1471976411962641E-2</v>
      </c>
      <c r="T95" s="30">
        <f t="shared" si="70"/>
        <v>1.0158636368356722E-2</v>
      </c>
      <c r="U95" s="30">
        <f t="shared" si="70"/>
        <v>3.9079727153545508E-3</v>
      </c>
      <c r="V95" s="30">
        <f t="shared" si="70"/>
        <v>2.9760290681665811E-3</v>
      </c>
      <c r="W95" s="30">
        <f t="shared" si="70"/>
        <v>1.789507951910988E-3</v>
      </c>
      <c r="X95" s="30">
        <f t="shared" si="70"/>
        <v>2.154151917817526E-3</v>
      </c>
      <c r="Y95" s="30">
        <f t="shared" si="70"/>
        <v>1.3648253275216362E-3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2.3925662896579565E-3</v>
      </c>
      <c r="S96" s="30">
        <f t="shared" si="70"/>
        <v>1.8309680673462881E-3</v>
      </c>
      <c r="T96" s="30">
        <f t="shared" si="70"/>
        <v>1.800819358339665E-3</v>
      </c>
      <c r="U96" s="30">
        <f t="shared" si="70"/>
        <v>1.8742020674384495E-3</v>
      </c>
      <c r="V96" s="30">
        <f t="shared" si="70"/>
        <v>2.0235120143846444E-3</v>
      </c>
      <c r="W96" s="30">
        <f t="shared" si="70"/>
        <v>1.2497065419456979E-3</v>
      </c>
      <c r="X96" s="30">
        <f t="shared" si="70"/>
        <v>1.6038463920444162E-3</v>
      </c>
      <c r="Y96" s="30">
        <f t="shared" si="70"/>
        <v>1.0253784351754967E-3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1.8536555526320788E-3</v>
      </c>
      <c r="S97" s="30">
        <f t="shared" si="70"/>
        <v>1.4635915020721852E-3</v>
      </c>
      <c r="T97" s="30">
        <f t="shared" si="70"/>
        <v>1.5340767953274904E-3</v>
      </c>
      <c r="U97" s="30">
        <f t="shared" si="70"/>
        <v>1.5770643792409613E-3</v>
      </c>
      <c r="V97" s="30">
        <f t="shared" si="70"/>
        <v>1.6293252356182693E-3</v>
      </c>
      <c r="W97" s="30">
        <f t="shared" si="70"/>
        <v>1.0011339337335436E-3</v>
      </c>
      <c r="X97" s="30">
        <f t="shared" si="70"/>
        <v>1.2986151503699744E-3</v>
      </c>
      <c r="Y97" s="30">
        <f t="shared" si="70"/>
        <v>8.2639857797303813E-4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0.4498731452786075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0.66263461825513348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0.79037916759871452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0.12774454934358104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0.12796013006414539</v>
      </c>
      <c r="S121" s="30">
        <f t="shared" si="78"/>
        <v>9.6295623322199958E-2</v>
      </c>
      <c r="T121" s="30">
        <f t="shared" si="78"/>
        <v>9.562982728476084E-2</v>
      </c>
      <c r="U121" s="30">
        <f t="shared" si="78"/>
        <v>9.4320831172397951E-2</v>
      </c>
      <c r="V121" s="30">
        <f t="shared" si="78"/>
        <v>7.5723635962860747E-2</v>
      </c>
      <c r="W121" s="30">
        <f t="shared" si="78"/>
        <v>2.2580435370134804E-2</v>
      </c>
      <c r="X121" s="30">
        <f t="shared" si="78"/>
        <v>9.1027666882872831E-3</v>
      </c>
      <c r="Y121" s="30">
        <f t="shared" si="78"/>
        <v>2.2275022138943464E-3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4.0550380879172183E-2</v>
      </c>
      <c r="S122" s="30">
        <f t="shared" si="78"/>
        <v>3.0515944308239198E-2</v>
      </c>
      <c r="T122" s="30">
        <f t="shared" si="78"/>
        <v>3.0304954503114219E-2</v>
      </c>
      <c r="U122" s="30">
        <f t="shared" si="78"/>
        <v>2.9890135520833874E-2</v>
      </c>
      <c r="V122" s="30">
        <f t="shared" si="78"/>
        <v>2.3996711149875397E-2</v>
      </c>
      <c r="W122" s="30">
        <f t="shared" si="78"/>
        <v>7.1557074396336731E-3</v>
      </c>
      <c r="X122" s="30">
        <f t="shared" si="78"/>
        <v>2.8846536501584748E-3</v>
      </c>
      <c r="Y122" s="30">
        <f t="shared" si="78"/>
        <v>7.0589224266445565E-4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6.3507869941611353E-4</v>
      </c>
      <c r="S123" s="30">
        <f t="shared" si="78"/>
        <v>4.779246409664485E-4</v>
      </c>
      <c r="T123" s="30">
        <f t="shared" si="78"/>
        <v>4.7462022980868183E-4</v>
      </c>
      <c r="U123" s="30">
        <f t="shared" si="78"/>
        <v>4.681235534754878E-4</v>
      </c>
      <c r="V123" s="30">
        <f t="shared" si="78"/>
        <v>3.7582384621089E-4</v>
      </c>
      <c r="W123" s="30">
        <f t="shared" si="78"/>
        <v>1.1206891959179881E-4</v>
      </c>
      <c r="X123" s="30">
        <f t="shared" si="78"/>
        <v>4.5177925550621562E-5</v>
      </c>
      <c r="Y123" s="30">
        <f t="shared" si="78"/>
        <v>1.1055312371419038E-5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4.0158012231822495E-4</v>
      </c>
      <c r="S124" s="30">
        <f t="shared" si="78"/>
        <v>3.0220669651596644E-4</v>
      </c>
      <c r="T124" s="30">
        <f t="shared" si="78"/>
        <v>3.0011721400278237E-4</v>
      </c>
      <c r="U124" s="30">
        <f t="shared" si="78"/>
        <v>2.9600916238816419E-4</v>
      </c>
      <c r="V124" s="30">
        <f t="shared" si="78"/>
        <v>2.3764517101617917E-4</v>
      </c>
      <c r="W124" s="30">
        <f t="shared" si="78"/>
        <v>7.0864682564732211E-5</v>
      </c>
      <c r="X124" s="30">
        <f t="shared" si="78"/>
        <v>2.8567415165053384E-5</v>
      </c>
      <c r="Y124" s="30">
        <f t="shared" si="78"/>
        <v>6.9906197428167095E-6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0.69408898598347846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0.11991775637292926</v>
      </c>
      <c r="S130" s="30">
        <f t="shared" si="82"/>
        <v>8.0734303804589597E-2</v>
      </c>
      <c r="T130" s="30">
        <f t="shared" si="82"/>
        <v>6.576044248071225E-2</v>
      </c>
      <c r="U130" s="30">
        <f t="shared" si="82"/>
        <v>4.5441705557084801E-2</v>
      </c>
      <c r="V130" s="30">
        <f t="shared" si="82"/>
        <v>1.726541827246255E-2</v>
      </c>
      <c r="W130" s="30">
        <f t="shared" si="82"/>
        <v>7.886077342099927E-4</v>
      </c>
      <c r="X130" s="30">
        <f t="shared" si="82"/>
        <v>3.1658451246055957E-4</v>
      </c>
      <c r="Y130" s="30">
        <f t="shared" si="82"/>
        <v>1.4461168281741516E-4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3.4618656940562514E-2</v>
      </c>
      <c r="S131" s="30">
        <f t="shared" si="82"/>
        <v>1.9596528995134435E-2</v>
      </c>
      <c r="T131" s="30">
        <f t="shared" si="82"/>
        <v>7.9763419554676959E-3</v>
      </c>
      <c r="U131" s="30">
        <f t="shared" si="82"/>
        <v>1.5561441633061327E-3</v>
      </c>
      <c r="V131" s="30">
        <f t="shared" si="82"/>
        <v>5.9892379787798169E-4</v>
      </c>
      <c r="W131" s="30">
        <f t="shared" si="82"/>
        <v>4.0030981998054311E-4</v>
      </c>
      <c r="X131" s="30">
        <f t="shared" si="82"/>
        <v>4.0124719345558735E-4</v>
      </c>
      <c r="Y131" s="30">
        <f t="shared" si="82"/>
        <v>2.0874976036285047E-4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5.5687762238437266E-4</v>
      </c>
      <c r="S132" s="30">
        <f t="shared" si="82"/>
        <v>4.4289444080757023E-4</v>
      </c>
      <c r="T132" s="30">
        <f t="shared" si="82"/>
        <v>4.1192802096063459E-4</v>
      </c>
      <c r="U132" s="30">
        <f t="shared" si="82"/>
        <v>4.8730105862401465E-4</v>
      </c>
      <c r="V132" s="30">
        <f t="shared" si="82"/>
        <v>6.4066067688971792E-4</v>
      </c>
      <c r="W132" s="30">
        <f t="shared" si="82"/>
        <v>4.4258121241989975E-4</v>
      </c>
      <c r="X132" s="30">
        <f t="shared" si="82"/>
        <v>5.8778620248207882E-4</v>
      </c>
      <c r="Y132" s="30">
        <f t="shared" si="82"/>
        <v>3.5527459095652513E-4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5.5544762560527444E-4</v>
      </c>
      <c r="S133" s="30">
        <f t="shared" si="82"/>
        <v>4.8319922804742455E-4</v>
      </c>
      <c r="T133" s="30">
        <f t="shared" si="82"/>
        <v>5.555962644677449E-4</v>
      </c>
      <c r="U133" s="30">
        <f t="shared" si="82"/>
        <v>5.9974978266242002E-4</v>
      </c>
      <c r="V133" s="30">
        <f t="shared" si="82"/>
        <v>6.5342808841622807E-4</v>
      </c>
      <c r="W133" s="30">
        <f t="shared" si="82"/>
        <v>4.3157366065778833E-4</v>
      </c>
      <c r="X133" s="30">
        <f t="shared" si="82"/>
        <v>5.8206670492557647E-4</v>
      </c>
      <c r="Y133" s="30">
        <f t="shared" si="82"/>
        <v>3.5363424218727048E-4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0.40386633246590858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0.67658547186159512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0.81181629159498137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0.13523081973338624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>
      <selection activeCell="A34" sqref="A34"/>
    </sheetView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H1299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33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0.98175092746342152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0.39361358684917419</v>
      </c>
      <c r="S4" s="75">
        <f>S3*AVERAGE(E63:E64)</f>
        <v>0.29611514738313743</v>
      </c>
      <c r="T4" s="75">
        <f>T3*AVERAGE(E64:E65)</f>
        <v>0.1699663982889954</v>
      </c>
      <c r="U4" s="75">
        <f>U3*AVERAGE(E65:E66)</f>
        <v>0.12205579494211444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0.85030826344266319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0.98175092746342152</v>
      </c>
      <c r="R5" s="80" t="s">
        <v>80</v>
      </c>
      <c r="S5" s="81">
        <f>SUM(R3:U3)</f>
        <v>1</v>
      </c>
      <c r="T5" s="80" t="s">
        <v>92</v>
      </c>
      <c r="U5" s="79">
        <f>Q5/S5</f>
        <v>0.98175092746342152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1.2052180548501101E-2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2.5062433227102998E-2</v>
      </c>
      <c r="D7" s="53">
        <v>0</v>
      </c>
      <c r="E7" s="113">
        <v>143846</v>
      </c>
      <c r="F7" s="113">
        <v>149407</v>
      </c>
      <c r="G7" s="113">
        <v>142179</v>
      </c>
      <c r="H7" s="113">
        <v>141206</v>
      </c>
      <c r="I7" s="113">
        <v>136286</v>
      </c>
      <c r="J7" s="113">
        <v>132104</v>
      </c>
      <c r="K7" s="113">
        <v>108663</v>
      </c>
      <c r="L7" s="113">
        <v>90530</v>
      </c>
      <c r="M7" s="113">
        <v>72317</v>
      </c>
      <c r="N7" s="114">
        <v>61150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144058</v>
      </c>
      <c r="F8" s="113">
        <v>143130</v>
      </c>
      <c r="G8" s="113">
        <v>148123</v>
      </c>
      <c r="H8" s="113">
        <v>137809</v>
      </c>
      <c r="I8" s="113">
        <v>138814</v>
      </c>
      <c r="J8" s="113">
        <v>124206</v>
      </c>
      <c r="K8" s="113">
        <v>100735</v>
      </c>
      <c r="L8" s="113">
        <v>85746</v>
      </c>
      <c r="M8" s="113">
        <v>67537</v>
      </c>
      <c r="N8" s="114">
        <v>63091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143548</v>
      </c>
      <c r="F9" s="113">
        <v>139062</v>
      </c>
      <c r="G9" s="113">
        <v>139224</v>
      </c>
      <c r="H9" s="113">
        <v>135749</v>
      </c>
      <c r="I9" s="113">
        <v>138518</v>
      </c>
      <c r="J9" s="113">
        <v>125256</v>
      </c>
      <c r="K9" s="113">
        <v>99477</v>
      </c>
      <c r="L9" s="113">
        <v>85208</v>
      </c>
      <c r="M9" s="113">
        <v>71244</v>
      </c>
      <c r="N9" s="114">
        <v>64247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0.16521035869622014</v>
      </c>
      <c r="D10" s="53">
        <v>5.0000000000000001E-9</v>
      </c>
      <c r="E10" s="113">
        <v>142629</v>
      </c>
      <c r="F10" s="113">
        <v>147831</v>
      </c>
      <c r="G10" s="113">
        <v>167993</v>
      </c>
      <c r="H10" s="113">
        <v>148990</v>
      </c>
      <c r="I10" s="113">
        <v>137436</v>
      </c>
      <c r="J10" s="113">
        <v>125921</v>
      </c>
      <c r="K10" s="113">
        <v>98357</v>
      </c>
      <c r="L10" s="113">
        <v>82501</v>
      </c>
      <c r="M10" s="113">
        <v>73152</v>
      </c>
      <c r="N10" s="114">
        <v>67294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0.40569758090464536</v>
      </c>
      <c r="S10" s="38">
        <f t="shared" si="3"/>
        <v>0.29949188699782475</v>
      </c>
      <c r="T10" s="38">
        <f t="shared" si="3"/>
        <v>0.29274464122786747</v>
      </c>
      <c r="U10" s="38">
        <f t="shared" si="3"/>
        <v>0.28225760220319002</v>
      </c>
      <c r="V10" s="38">
        <f t="shared" si="3"/>
        <v>0.24592734146784498</v>
      </c>
      <c r="W10" s="38">
        <f t="shared" si="3"/>
        <v>0.11662440918288516</v>
      </c>
      <c r="X10" s="38">
        <f t="shared" si="3"/>
        <v>0.11710547997250466</v>
      </c>
      <c r="Y10" s="38">
        <f t="shared" si="3"/>
        <v>6.5021461186414872E-2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0.17726253924472124</v>
      </c>
      <c r="D11" s="53">
        <v>7.4999999999999993E-9</v>
      </c>
      <c r="E11" s="113">
        <v>139438</v>
      </c>
      <c r="F11" s="113">
        <v>144003</v>
      </c>
      <c r="G11" s="113">
        <v>137874</v>
      </c>
      <c r="H11" s="113">
        <v>140821</v>
      </c>
      <c r="I11" s="113">
        <v>136592</v>
      </c>
      <c r="J11" s="113">
        <v>114579</v>
      </c>
      <c r="K11" s="113">
        <v>93939</v>
      </c>
      <c r="L11" s="113">
        <v>82775</v>
      </c>
      <c r="M11" s="113">
        <v>73247</v>
      </c>
      <c r="N11" s="114">
        <v>73526</v>
      </c>
      <c r="O11" s="5"/>
      <c r="P11" s="41" t="s">
        <v>78</v>
      </c>
      <c r="Q11" s="42">
        <f>SUM(R10:Y10)</f>
        <v>1.8248704031431773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0.85030826344266319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1.2052180548501101E-2</v>
      </c>
      <c r="D12" s="53">
        <v>1E-8</v>
      </c>
      <c r="E12" s="113">
        <v>145660</v>
      </c>
      <c r="F12" s="113">
        <v>140081</v>
      </c>
      <c r="G12" s="113">
        <v>142741</v>
      </c>
      <c r="H12" s="113">
        <v>135016</v>
      </c>
      <c r="I12" s="113">
        <v>133133</v>
      </c>
      <c r="J12" s="113">
        <v>110523</v>
      </c>
      <c r="K12" s="113">
        <v>98720</v>
      </c>
      <c r="L12" s="113">
        <v>86819</v>
      </c>
      <c r="M12" s="113">
        <v>72014</v>
      </c>
      <c r="N12" s="114">
        <v>72049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0.28875463839184834</v>
      </c>
      <c r="D15" s="53">
        <f>D7</f>
        <v>0</v>
      </c>
      <c r="E15" s="113">
        <v>147468</v>
      </c>
      <c r="F15" s="113">
        <v>153793</v>
      </c>
      <c r="G15" s="113">
        <v>151827</v>
      </c>
      <c r="H15" s="113">
        <v>144541</v>
      </c>
      <c r="I15" s="113">
        <v>144556</v>
      </c>
      <c r="J15" s="113">
        <v>136792</v>
      </c>
      <c r="K15" s="113">
        <v>106893</v>
      </c>
      <c r="L15" s="113">
        <v>87592</v>
      </c>
      <c r="M15" s="113">
        <v>63885</v>
      </c>
      <c r="N15" s="114">
        <v>67583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0.31381707161895134</v>
      </c>
      <c r="D16" s="53">
        <f t="shared" ref="D16:D20" si="7">D8</f>
        <v>1.0000000000000001E-9</v>
      </c>
      <c r="E16" s="113">
        <v>144552</v>
      </c>
      <c r="F16" s="113">
        <v>151755</v>
      </c>
      <c r="G16" s="113">
        <v>144845</v>
      </c>
      <c r="H16" s="113">
        <v>144409</v>
      </c>
      <c r="I16" s="113">
        <v>141330</v>
      </c>
      <c r="J16" s="113">
        <v>133447</v>
      </c>
      <c r="K16" s="113">
        <v>100629</v>
      </c>
      <c r="L16" s="113">
        <v>86551</v>
      </c>
      <c r="M16" s="113">
        <v>69509</v>
      </c>
      <c r="N16" s="114">
        <v>67350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2.5062433227102998E-2</v>
      </c>
      <c r="D17" s="53">
        <f t="shared" si="7"/>
        <v>2.5000000000000001E-9</v>
      </c>
      <c r="E17" s="113">
        <v>146397</v>
      </c>
      <c r="F17" s="113">
        <v>142575</v>
      </c>
      <c r="G17" s="113">
        <v>144181</v>
      </c>
      <c r="H17" s="113">
        <v>141985</v>
      </c>
      <c r="I17" s="113">
        <v>140397</v>
      </c>
      <c r="J17" s="113">
        <v>129972</v>
      </c>
      <c r="K17" s="113">
        <v>98338</v>
      </c>
      <c r="L17" s="113">
        <v>79557</v>
      </c>
      <c r="M17" s="113">
        <v>72980</v>
      </c>
      <c r="N17" s="114">
        <v>67809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1.0291369618680524</v>
      </c>
      <c r="S17" s="30">
        <f t="shared" si="10"/>
        <v>1.0098516900068606</v>
      </c>
      <c r="T17" s="30">
        <f t="shared" si="10"/>
        <v>0.97992933721094955</v>
      </c>
      <c r="U17" s="30">
        <f t="shared" si="10"/>
        <v>0.96502395943419861</v>
      </c>
      <c r="V17" s="30">
        <f t="shared" si="10"/>
        <v>0.91025495807443679</v>
      </c>
      <c r="W17" s="30">
        <f t="shared" si="10"/>
        <v>0.72365093177154727</v>
      </c>
      <c r="X17" s="30">
        <f t="shared" si="10"/>
        <v>0.60093962210720342</v>
      </c>
      <c r="Y17" s="30">
        <f t="shared" si="10"/>
        <v>0.45478397493822148</v>
      </c>
      <c r="Z17" s="31">
        <f t="shared" si="10"/>
        <v>0.43514054754815951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142964</v>
      </c>
      <c r="F18" s="113">
        <v>145230</v>
      </c>
      <c r="G18" s="113">
        <v>141910</v>
      </c>
      <c r="H18" s="113">
        <v>143362</v>
      </c>
      <c r="I18" s="113">
        <v>138640</v>
      </c>
      <c r="J18" s="113">
        <v>122646</v>
      </c>
      <c r="K18" s="113">
        <v>89991</v>
      </c>
      <c r="L18" s="113">
        <v>86625</v>
      </c>
      <c r="M18" s="113">
        <v>74714</v>
      </c>
      <c r="N18" s="114">
        <v>72898</v>
      </c>
      <c r="O18" s="5"/>
      <c r="P18" s="20">
        <f t="shared" si="9"/>
        <v>-8.9999999999999982</v>
      </c>
      <c r="Q18" s="30">
        <f t="shared" si="10"/>
        <v>0.98399955284272334</v>
      </c>
      <c r="R18" s="30">
        <f t="shared" si="10"/>
        <v>1.0126703102920824</v>
      </c>
      <c r="S18" s="30">
        <f t="shared" si="10"/>
        <v>0.9936936114042193</v>
      </c>
      <c r="T18" s="30">
        <f t="shared" si="10"/>
        <v>0.96425002963304063</v>
      </c>
      <c r="U18" s="30">
        <f t="shared" si="10"/>
        <v>0.94958314456576587</v>
      </c>
      <c r="V18" s="30">
        <f t="shared" si="10"/>
        <v>0.89569047171811766</v>
      </c>
      <c r="W18" s="30">
        <f t="shared" si="10"/>
        <v>0.71207219327742255</v>
      </c>
      <c r="X18" s="30">
        <f t="shared" si="10"/>
        <v>0.59132431943896335</v>
      </c>
      <c r="Y18" s="30">
        <f t="shared" si="10"/>
        <v>0.44750722797924625</v>
      </c>
      <c r="Z18" s="31">
        <f t="shared" si="10"/>
        <v>0.42817810421112673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139694</v>
      </c>
      <c r="F19" s="113">
        <v>150610</v>
      </c>
      <c r="G19" s="113">
        <v>136390</v>
      </c>
      <c r="H19" s="113">
        <v>138264</v>
      </c>
      <c r="I19" s="113">
        <v>131415</v>
      </c>
      <c r="J19" s="113">
        <v>112623</v>
      </c>
      <c r="K19" s="113">
        <v>94470</v>
      </c>
      <c r="L19" s="113">
        <v>87840</v>
      </c>
      <c r="M19" s="113">
        <v>73839</v>
      </c>
      <c r="N19" s="114">
        <v>69413</v>
      </c>
      <c r="O19" s="5"/>
      <c r="P19" s="20">
        <f t="shared" si="9"/>
        <v>-8.6020599913279607</v>
      </c>
      <c r="Q19" s="30">
        <f t="shared" si="10"/>
        <v>0.9939581700174499</v>
      </c>
      <c r="R19" s="30">
        <f t="shared" si="10"/>
        <v>1.0229190913156874</v>
      </c>
      <c r="S19" s="30">
        <f t="shared" si="10"/>
        <v>1.0037503377882482</v>
      </c>
      <c r="T19" s="30">
        <f t="shared" si="10"/>
        <v>0.97400877076060799</v>
      </c>
      <c r="U19" s="30">
        <f t="shared" si="10"/>
        <v>0.95919344874220991</v>
      </c>
      <c r="V19" s="30">
        <f t="shared" si="10"/>
        <v>0.9047553523769778</v>
      </c>
      <c r="W19" s="30">
        <f t="shared" si="10"/>
        <v>0.71927875587506962</v>
      </c>
      <c r="X19" s="30">
        <f t="shared" si="10"/>
        <v>0.59730884708065379</v>
      </c>
      <c r="Y19" s="30">
        <f t="shared" si="10"/>
        <v>0.45203624748285642</v>
      </c>
      <c r="Z19" s="31">
        <f t="shared" si="10"/>
        <v>0.43251150234135977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146592</v>
      </c>
      <c r="F20" s="113">
        <v>138905</v>
      </c>
      <c r="G20" s="113">
        <v>136864</v>
      </c>
      <c r="H20" s="113">
        <v>132386</v>
      </c>
      <c r="I20" s="113">
        <v>126398</v>
      </c>
      <c r="J20" s="113">
        <v>109880</v>
      </c>
      <c r="K20" s="113">
        <v>90354</v>
      </c>
      <c r="L20" s="113">
        <v>83236</v>
      </c>
      <c r="M20" s="113">
        <v>74582</v>
      </c>
      <c r="N20" s="114">
        <v>69786</v>
      </c>
      <c r="O20" s="5"/>
      <c r="P20" s="20">
        <f t="shared" si="9"/>
        <v>-8.3010299956639813</v>
      </c>
      <c r="Q20" s="30">
        <f t="shared" si="10"/>
        <v>0.97358433751170159</v>
      </c>
      <c r="R20" s="30">
        <f t="shared" si="10"/>
        <v>1.0019516272291131</v>
      </c>
      <c r="S20" s="30">
        <f t="shared" si="10"/>
        <v>0.98317578860040156</v>
      </c>
      <c r="T20" s="30">
        <f t="shared" si="10"/>
        <v>0.95404385457680319</v>
      </c>
      <c r="U20" s="30">
        <f t="shared" si="10"/>
        <v>0.93953221222866345</v>
      </c>
      <c r="V20" s="30">
        <f t="shared" si="10"/>
        <v>0.88620997032364224</v>
      </c>
      <c r="W20" s="30">
        <f t="shared" si="10"/>
        <v>0.70453521299852739</v>
      </c>
      <c r="X20" s="30">
        <f t="shared" si="10"/>
        <v>0.58506540387377393</v>
      </c>
      <c r="Y20" s="30">
        <f t="shared" si="10"/>
        <v>0.44277055495116668</v>
      </c>
      <c r="Z20" s="31">
        <f t="shared" si="10"/>
        <v>0.42364602170915394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0.95785200668142634</v>
      </c>
      <c r="R21" s="30">
        <f t="shared" si="10"/>
        <v>0.98576090407534045</v>
      </c>
      <c r="S21" s="30">
        <f t="shared" si="10"/>
        <v>0.96728846772370114</v>
      </c>
      <c r="T21" s="30">
        <f t="shared" si="10"/>
        <v>0.93862728205350809</v>
      </c>
      <c r="U21" s="30">
        <f t="shared" si="10"/>
        <v>0.92435013603970251</v>
      </c>
      <c r="V21" s="30">
        <f t="shared" si="10"/>
        <v>0.87188953818331694</v>
      </c>
      <c r="W21" s="30">
        <f t="shared" si="10"/>
        <v>0.69315049713426047</v>
      </c>
      <c r="X21" s="30">
        <f t="shared" si="10"/>
        <v>0.57561122292976286</v>
      </c>
      <c r="Y21" s="30">
        <f t="shared" si="10"/>
        <v>0.43561574300113093</v>
      </c>
      <c r="Z21" s="31">
        <f t="shared" si="10"/>
        <v>0.41680024665745918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0.99504071239240455</v>
      </c>
      <c r="R22" s="30">
        <f t="shared" si="10"/>
        <v>1.0240331756865417</v>
      </c>
      <c r="S22" s="30">
        <f t="shared" si="10"/>
        <v>1.0048435450351003</v>
      </c>
      <c r="T22" s="30">
        <f t="shared" si="10"/>
        <v>0.97506958579260006</v>
      </c>
      <c r="U22" s="30">
        <f t="shared" si="10"/>
        <v>0.96023812807114384</v>
      </c>
      <c r="V22" s="30">
        <f t="shared" si="10"/>
        <v>0.90574074194110588</v>
      </c>
      <c r="W22" s="30">
        <f t="shared" si="10"/>
        <v>0.72006213867338775</v>
      </c>
      <c r="X22" s="30">
        <f t="shared" si="10"/>
        <v>0.59795938968637408</v>
      </c>
      <c r="Y22" s="30">
        <f t="shared" si="10"/>
        <v>0.45252857040717737</v>
      </c>
      <c r="Z22" s="31">
        <f t="shared" si="10"/>
        <v>0.43298256042314159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153562</v>
      </c>
      <c r="F23" s="113">
        <v>154462</v>
      </c>
      <c r="G23" s="113">
        <v>155341</v>
      </c>
      <c r="H23" s="113">
        <v>150182</v>
      </c>
      <c r="I23" s="113">
        <v>148552</v>
      </c>
      <c r="J23" s="113">
        <v>135870</v>
      </c>
      <c r="K23" s="113">
        <v>106063</v>
      </c>
      <c r="L23" s="113">
        <v>88988</v>
      </c>
      <c r="M23" s="113">
        <v>65786</v>
      </c>
      <c r="N23" s="114">
        <v>64807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149001</v>
      </c>
      <c r="F24" s="113">
        <v>153629</v>
      </c>
      <c r="G24" s="113">
        <v>147291</v>
      </c>
      <c r="H24" s="113">
        <v>146977</v>
      </c>
      <c r="I24" s="113">
        <v>146048</v>
      </c>
      <c r="J24" s="113">
        <v>136155</v>
      </c>
      <c r="K24" s="113">
        <v>108863</v>
      </c>
      <c r="L24" s="113">
        <v>88154</v>
      </c>
      <c r="M24" s="113">
        <v>70214</v>
      </c>
      <c r="N24" s="114">
        <v>67118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152212</v>
      </c>
      <c r="F25" s="113">
        <v>147291</v>
      </c>
      <c r="G25" s="113">
        <v>147095</v>
      </c>
      <c r="H25" s="113">
        <v>145670</v>
      </c>
      <c r="I25" s="113">
        <v>143097</v>
      </c>
      <c r="J25" s="113">
        <v>133936</v>
      </c>
      <c r="K25" s="113">
        <v>101150</v>
      </c>
      <c r="L25" s="113">
        <v>83583</v>
      </c>
      <c r="M25" s="113">
        <v>73603</v>
      </c>
      <c r="N25" s="114">
        <v>69398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147382</v>
      </c>
      <c r="F26" s="113">
        <v>149310</v>
      </c>
      <c r="G26" s="113">
        <v>145723</v>
      </c>
      <c r="H26" s="113">
        <v>144858</v>
      </c>
      <c r="I26" s="113">
        <v>144666</v>
      </c>
      <c r="J26" s="113">
        <v>127783</v>
      </c>
      <c r="K26" s="113">
        <v>99823</v>
      </c>
      <c r="L26" s="113">
        <v>86344</v>
      </c>
      <c r="M26" s="113">
        <v>77922</v>
      </c>
      <c r="N26" s="114">
        <v>74269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1.0291369618680524</v>
      </c>
      <c r="S26" s="30">
        <f t="shared" si="15"/>
        <v>1.0098516900068606</v>
      </c>
      <c r="T26" s="30">
        <f t="shared" si="15"/>
        <v>0.97992933721094955</v>
      </c>
      <c r="U26" s="30">
        <f t="shared" si="15"/>
        <v>0.96502395943419861</v>
      </c>
      <c r="V26" s="30">
        <f t="shared" si="15"/>
        <v>0.91025495807443679</v>
      </c>
      <c r="W26" s="30">
        <f t="shared" si="15"/>
        <v>0.72365093177154727</v>
      </c>
      <c r="X26" s="30">
        <f t="shared" si="15"/>
        <v>0.60093962210720342</v>
      </c>
      <c r="Y26" s="30">
        <f t="shared" si="15"/>
        <v>0.45478397493822148</v>
      </c>
      <c r="Z26" s="31">
        <f t="shared" si="15"/>
        <v>0.43514054754815951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146946</v>
      </c>
      <c r="F27" s="113">
        <v>150587</v>
      </c>
      <c r="G27" s="113">
        <v>143008</v>
      </c>
      <c r="H27" s="113">
        <v>144299</v>
      </c>
      <c r="I27" s="113">
        <v>141876</v>
      </c>
      <c r="J27" s="113">
        <v>122772</v>
      </c>
      <c r="K27" s="113">
        <v>102484</v>
      </c>
      <c r="L27" s="113">
        <v>90764</v>
      </c>
      <c r="M27" s="113">
        <v>78106</v>
      </c>
      <c r="N27" s="114">
        <v>75697</v>
      </c>
      <c r="O27" s="5"/>
      <c r="P27" s="20">
        <f t="shared" si="14"/>
        <v>-8.9999999999999982</v>
      </c>
      <c r="Q27" s="30">
        <f t="shared" si="15"/>
        <v>0.98399955284272334</v>
      </c>
      <c r="R27" s="30">
        <f t="shared" si="15"/>
        <v>1.0081764913575795</v>
      </c>
      <c r="S27" s="30">
        <f t="shared" si="15"/>
        <v>0.99036978379200458</v>
      </c>
      <c r="T27" s="30">
        <f t="shared" si="15"/>
        <v>0.964802106693182</v>
      </c>
      <c r="U27" s="30">
        <f t="shared" si="15"/>
        <v>0.95815472628166154</v>
      </c>
      <c r="V27" s="30">
        <f t="shared" si="15"/>
        <v>0.88501065797047695</v>
      </c>
      <c r="W27" s="30">
        <f t="shared" si="15"/>
        <v>0.69719832116886538</v>
      </c>
      <c r="X27" s="30">
        <f t="shared" si="15"/>
        <v>0.58569029567649966</v>
      </c>
      <c r="Y27" s="30">
        <f t="shared" si="15"/>
        <v>0.46603142961382688</v>
      </c>
      <c r="Z27" s="31">
        <f t="shared" si="15"/>
        <v>0.44412817740540128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150253</v>
      </c>
      <c r="F28" s="115">
        <v>146782</v>
      </c>
      <c r="G28" s="115">
        <v>146453</v>
      </c>
      <c r="H28" s="115">
        <v>146985</v>
      </c>
      <c r="I28" s="115">
        <v>134960</v>
      </c>
      <c r="J28" s="115">
        <v>117374</v>
      </c>
      <c r="K28" s="115">
        <v>99936</v>
      </c>
      <c r="L28" s="115">
        <v>92374</v>
      </c>
      <c r="M28" s="115">
        <v>80571</v>
      </c>
      <c r="N28" s="116">
        <v>74693</v>
      </c>
      <c r="O28" s="5"/>
      <c r="P28" s="20">
        <f t="shared" si="14"/>
        <v>-8.6020599913279607</v>
      </c>
      <c r="Q28" s="30">
        <f t="shared" si="15"/>
        <v>0.9939581700174499</v>
      </c>
      <c r="R28" s="30">
        <f t="shared" si="15"/>
        <v>0.96424173495713539</v>
      </c>
      <c r="S28" s="30">
        <f t="shared" si="15"/>
        <v>0.96782185004329124</v>
      </c>
      <c r="T28" s="30">
        <f t="shared" si="15"/>
        <v>0.9517122548417748</v>
      </c>
      <c r="U28" s="30">
        <f t="shared" si="15"/>
        <v>0.94895421084134701</v>
      </c>
      <c r="V28" s="30">
        <f t="shared" si="15"/>
        <v>0.87477227438034511</v>
      </c>
      <c r="W28" s="30">
        <f t="shared" si="15"/>
        <v>0.67236221867367973</v>
      </c>
      <c r="X28" s="30">
        <f t="shared" si="15"/>
        <v>0.55871235297988109</v>
      </c>
      <c r="Y28" s="30">
        <f t="shared" si="15"/>
        <v>0.48982382545165065</v>
      </c>
      <c r="Z28" s="31">
        <f t="shared" si="15"/>
        <v>0.45279362243595811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0.97358433751170159</v>
      </c>
      <c r="R29" s="30">
        <f t="shared" si="15"/>
        <v>0.99494597417543795</v>
      </c>
      <c r="S29" s="30">
        <f t="shared" si="15"/>
        <v>1.0263765688509887</v>
      </c>
      <c r="T29" s="30">
        <f t="shared" si="15"/>
        <v>0.98374548269959916</v>
      </c>
      <c r="U29" s="30">
        <f t="shared" si="15"/>
        <v>0.9458812071980639</v>
      </c>
      <c r="V29" s="30">
        <f t="shared" si="15"/>
        <v>0.84639758062383053</v>
      </c>
      <c r="W29" s="30">
        <f t="shared" si="15"/>
        <v>0.64801899345685987</v>
      </c>
      <c r="X29" s="30">
        <f t="shared" si="15"/>
        <v>0.57440902432988095</v>
      </c>
      <c r="Y29" s="30">
        <f t="shared" si="15"/>
        <v>0.5075398641875003</v>
      </c>
      <c r="Z29" s="31">
        <f t="shared" si="15"/>
        <v>0.4819308371858857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0.95785200668142634</v>
      </c>
      <c r="R30" s="30">
        <f t="shared" si="15"/>
        <v>1.0010081599558782</v>
      </c>
      <c r="S30" s="30">
        <f t="shared" si="15"/>
        <v>0.9382113517616637</v>
      </c>
      <c r="T30" s="30">
        <f t="shared" si="15"/>
        <v>0.95207870415112783</v>
      </c>
      <c r="U30" s="30">
        <f t="shared" si="15"/>
        <v>0.92153799944319248</v>
      </c>
      <c r="V30" s="30">
        <f t="shared" si="15"/>
        <v>0.78658182350013839</v>
      </c>
      <c r="W30" s="30">
        <f t="shared" si="15"/>
        <v>0.65368159177089258</v>
      </c>
      <c r="X30" s="30">
        <f t="shared" si="15"/>
        <v>0.58738470865276793</v>
      </c>
      <c r="Y30" s="30">
        <f t="shared" si="15"/>
        <v>0.50618158117344114</v>
      </c>
      <c r="Z30" s="31">
        <f t="shared" si="15"/>
        <v>0.49159451733409548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0.99504071239240455</v>
      </c>
      <c r="R31" s="30">
        <f t="shared" si="15"/>
        <v>0.95720259748914271</v>
      </c>
      <c r="S31" s="30">
        <f t="shared" si="15"/>
        <v>0.95803901432044902</v>
      </c>
      <c r="T31" s="30">
        <f t="shared" si="15"/>
        <v>0.93117075527357152</v>
      </c>
      <c r="U31" s="30">
        <f t="shared" si="15"/>
        <v>0.88716977491091742</v>
      </c>
      <c r="V31" s="30">
        <f t="shared" si="15"/>
        <v>0.75926535924305261</v>
      </c>
      <c r="W31" s="30">
        <f t="shared" si="15"/>
        <v>0.64992597419789233</v>
      </c>
      <c r="X31" s="30">
        <f t="shared" si="15"/>
        <v>0.58984385236160042</v>
      </c>
      <c r="Y31" s="30">
        <f t="shared" si="15"/>
        <v>0.51035453537494135</v>
      </c>
      <c r="Z31" s="31">
        <f t="shared" si="15"/>
        <v>0.48683563768610821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1.0386593996357216</v>
      </c>
      <c r="G34" s="30">
        <f t="shared" si="17"/>
        <v>0.98841121755210437</v>
      </c>
      <c r="H34" s="30">
        <f t="shared" si="17"/>
        <v>0.98164703919469432</v>
      </c>
      <c r="I34" s="30">
        <f t="shared" si="17"/>
        <v>0.94744379405753376</v>
      </c>
      <c r="J34" s="30">
        <f t="shared" si="17"/>
        <v>0.91837103569094725</v>
      </c>
      <c r="K34" s="30">
        <f t="shared" si="17"/>
        <v>0.75541203787383726</v>
      </c>
      <c r="L34" s="30">
        <f t="shared" si="17"/>
        <v>0.62935361428194037</v>
      </c>
      <c r="M34" s="30">
        <f t="shared" si="17"/>
        <v>0.50273904036260997</v>
      </c>
      <c r="N34" s="31">
        <f t="shared" si="17"/>
        <v>0.42510740653198559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1.0014737983676989</v>
      </c>
      <c r="F35" s="30">
        <f t="shared" si="20"/>
        <v>0.99502245456947014</v>
      </c>
      <c r="G35" s="30">
        <f t="shared" si="20"/>
        <v>1.0297331868804138</v>
      </c>
      <c r="H35" s="30">
        <f t="shared" si="20"/>
        <v>0.95803150591604913</v>
      </c>
      <c r="I35" s="30">
        <f t="shared" si="20"/>
        <v>0.96501814440443257</v>
      </c>
      <c r="J35" s="30">
        <f t="shared" si="20"/>
        <v>0.86346509461507448</v>
      </c>
      <c r="K35" s="30">
        <f t="shared" si="20"/>
        <v>0.70029754042517689</v>
      </c>
      <c r="L35" s="30">
        <f t="shared" si="20"/>
        <v>0.59609582470141675</v>
      </c>
      <c r="M35" s="30">
        <f t="shared" si="20"/>
        <v>0.46950905829845807</v>
      </c>
      <c r="N35" s="31">
        <f t="shared" si="20"/>
        <v>0.43860100385134104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0.99792834003031017</v>
      </c>
      <c r="F36" s="30">
        <f t="shared" si="20"/>
        <v>0.96674221041947639</v>
      </c>
      <c r="G36" s="30">
        <f t="shared" si="20"/>
        <v>0.96786841483252928</v>
      </c>
      <c r="H36" s="30">
        <f t="shared" si="20"/>
        <v>0.94371063498463637</v>
      </c>
      <c r="I36" s="30">
        <f t="shared" si="20"/>
        <v>0.96296038819292851</v>
      </c>
      <c r="J36" s="30">
        <f t="shared" si="20"/>
        <v>0.87076456766263921</v>
      </c>
      <c r="K36" s="30">
        <f t="shared" si="20"/>
        <v>0.69155207652628503</v>
      </c>
      <c r="L36" s="30">
        <f t="shared" si="20"/>
        <v>0.59235571374942642</v>
      </c>
      <c r="M36" s="30">
        <f t="shared" si="20"/>
        <v>0.49527967409590812</v>
      </c>
      <c r="N36" s="31">
        <f t="shared" si="20"/>
        <v>0.44663737608275517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4.4938189345029578E-3</v>
      </c>
      <c r="S36" s="30">
        <f t="shared" si="23"/>
        <v>3.3238276122147248E-3</v>
      </c>
      <c r="T36" s="30">
        <f t="shared" si="23"/>
        <v>-5.5207706014137603E-4</v>
      </c>
      <c r="U36" s="30">
        <f t="shared" si="23"/>
        <v>-8.5715817158956709E-3</v>
      </c>
      <c r="V36" s="30">
        <f t="shared" si="23"/>
        <v>1.067981374764071E-2</v>
      </c>
      <c r="W36" s="30">
        <f t="shared" si="23"/>
        <v>1.4873872108557173E-2</v>
      </c>
      <c r="X36" s="30">
        <f t="shared" si="23"/>
        <v>5.6340237624636913E-3</v>
      </c>
      <c r="Y36" s="30">
        <f t="shared" si="23"/>
        <v>-1.8524201634580628E-2</v>
      </c>
      <c r="Z36" s="31">
        <f t="shared" si="23"/>
        <v>-1.595007319427455E-2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0.99153956314391778</v>
      </c>
      <c r="F37" s="30">
        <f t="shared" si="20"/>
        <v>1.0277032381852815</v>
      </c>
      <c r="G37" s="30">
        <f t="shared" si="20"/>
        <v>1.1678670244567106</v>
      </c>
      <c r="H37" s="30">
        <f t="shared" si="20"/>
        <v>1.0357604660539743</v>
      </c>
      <c r="I37" s="30">
        <f t="shared" si="20"/>
        <v>0.9554384550143904</v>
      </c>
      <c r="J37" s="30">
        <f t="shared" si="20"/>
        <v>0.87538756725943023</v>
      </c>
      <c r="K37" s="30">
        <f t="shared" si="20"/>
        <v>0.683765971942216</v>
      </c>
      <c r="L37" s="30">
        <f t="shared" si="20"/>
        <v>0.57353697704489526</v>
      </c>
      <c r="M37" s="30">
        <f t="shared" si="20"/>
        <v>0.5085438594051972</v>
      </c>
      <c r="N37" s="31">
        <f t="shared" si="20"/>
        <v>0.46781975167887879</v>
      </c>
      <c r="P37" s="20">
        <f t="shared" si="21"/>
        <v>-8.6020599913279607</v>
      </c>
      <c r="Q37" s="30">
        <f t="shared" si="23"/>
        <v>0</v>
      </c>
      <c r="R37" s="30">
        <f t="shared" si="23"/>
        <v>5.867735635855198E-2</v>
      </c>
      <c r="S37" s="30">
        <f t="shared" si="23"/>
        <v>3.5928487744956938E-2</v>
      </c>
      <c r="T37" s="30">
        <f t="shared" si="23"/>
        <v>2.2296515918833193E-2</v>
      </c>
      <c r="U37" s="30">
        <f t="shared" si="23"/>
        <v>1.0239237900862896E-2</v>
      </c>
      <c r="V37" s="30">
        <f t="shared" si="23"/>
        <v>2.998307799663269E-2</v>
      </c>
      <c r="W37" s="30">
        <f t="shared" si="23"/>
        <v>4.6916537201389885E-2</v>
      </c>
      <c r="X37" s="30">
        <f t="shared" si="23"/>
        <v>3.8596494100772705E-2</v>
      </c>
      <c r="Y37" s="30">
        <f t="shared" si="23"/>
        <v>-3.7787577968794228E-2</v>
      </c>
      <c r="Z37" s="31">
        <f t="shared" si="23"/>
        <v>-2.0282120094598344E-2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0.96935611695841384</v>
      </c>
      <c r="F38" s="30">
        <f t="shared" si="20"/>
        <v>1.0010914450175883</v>
      </c>
      <c r="G38" s="30">
        <f t="shared" si="20"/>
        <v>0.95848337805708883</v>
      </c>
      <c r="H38" s="30">
        <f t="shared" si="20"/>
        <v>0.97897056574392061</v>
      </c>
      <c r="I38" s="30">
        <f t="shared" si="20"/>
        <v>0.94957106905996691</v>
      </c>
      <c r="J38" s="30">
        <f t="shared" si="20"/>
        <v>0.79653935458754499</v>
      </c>
      <c r="K38" s="30">
        <f t="shared" si="20"/>
        <v>0.65305257010970064</v>
      </c>
      <c r="L38" s="30">
        <f t="shared" si="20"/>
        <v>0.57544179191635503</v>
      </c>
      <c r="M38" s="30">
        <f t="shared" si="20"/>
        <v>0.5092042879190245</v>
      </c>
      <c r="N38" s="31">
        <f t="shared" si="20"/>
        <v>0.51114386218594887</v>
      </c>
      <c r="P38" s="20">
        <f t="shared" si="21"/>
        <v>-8.3010299956639813</v>
      </c>
      <c r="Q38" s="30">
        <f t="shared" si="23"/>
        <v>0</v>
      </c>
      <c r="R38" s="30">
        <f t="shared" si="23"/>
        <v>7.005653053675176E-3</v>
      </c>
      <c r="S38" s="30">
        <f t="shared" si="23"/>
        <v>-4.3200780250587156E-2</v>
      </c>
      <c r="T38" s="30">
        <f t="shared" si="23"/>
        <v>-2.9701628122795976E-2</v>
      </c>
      <c r="U38" s="30">
        <f t="shared" si="23"/>
        <v>-6.3489949694004455E-3</v>
      </c>
      <c r="V38" s="30">
        <f t="shared" si="23"/>
        <v>3.9812389699811712E-2</v>
      </c>
      <c r="W38" s="30">
        <f t="shared" si="23"/>
        <v>5.6516219541667523E-2</v>
      </c>
      <c r="X38" s="30">
        <f t="shared" si="23"/>
        <v>1.065637954389298E-2</v>
      </c>
      <c r="Y38" s="30">
        <f t="shared" si="23"/>
        <v>-6.4769309236333616E-2</v>
      </c>
      <c r="Z38" s="31">
        <f t="shared" si="23"/>
        <v>-5.8284815476731755E-2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1.0126107086745548</v>
      </c>
      <c r="F39" s="30">
        <f t="shared" si="20"/>
        <v>0.97382617521516068</v>
      </c>
      <c r="G39" s="30">
        <f t="shared" si="20"/>
        <v>0.99231817360232466</v>
      </c>
      <c r="H39" s="30">
        <f t="shared" si="20"/>
        <v>0.93861490760952682</v>
      </c>
      <c r="I39" s="30">
        <f t="shared" si="20"/>
        <v>0.92552451927756074</v>
      </c>
      <c r="J39" s="30">
        <f t="shared" si="20"/>
        <v>0.76834253298666633</v>
      </c>
      <c r="K39" s="30">
        <f t="shared" si="20"/>
        <v>0.68628950405294553</v>
      </c>
      <c r="L39" s="30">
        <f t="shared" si="20"/>
        <v>0.60355519096811872</v>
      </c>
      <c r="M39" s="30">
        <f t="shared" si="20"/>
        <v>0.50063262099745565</v>
      </c>
      <c r="N39" s="31">
        <f t="shared" si="20"/>
        <v>0.50087593676570774</v>
      </c>
      <c r="P39" s="20">
        <f t="shared" si="21"/>
        <v>-8.1249387366082999</v>
      </c>
      <c r="Q39" s="30">
        <f t="shared" si="23"/>
        <v>0</v>
      </c>
      <c r="R39" s="30">
        <f t="shared" si="23"/>
        <v>-1.5247255880537769E-2</v>
      </c>
      <c r="S39" s="30">
        <f t="shared" si="23"/>
        <v>2.9077115962037436E-2</v>
      </c>
      <c r="T39" s="30">
        <f t="shared" si="23"/>
        <v>-1.3451422097619736E-2</v>
      </c>
      <c r="U39" s="30">
        <f t="shared" si="23"/>
        <v>2.8121365965100287E-3</v>
      </c>
      <c r="V39" s="30">
        <f t="shared" si="23"/>
        <v>8.5307714683178548E-2</v>
      </c>
      <c r="W39" s="30">
        <f t="shared" si="23"/>
        <v>3.946890536336789E-2</v>
      </c>
      <c r="X39" s="30">
        <f t="shared" si="23"/>
        <v>-1.1773485723005073E-2</v>
      </c>
      <c r="Y39" s="30">
        <f t="shared" si="23"/>
        <v>-7.0565838172310213E-2</v>
      </c>
      <c r="Z39" s="31">
        <f t="shared" si="23"/>
        <v>-7.4794270676636299E-2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6.6830578197399015E-2</v>
      </c>
      <c r="S40" s="36">
        <f t="shared" si="23"/>
        <v>4.6804530714651293E-2</v>
      </c>
      <c r="T40" s="36">
        <f t="shared" si="23"/>
        <v>4.3898830519028542E-2</v>
      </c>
      <c r="U40" s="36">
        <f t="shared" si="23"/>
        <v>7.3068353160226418E-2</v>
      </c>
      <c r="V40" s="36">
        <f t="shared" si="23"/>
        <v>0.14647538269805327</v>
      </c>
      <c r="W40" s="36">
        <f t="shared" si="23"/>
        <v>7.0136164475495422E-2</v>
      </c>
      <c r="X40" s="36">
        <f t="shared" si="23"/>
        <v>8.1155373247736584E-3</v>
      </c>
      <c r="Y40" s="36">
        <f t="shared" si="23"/>
        <v>-5.7825964967763988E-2</v>
      </c>
      <c r="Z40" s="37">
        <f t="shared" si="23"/>
        <v>-5.385307726296662E-2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1.0428906610247648</v>
      </c>
      <c r="G42" s="30">
        <f t="shared" si="25"/>
        <v>1.0295589551631541</v>
      </c>
      <c r="H42" s="30">
        <f t="shared" si="25"/>
        <v>0.98015162611549622</v>
      </c>
      <c r="I42" s="30">
        <f t="shared" si="25"/>
        <v>0.9802533430981637</v>
      </c>
      <c r="J42" s="30">
        <f t="shared" si="25"/>
        <v>0.9276046328695039</v>
      </c>
      <c r="K42" s="30">
        <f t="shared" si="25"/>
        <v>0.72485556188461231</v>
      </c>
      <c r="L42" s="30">
        <f t="shared" si="25"/>
        <v>0.5939729297203461</v>
      </c>
      <c r="M42" s="30">
        <f t="shared" si="25"/>
        <v>0.43321262918056797</v>
      </c>
      <c r="N42" s="31">
        <f t="shared" si="25"/>
        <v>0.45828925597417747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0.98022621856945236</v>
      </c>
      <c r="F43" s="30">
        <f t="shared" si="27"/>
        <v>1.0290707136463504</v>
      </c>
      <c r="G43" s="30">
        <f t="shared" si="27"/>
        <v>0.9822130902975561</v>
      </c>
      <c r="H43" s="30">
        <f t="shared" si="27"/>
        <v>0.97925651666802294</v>
      </c>
      <c r="I43" s="30">
        <f t="shared" si="27"/>
        <v>0.95837741069248927</v>
      </c>
      <c r="J43" s="30">
        <f t="shared" si="27"/>
        <v>0.90492174573466788</v>
      </c>
      <c r="K43" s="30">
        <f t="shared" si="27"/>
        <v>0.68237854992269509</v>
      </c>
      <c r="L43" s="30">
        <f t="shared" si="27"/>
        <v>0.58691377112322674</v>
      </c>
      <c r="M43" s="30">
        <f t="shared" si="27"/>
        <v>0.47134971654867497</v>
      </c>
      <c r="N43" s="31">
        <f t="shared" si="27"/>
        <v>0.45670925217674341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0.99273740743754579</v>
      </c>
      <c r="F44" s="30">
        <f t="shared" si="27"/>
        <v>0.96681992025388563</v>
      </c>
      <c r="G44" s="30">
        <f t="shared" si="27"/>
        <v>0.977710418531478</v>
      </c>
      <c r="H44" s="30">
        <f t="shared" si="27"/>
        <v>0.9628190522689668</v>
      </c>
      <c r="I44" s="30">
        <f t="shared" si="27"/>
        <v>0.95205061437057537</v>
      </c>
      <c r="J44" s="30">
        <f t="shared" si="27"/>
        <v>0.88135731141671414</v>
      </c>
      <c r="K44" s="30">
        <f t="shared" si="27"/>
        <v>0.66684297610329024</v>
      </c>
      <c r="L44" s="30">
        <f t="shared" si="27"/>
        <v>0.53948653267149482</v>
      </c>
      <c r="M44" s="30">
        <f t="shared" si="27"/>
        <v>0.49488702633791737</v>
      </c>
      <c r="N44" s="31">
        <f t="shared" si="27"/>
        <v>0.45982179184636668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0.96945778067106081</v>
      </c>
      <c r="F45" s="30">
        <f t="shared" si="27"/>
        <v>0.98482382618602005</v>
      </c>
      <c r="G45" s="30">
        <f t="shared" si="27"/>
        <v>0.96231046735562975</v>
      </c>
      <c r="H45" s="30">
        <f t="shared" si="27"/>
        <v>0.97215667127783656</v>
      </c>
      <c r="I45" s="30">
        <f t="shared" si="27"/>
        <v>0.94013616513413079</v>
      </c>
      <c r="J45" s="30">
        <f t="shared" si="27"/>
        <v>0.83167873708194318</v>
      </c>
      <c r="K45" s="30">
        <f t="shared" si="27"/>
        <v>0.61024086581495651</v>
      </c>
      <c r="L45" s="30">
        <f t="shared" si="27"/>
        <v>0.58741557490438601</v>
      </c>
      <c r="M45" s="30">
        <f t="shared" si="27"/>
        <v>0.50664550953427179</v>
      </c>
      <c r="N45" s="31">
        <f t="shared" si="27"/>
        <v>0.49433097349933547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0.94728347844956196</v>
      </c>
      <c r="F46" s="30">
        <f t="shared" si="27"/>
        <v>1.0213063173027368</v>
      </c>
      <c r="G46" s="30">
        <f t="shared" si="27"/>
        <v>0.92487861773401692</v>
      </c>
      <c r="H46" s="30">
        <f t="shared" si="27"/>
        <v>0.93758645943526731</v>
      </c>
      <c r="I46" s="30">
        <f t="shared" si="27"/>
        <v>0.89114248514932048</v>
      </c>
      <c r="J46" s="30">
        <f t="shared" si="27"/>
        <v>0.76371144926356904</v>
      </c>
      <c r="K46" s="30">
        <f t="shared" si="27"/>
        <v>0.64061355683944987</v>
      </c>
      <c r="L46" s="30">
        <f t="shared" si="27"/>
        <v>0.59565465050044752</v>
      </c>
      <c r="M46" s="30">
        <f t="shared" si="27"/>
        <v>0.500712018878672</v>
      </c>
      <c r="N46" s="31">
        <f t="shared" si="27"/>
        <v>0.47069872785960343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1.0515826755515552</v>
      </c>
      <c r="S46" s="30">
        <f t="shared" si="29"/>
        <v>1.0174409580367261</v>
      </c>
      <c r="T46" s="30">
        <f t="shared" si="29"/>
        <v>0.96446786417058017</v>
      </c>
      <c r="U46" s="30">
        <f t="shared" si="29"/>
        <v>0.93808010043209222</v>
      </c>
      <c r="V46" s="30">
        <f t="shared" si="29"/>
        <v>0.84111969528700636</v>
      </c>
      <c r="W46" s="30">
        <f t="shared" si="29"/>
        <v>0.51076490438652233</v>
      </c>
      <c r="X46" s="30">
        <f t="shared" si="29"/>
        <v>0.29352270523113844</v>
      </c>
      <c r="Y46" s="30">
        <f t="shared" si="29"/>
        <v>3.4775778832764948E-2</v>
      </c>
      <c r="Z46" s="31">
        <f t="shared" si="29"/>
        <v>0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0.99405972821222233</v>
      </c>
      <c r="F47" s="30">
        <f t="shared" si="27"/>
        <v>0.94193316516125536</v>
      </c>
      <c r="G47" s="30">
        <f t="shared" si="27"/>
        <v>0.9280928743863075</v>
      </c>
      <c r="H47" s="30">
        <f t="shared" si="27"/>
        <v>0.89772696449399192</v>
      </c>
      <c r="I47" s="30">
        <f t="shared" si="27"/>
        <v>0.85712154501315541</v>
      </c>
      <c r="J47" s="30">
        <f t="shared" si="27"/>
        <v>0.74511080369978566</v>
      </c>
      <c r="K47" s="30">
        <f t="shared" si="27"/>
        <v>0.61270241679550819</v>
      </c>
      <c r="L47" s="30">
        <f t="shared" si="27"/>
        <v>0.56443431795372556</v>
      </c>
      <c r="M47" s="30">
        <f t="shared" si="27"/>
        <v>0.5057504000867985</v>
      </c>
      <c r="N47" s="31">
        <f t="shared" si="27"/>
        <v>0.47322809016193346</v>
      </c>
      <c r="P47" s="20">
        <f t="shared" ref="P47:P51" si="30">LOG(D62,10)</f>
        <v>-8.9999999999999982</v>
      </c>
      <c r="Q47" s="30">
        <f t="shared" ref="Q47:Q51" si="31">$E89*E$88</f>
        <v>0.97167357811252897</v>
      </c>
      <c r="R47" s="30">
        <f t="shared" si="29"/>
        <v>1.0217951010343262</v>
      </c>
      <c r="S47" s="30">
        <f t="shared" si="29"/>
        <v>0.988620496213785</v>
      </c>
      <c r="T47" s="30">
        <f t="shared" si="29"/>
        <v>0.93714794055317618</v>
      </c>
      <c r="U47" s="30">
        <f t="shared" si="29"/>
        <v>0.91150764774301163</v>
      </c>
      <c r="V47" s="30">
        <f t="shared" si="29"/>
        <v>0.8172937839404455</v>
      </c>
      <c r="W47" s="30">
        <f t="shared" si="29"/>
        <v>0.49629676221955588</v>
      </c>
      <c r="X47" s="30">
        <f t="shared" si="29"/>
        <v>0.2852082572492094</v>
      </c>
      <c r="Y47" s="30">
        <f t="shared" si="29"/>
        <v>3.3790705450082663E-2</v>
      </c>
      <c r="Z47" s="31">
        <f t="shared" si="29"/>
        <v>0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0.98930383486312423</v>
      </c>
      <c r="R48" s="30">
        <f t="shared" si="29"/>
        <v>1.040334773598778</v>
      </c>
      <c r="S48" s="30">
        <f t="shared" si="29"/>
        <v>1.0065582415325443</v>
      </c>
      <c r="T48" s="30">
        <f t="shared" si="29"/>
        <v>0.95415175662620177</v>
      </c>
      <c r="U48" s="30">
        <f t="shared" si="29"/>
        <v>0.92804624076625353</v>
      </c>
      <c r="V48" s="30">
        <f t="shared" si="29"/>
        <v>0.83212294012633792</v>
      </c>
      <c r="W48" s="30">
        <f t="shared" si="29"/>
        <v>0.50530167862308351</v>
      </c>
      <c r="X48" s="30">
        <f t="shared" si="29"/>
        <v>0.29038313790456366</v>
      </c>
      <c r="Y48" s="30">
        <f t="shared" si="29"/>
        <v>3.4403811359606226E-2</v>
      </c>
      <c r="Z48" s="31">
        <f t="shared" si="29"/>
        <v>0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0.95323498195234579</v>
      </c>
      <c r="R49" s="30">
        <f t="shared" si="29"/>
        <v>1.0024053927507861</v>
      </c>
      <c r="S49" s="30">
        <f t="shared" si="29"/>
        <v>0.96986031327171596</v>
      </c>
      <c r="T49" s="30">
        <f t="shared" si="29"/>
        <v>0.9193645070962605</v>
      </c>
      <c r="U49" s="30">
        <f t="shared" si="29"/>
        <v>0.89421076760524021</v>
      </c>
      <c r="V49" s="30">
        <f t="shared" si="29"/>
        <v>0.80178471755667213</v>
      </c>
      <c r="W49" s="30">
        <f t="shared" si="29"/>
        <v>0.48687897441477823</v>
      </c>
      <c r="X49" s="30">
        <f t="shared" si="29"/>
        <v>0.27979611062360799</v>
      </c>
      <c r="Y49" s="30">
        <f t="shared" si="29"/>
        <v>3.3149488908029462E-2</v>
      </c>
      <c r="Z49" s="31">
        <f t="shared" si="29"/>
        <v>0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1.0058608249436709</v>
      </c>
      <c r="G50" s="30">
        <f t="shared" si="33"/>
        <v>1.011584897305323</v>
      </c>
      <c r="H50" s="30">
        <f t="shared" si="33"/>
        <v>0.97798934632265799</v>
      </c>
      <c r="I50" s="30">
        <f t="shared" si="33"/>
        <v>0.96737474114689836</v>
      </c>
      <c r="J50" s="30">
        <f t="shared" si="33"/>
        <v>0.88478920566285935</v>
      </c>
      <c r="K50" s="30">
        <f t="shared" si="33"/>
        <v>0.69068519555619223</v>
      </c>
      <c r="L50" s="30">
        <f t="shared" si="33"/>
        <v>0.57949232231932379</v>
      </c>
      <c r="M50" s="30">
        <f t="shared" si="33"/>
        <v>0.42840025527148645</v>
      </c>
      <c r="N50" s="31">
        <f t="shared" si="33"/>
        <v>0.42202498013831546</v>
      </c>
      <c r="P50" s="20">
        <f t="shared" si="30"/>
        <v>-8.1249387366082999</v>
      </c>
      <c r="Q50" s="30">
        <f t="shared" si="31"/>
        <v>0.92538322031148601</v>
      </c>
      <c r="R50" s="30">
        <f t="shared" si="29"/>
        <v>0.97311696272566672</v>
      </c>
      <c r="S50" s="30">
        <f t="shared" si="29"/>
        <v>0.9415227902248291</v>
      </c>
      <c r="T50" s="30">
        <f t="shared" si="29"/>
        <v>0.89250237803311239</v>
      </c>
      <c r="U50" s="30">
        <f t="shared" si="29"/>
        <v>0.86808358424797172</v>
      </c>
      <c r="V50" s="30">
        <f t="shared" si="29"/>
        <v>0.77835805229210575</v>
      </c>
      <c r="W50" s="30">
        <f t="shared" si="29"/>
        <v>0.47265327204328828</v>
      </c>
      <c r="X50" s="30">
        <f t="shared" si="29"/>
        <v>0.27162098620132996</v>
      </c>
      <c r="Y50" s="30">
        <f t="shared" si="29"/>
        <v>3.2180922205104039E-2</v>
      </c>
      <c r="Z50" s="31">
        <f t="shared" si="29"/>
        <v>0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0.97029864159101864</v>
      </c>
      <c r="F51" s="30">
        <f t="shared" si="33"/>
        <v>1.0004363058569177</v>
      </c>
      <c r="G51" s="30">
        <f t="shared" si="33"/>
        <v>0.95916307419804381</v>
      </c>
      <c r="H51" s="30">
        <f t="shared" si="33"/>
        <v>0.95711829749547417</v>
      </c>
      <c r="I51" s="30">
        <f t="shared" si="33"/>
        <v>0.95106862374806267</v>
      </c>
      <c r="J51" s="30">
        <f t="shared" si="33"/>
        <v>0.88664513356168839</v>
      </c>
      <c r="K51" s="30">
        <f t="shared" si="33"/>
        <v>0.70891887315872415</v>
      </c>
      <c r="L51" s="30">
        <f t="shared" si="33"/>
        <v>0.57406129120485538</v>
      </c>
      <c r="M51" s="30">
        <f t="shared" si="33"/>
        <v>0.45723551399434759</v>
      </c>
      <c r="N51" s="31">
        <f t="shared" si="33"/>
        <v>0.43707427618811945</v>
      </c>
      <c r="P51" s="20">
        <f t="shared" si="30"/>
        <v>-8</v>
      </c>
      <c r="Q51" s="30">
        <f t="shared" si="31"/>
        <v>0.9912203158041013</v>
      </c>
      <c r="R51" s="30">
        <f t="shared" si="29"/>
        <v>1.0423501117543343</v>
      </c>
      <c r="S51" s="30">
        <f t="shared" si="29"/>
        <v>1.0085081477371911</v>
      </c>
      <c r="T51" s="30">
        <f t="shared" si="29"/>
        <v>0.95600014090606955</v>
      </c>
      <c r="U51" s="30">
        <f t="shared" si="29"/>
        <v>0.92984405339984155</v>
      </c>
      <c r="V51" s="30">
        <f t="shared" si="29"/>
        <v>0.83373492999143595</v>
      </c>
      <c r="W51" s="30">
        <f t="shared" si="29"/>
        <v>0.50628054982766024</v>
      </c>
      <c r="X51" s="30">
        <f t="shared" si="29"/>
        <v>0.29094566857488319</v>
      </c>
      <c r="Y51" s="30">
        <f t="shared" si="29"/>
        <v>3.4470458476946852E-2</v>
      </c>
      <c r="Z51" s="31">
        <f t="shared" si="29"/>
        <v>0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0.99120876258449353</v>
      </c>
      <c r="F52" s="30">
        <f t="shared" si="33"/>
        <v>0.95916307419804381</v>
      </c>
      <c r="G52" s="30">
        <f t="shared" si="33"/>
        <v>0.95788671676586656</v>
      </c>
      <c r="H52" s="30">
        <f t="shared" si="33"/>
        <v>0.94860707727172089</v>
      </c>
      <c r="I52" s="30">
        <f t="shared" si="33"/>
        <v>0.93185162996053716</v>
      </c>
      <c r="J52" s="30">
        <f t="shared" si="33"/>
        <v>0.87219494406168196</v>
      </c>
      <c r="K52" s="30">
        <f t="shared" si="33"/>
        <v>0.65869160339146404</v>
      </c>
      <c r="L52" s="30">
        <f t="shared" si="33"/>
        <v>0.54429481251872203</v>
      </c>
      <c r="M52" s="30">
        <f t="shared" si="33"/>
        <v>0.4793047759211263</v>
      </c>
      <c r="N52" s="31">
        <f t="shared" si="33"/>
        <v>0.45192169937875254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0.95975566872012608</v>
      </c>
      <c r="F53" s="30">
        <f t="shared" si="33"/>
        <v>0.97231085815501228</v>
      </c>
      <c r="G53" s="30">
        <f t="shared" si="33"/>
        <v>0.94895221474062597</v>
      </c>
      <c r="H53" s="30">
        <f t="shared" si="33"/>
        <v>0.94331931076698661</v>
      </c>
      <c r="I53" s="30">
        <f t="shared" si="33"/>
        <v>0.94206900144567018</v>
      </c>
      <c r="J53" s="30">
        <f t="shared" si="33"/>
        <v>0.83212643753011817</v>
      </c>
      <c r="K53" s="30">
        <f t="shared" si="33"/>
        <v>0.65005014261340699</v>
      </c>
      <c r="L53" s="30">
        <f t="shared" si="33"/>
        <v>0.56227452104036157</v>
      </c>
      <c r="M53" s="30">
        <f t="shared" si="33"/>
        <v>0.5074302236230317</v>
      </c>
      <c r="N53" s="31">
        <f t="shared" si="33"/>
        <v>0.48364178637944283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0.95691642463630322</v>
      </c>
      <c r="F54" s="30">
        <f t="shared" si="33"/>
        <v>0.9806267175473099</v>
      </c>
      <c r="G54" s="30">
        <f t="shared" si="33"/>
        <v>0.93127205949388525</v>
      </c>
      <c r="H54" s="30">
        <f t="shared" si="33"/>
        <v>0.93967908727419547</v>
      </c>
      <c r="I54" s="30">
        <f t="shared" si="33"/>
        <v>0.92390044412029015</v>
      </c>
      <c r="J54" s="30">
        <f t="shared" si="33"/>
        <v>0.79949466664930124</v>
      </c>
      <c r="K54" s="30">
        <f t="shared" si="33"/>
        <v>0.66737864836352745</v>
      </c>
      <c r="L54" s="30">
        <f t="shared" si="33"/>
        <v>0.59105768354150112</v>
      </c>
      <c r="M54" s="30">
        <f t="shared" si="33"/>
        <v>0.5086284367226267</v>
      </c>
      <c r="N54" s="31">
        <f t="shared" si="33"/>
        <v>0.49294096195673409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0.97845170029043649</v>
      </c>
      <c r="F55" s="36">
        <f t="shared" si="33"/>
        <v>0.9558484520910121</v>
      </c>
      <c r="G55" s="36">
        <f t="shared" si="33"/>
        <v>0.95370599497271458</v>
      </c>
      <c r="H55" s="36">
        <f t="shared" si="33"/>
        <v>0.9571703937171957</v>
      </c>
      <c r="I55" s="36">
        <f t="shared" si="33"/>
        <v>0.87886326044203644</v>
      </c>
      <c r="J55" s="36">
        <f t="shared" si="33"/>
        <v>0.76434274104270583</v>
      </c>
      <c r="K55" s="36">
        <f t="shared" si="33"/>
        <v>0.65078600174522339</v>
      </c>
      <c r="L55" s="36">
        <f t="shared" si="33"/>
        <v>0.60154204816295698</v>
      </c>
      <c r="M55" s="36">
        <f t="shared" si="33"/>
        <v>0.52468058504056991</v>
      </c>
      <c r="N55" s="37">
        <f t="shared" si="33"/>
        <v>0.48640288613068339</v>
      </c>
      <c r="P55" s="20" t="e">
        <f>LOG(D61,10)</f>
        <v>#NUM!</v>
      </c>
      <c r="Q55" s="30">
        <f>E88</f>
        <v>1</v>
      </c>
      <c r="R55" s="30">
        <f t="shared" ref="R55:Z60" si="36">F88</f>
        <v>1.0515826755515552</v>
      </c>
      <c r="S55" s="30">
        <f t="shared" si="36"/>
        <v>1.0174409580367261</v>
      </c>
      <c r="T55" s="30">
        <f t="shared" si="36"/>
        <v>0.96446786417058017</v>
      </c>
      <c r="U55" s="30">
        <f t="shared" si="36"/>
        <v>0.93808010043209222</v>
      </c>
      <c r="V55" s="30">
        <f t="shared" si="36"/>
        <v>0.84111969528700636</v>
      </c>
      <c r="W55" s="30">
        <f t="shared" si="36"/>
        <v>0.51076490438652233</v>
      </c>
      <c r="X55" s="30">
        <f t="shared" si="36"/>
        <v>0.29352270523113844</v>
      </c>
      <c r="Y55" s="30">
        <f t="shared" si="36"/>
        <v>3.4775778832764948E-2</v>
      </c>
      <c r="Z55" s="31">
        <f t="shared" si="36"/>
        <v>0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0.97167357811252897</v>
      </c>
      <c r="R56" s="30">
        <f t="shared" si="36"/>
        <v>1.0144752669395696</v>
      </c>
      <c r="S56" s="30">
        <f t="shared" si="36"/>
        <v>0.98295112852198141</v>
      </c>
      <c r="T56" s="30">
        <f t="shared" si="36"/>
        <v>0.93768734301243017</v>
      </c>
      <c r="U56" s="30">
        <f t="shared" si="36"/>
        <v>0.92591914052831359</v>
      </c>
      <c r="V56" s="30">
        <f t="shared" si="36"/>
        <v>0.79642840085193223</v>
      </c>
      <c r="W56" s="30">
        <f t="shared" si="36"/>
        <v>0.46393447517468722</v>
      </c>
      <c r="X56" s="30">
        <f t="shared" si="36"/>
        <v>0.26652603134259456</v>
      </c>
      <c r="Y56" s="30">
        <f t="shared" si="36"/>
        <v>5.4687731490695057E-2</v>
      </c>
      <c r="Z56" s="31">
        <f t="shared" si="36"/>
        <v>1.5911267516600436E-2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0.98930383486312423</v>
      </c>
      <c r="R57" s="30">
        <f t="shared" si="36"/>
        <v>0.93669528784965617</v>
      </c>
      <c r="S57" s="30">
        <f t="shared" si="36"/>
        <v>0.94303335136371413</v>
      </c>
      <c r="T57" s="30">
        <f t="shared" si="36"/>
        <v>0.91451369902968538</v>
      </c>
      <c r="U57" s="30">
        <f t="shared" si="36"/>
        <v>0.9096309906170772</v>
      </c>
      <c r="V57" s="30">
        <f t="shared" si="36"/>
        <v>0.7783028590986858</v>
      </c>
      <c r="W57" s="30">
        <f t="shared" si="36"/>
        <v>0.41996583414835498</v>
      </c>
      <c r="X57" s="30">
        <f t="shared" si="36"/>
        <v>0.21876557946466724</v>
      </c>
      <c r="Y57" s="30">
        <f t="shared" si="36"/>
        <v>9.6808644462143101E-2</v>
      </c>
      <c r="Z57" s="31">
        <f t="shared" si="36"/>
        <v>3.1252154515912345E-2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0.95323498195234579</v>
      </c>
      <c r="R58" s="30">
        <f t="shared" si="36"/>
        <v>0.99105259582251048</v>
      </c>
      <c r="S58" s="30">
        <f t="shared" si="36"/>
        <v>1.046695808552903</v>
      </c>
      <c r="T58" s="30">
        <f t="shared" si="36"/>
        <v>0.9712237845541114</v>
      </c>
      <c r="U58" s="30">
        <f t="shared" si="36"/>
        <v>0.9041906928050385</v>
      </c>
      <c r="V58" s="30">
        <f t="shared" si="36"/>
        <v>0.72806966634011405</v>
      </c>
      <c r="W58" s="30">
        <f t="shared" si="36"/>
        <v>0.37686975934398514</v>
      </c>
      <c r="X58" s="30">
        <f t="shared" si="36"/>
        <v>0.24655421127717658</v>
      </c>
      <c r="Y58" s="30">
        <f t="shared" si="36"/>
        <v>0.12817226714553998</v>
      </c>
      <c r="Z58" s="31">
        <f t="shared" si="36"/>
        <v>8.2835277757373538E-2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0.92538322031148601</v>
      </c>
      <c r="R59" s="30">
        <f t="shared" si="36"/>
        <v>1.0017847978846812</v>
      </c>
      <c r="S59" s="30">
        <f t="shared" si="36"/>
        <v>0.89061234972675907</v>
      </c>
      <c r="T59" s="30">
        <f t="shared" si="36"/>
        <v>0.91516244325758556</v>
      </c>
      <c r="U59" s="30">
        <f t="shared" si="36"/>
        <v>0.86109464891446219</v>
      </c>
      <c r="V59" s="30">
        <f t="shared" si="36"/>
        <v>0.6221747275831282</v>
      </c>
      <c r="W59" s="30">
        <f t="shared" si="36"/>
        <v>0.38689455097923786</v>
      </c>
      <c r="X59" s="30">
        <f t="shared" si="36"/>
        <v>0.26952573855987416</v>
      </c>
      <c r="Y59" s="30">
        <f t="shared" si="36"/>
        <v>0.12576762824259979</v>
      </c>
      <c r="Z59" s="31">
        <f t="shared" si="36"/>
        <v>9.9943392185242952E-2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0.9912203158041013</v>
      </c>
      <c r="R60" s="30">
        <f t="shared" si="36"/>
        <v>0.92423353751966086</v>
      </c>
      <c r="S60" s="30">
        <f t="shared" si="36"/>
        <v>0.92571428963892832</v>
      </c>
      <c r="T60" s="30">
        <f t="shared" si="36"/>
        <v>0.87814801641777107</v>
      </c>
      <c r="U60" s="30">
        <f t="shared" si="36"/>
        <v>0.80025079761110596</v>
      </c>
      <c r="V60" s="30">
        <f t="shared" si="36"/>
        <v>0.57381497342036192</v>
      </c>
      <c r="W60" s="30">
        <f t="shared" si="36"/>
        <v>0.38024578630565675</v>
      </c>
      <c r="X60" s="30">
        <f t="shared" si="36"/>
        <v>0.27387928827592867</v>
      </c>
      <c r="Y60" s="30">
        <f t="shared" si="36"/>
        <v>0.1331552256057793</v>
      </c>
      <c r="Z60" s="31">
        <f t="shared" si="36"/>
        <v>9.1518500599679919E-2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1.0291369618680524</v>
      </c>
      <c r="G61" s="30">
        <f t="shared" si="40"/>
        <v>1.0098516900068606</v>
      </c>
      <c r="H61" s="30">
        <f t="shared" si="40"/>
        <v>0.97992933721094955</v>
      </c>
      <c r="I61" s="30">
        <f t="shared" si="40"/>
        <v>0.96502395943419861</v>
      </c>
      <c r="J61" s="30">
        <f t="shared" si="40"/>
        <v>0.91025495807443679</v>
      </c>
      <c r="K61" s="30">
        <f t="shared" si="40"/>
        <v>0.72365093177154727</v>
      </c>
      <c r="L61" s="30">
        <f t="shared" si="40"/>
        <v>0.60093962210720342</v>
      </c>
      <c r="M61" s="30">
        <f t="shared" si="40"/>
        <v>0.45478397493822148</v>
      </c>
      <c r="N61" s="31">
        <f t="shared" si="40"/>
        <v>0.43514054754815951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0.98399955284272334</v>
      </c>
      <c r="F62" s="30">
        <f t="shared" si="40"/>
        <v>1.0081764913575795</v>
      </c>
      <c r="G62" s="30">
        <f t="shared" si="40"/>
        <v>0.99036978379200458</v>
      </c>
      <c r="H62" s="30">
        <f t="shared" si="40"/>
        <v>0.964802106693182</v>
      </c>
      <c r="I62" s="30">
        <f t="shared" si="40"/>
        <v>0.95815472628166154</v>
      </c>
      <c r="J62" s="30">
        <f t="shared" si="40"/>
        <v>0.88501065797047695</v>
      </c>
      <c r="K62" s="30">
        <f t="shared" si="40"/>
        <v>0.69719832116886538</v>
      </c>
      <c r="L62" s="30">
        <f t="shared" si="40"/>
        <v>0.58569029567649966</v>
      </c>
      <c r="M62" s="30">
        <f t="shared" si="40"/>
        <v>0.46603142961382688</v>
      </c>
      <c r="N62" s="31">
        <f t="shared" si="40"/>
        <v>0.44412817740540128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0.9939581700174499</v>
      </c>
      <c r="F63" s="30">
        <f t="shared" si="40"/>
        <v>0.96424173495713539</v>
      </c>
      <c r="G63" s="30">
        <f t="shared" si="40"/>
        <v>0.96782185004329124</v>
      </c>
      <c r="H63" s="30">
        <f t="shared" si="40"/>
        <v>0.9517122548417748</v>
      </c>
      <c r="I63" s="30">
        <f t="shared" si="40"/>
        <v>0.94895421084134701</v>
      </c>
      <c r="J63" s="30">
        <f t="shared" si="40"/>
        <v>0.87477227438034511</v>
      </c>
      <c r="K63" s="30">
        <f t="shared" si="40"/>
        <v>0.67236221867367973</v>
      </c>
      <c r="L63" s="30">
        <f t="shared" si="40"/>
        <v>0.55871235297988109</v>
      </c>
      <c r="M63" s="30">
        <f t="shared" si="40"/>
        <v>0.48982382545165065</v>
      </c>
      <c r="N63" s="31">
        <f t="shared" si="40"/>
        <v>0.45279362243595811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0.97358433751170159</v>
      </c>
      <c r="F64" s="30">
        <f t="shared" si="40"/>
        <v>0.99494597417543795</v>
      </c>
      <c r="G64" s="30">
        <f t="shared" si="40"/>
        <v>1.0263765688509887</v>
      </c>
      <c r="H64" s="30">
        <f t="shared" si="40"/>
        <v>0.98374548269959916</v>
      </c>
      <c r="I64" s="30">
        <f t="shared" si="40"/>
        <v>0.9458812071980639</v>
      </c>
      <c r="J64" s="30">
        <f t="shared" si="40"/>
        <v>0.84639758062383053</v>
      </c>
      <c r="K64" s="30">
        <f t="shared" si="40"/>
        <v>0.64801899345685987</v>
      </c>
      <c r="L64" s="30">
        <f t="shared" si="40"/>
        <v>0.57440902432988095</v>
      </c>
      <c r="M64" s="30">
        <f t="shared" si="40"/>
        <v>0.5075398641875003</v>
      </c>
      <c r="N64" s="31">
        <f t="shared" si="40"/>
        <v>0.4819308371858857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0.95785200668142634</v>
      </c>
      <c r="F65" s="30">
        <f t="shared" si="40"/>
        <v>1.0010081599558782</v>
      </c>
      <c r="G65" s="30">
        <f t="shared" si="40"/>
        <v>0.9382113517616637</v>
      </c>
      <c r="H65" s="30">
        <f t="shared" si="40"/>
        <v>0.95207870415112783</v>
      </c>
      <c r="I65" s="30">
        <f t="shared" si="40"/>
        <v>0.92153799944319248</v>
      </c>
      <c r="J65" s="30">
        <f t="shared" si="40"/>
        <v>0.78658182350013839</v>
      </c>
      <c r="K65" s="30">
        <f t="shared" si="40"/>
        <v>0.65368159177089258</v>
      </c>
      <c r="L65" s="30">
        <f t="shared" si="40"/>
        <v>0.58738470865276793</v>
      </c>
      <c r="M65" s="30">
        <f t="shared" si="40"/>
        <v>0.50618158117344114</v>
      </c>
      <c r="N65" s="31">
        <f t="shared" si="40"/>
        <v>0.49159451733409548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7.319834094756672E-3</v>
      </c>
      <c r="S65" s="30">
        <f t="shared" si="45"/>
        <v>5.6693676918035951E-3</v>
      </c>
      <c r="T65" s="30">
        <f t="shared" si="45"/>
        <v>-5.3940245925399033E-4</v>
      </c>
      <c r="U65" s="30">
        <f t="shared" si="45"/>
        <v>-1.441149278530196E-2</v>
      </c>
      <c r="V65" s="30">
        <f t="shared" si="45"/>
        <v>2.0865383088513267E-2</v>
      </c>
      <c r="W65" s="30">
        <f t="shared" si="45"/>
        <v>3.2362287044868654E-2</v>
      </c>
      <c r="X65" s="30">
        <f t="shared" si="45"/>
        <v>1.8682225906614836E-2</v>
      </c>
      <c r="Y65" s="30">
        <f t="shared" si="45"/>
        <v>-2.0897026040612394E-2</v>
      </c>
      <c r="Z65" s="31">
        <f t="shared" si="45"/>
        <v>-1.5911267516600436E-2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0.99504071239240455</v>
      </c>
      <c r="F66" s="30">
        <f t="shared" si="40"/>
        <v>0.95720259748914271</v>
      </c>
      <c r="G66" s="30">
        <f t="shared" si="40"/>
        <v>0.95803901432044902</v>
      </c>
      <c r="H66" s="30">
        <f t="shared" si="40"/>
        <v>0.93117075527357152</v>
      </c>
      <c r="I66" s="30">
        <f t="shared" si="40"/>
        <v>0.88716977491091742</v>
      </c>
      <c r="J66" s="30">
        <f t="shared" si="40"/>
        <v>0.75926535924305261</v>
      </c>
      <c r="K66" s="30">
        <f t="shared" si="40"/>
        <v>0.64992597419789233</v>
      </c>
      <c r="L66" s="30">
        <f t="shared" si="40"/>
        <v>0.58984385236160042</v>
      </c>
      <c r="M66" s="30">
        <f t="shared" si="40"/>
        <v>0.51035453537494135</v>
      </c>
      <c r="N66" s="31">
        <f t="shared" si="40"/>
        <v>0.48683563768610821</v>
      </c>
      <c r="P66" s="20">
        <f t="shared" si="44"/>
        <v>-8.6020599913279607</v>
      </c>
      <c r="Q66" s="30">
        <f t="shared" si="45"/>
        <v>0</v>
      </c>
      <c r="R66" s="30">
        <f t="shared" si="45"/>
        <v>0.10363948574912185</v>
      </c>
      <c r="S66" s="30">
        <f t="shared" si="45"/>
        <v>6.3524890168830117E-2</v>
      </c>
      <c r="T66" s="30">
        <f t="shared" si="45"/>
        <v>3.9638057596516396E-2</v>
      </c>
      <c r="U66" s="30">
        <f t="shared" si="45"/>
        <v>1.8415250149176332E-2</v>
      </c>
      <c r="V66" s="30">
        <f t="shared" si="45"/>
        <v>5.3820081027652122E-2</v>
      </c>
      <c r="W66" s="30">
        <f t="shared" si="45"/>
        <v>8.5335844474728528E-2</v>
      </c>
      <c r="X66" s="30">
        <f t="shared" si="45"/>
        <v>7.1617558439896423E-2</v>
      </c>
      <c r="Y66" s="30">
        <f t="shared" si="45"/>
        <v>-6.2404833102536875E-2</v>
      </c>
      <c r="Z66" s="31">
        <f t="shared" si="45"/>
        <v>-3.1252154515912345E-2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1.1352796928275621E-2</v>
      </c>
      <c r="S67" s="30">
        <f t="shared" si="45"/>
        <v>-7.683549528118705E-2</v>
      </c>
      <c r="T67" s="30">
        <f t="shared" si="45"/>
        <v>-5.1859277457850905E-2</v>
      </c>
      <c r="U67" s="30">
        <f t="shared" si="45"/>
        <v>-9.9799251997982896E-3</v>
      </c>
      <c r="V67" s="30">
        <f t="shared" si="45"/>
        <v>7.3715051216558081E-2</v>
      </c>
      <c r="W67" s="30">
        <f t="shared" si="45"/>
        <v>0.11000921507079309</v>
      </c>
      <c r="X67" s="30">
        <f t="shared" si="45"/>
        <v>3.3241899346431403E-2</v>
      </c>
      <c r="Y67" s="30">
        <f t="shared" si="45"/>
        <v>-9.5022778237510513E-2</v>
      </c>
      <c r="Z67" s="31">
        <f t="shared" si="45"/>
        <v>-8.2835277757373538E-2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-2.8667835159014499E-2</v>
      </c>
      <c r="S68" s="30">
        <f t="shared" si="45"/>
        <v>5.0910440498070031E-2</v>
      </c>
      <c r="T68" s="30">
        <f t="shared" si="45"/>
        <v>-2.2660065224473169E-2</v>
      </c>
      <c r="U68" s="30">
        <f t="shared" si="45"/>
        <v>6.9889353335095272E-3</v>
      </c>
      <c r="V68" s="30">
        <f t="shared" si="45"/>
        <v>0.15618332470897756</v>
      </c>
      <c r="W68" s="30">
        <f t="shared" si="45"/>
        <v>8.5758721064050414E-2</v>
      </c>
      <c r="X68" s="30">
        <f t="shared" si="45"/>
        <v>2.0952476414557997E-3</v>
      </c>
      <c r="Y68" s="30">
        <f t="shared" si="45"/>
        <v>-9.3586706037495748E-2</v>
      </c>
      <c r="Z68" s="31">
        <f t="shared" si="45"/>
        <v>-9.9943392185242952E-2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2.0268443596574457E-2</v>
      </c>
      <c r="G69" s="30">
        <f t="shared" si="47"/>
        <v>2.0628550198245436E-2</v>
      </c>
      <c r="H69" s="30">
        <f t="shared" si="47"/>
        <v>1.8389503947496145E-3</v>
      </c>
      <c r="I69" s="30">
        <f t="shared" si="47"/>
        <v>1.6530615779756903E-2</v>
      </c>
      <c r="J69" s="30">
        <f t="shared" si="47"/>
        <v>2.253204914404781E-2</v>
      </c>
      <c r="K69" s="30">
        <f t="shared" si="47"/>
        <v>3.2380231305308767E-2</v>
      </c>
      <c r="L69" s="30">
        <f t="shared" si="47"/>
        <v>2.565030625850586E-2</v>
      </c>
      <c r="M69" s="30">
        <f t="shared" si="47"/>
        <v>4.1599951448928862E-2</v>
      </c>
      <c r="N69" s="31">
        <f t="shared" si="47"/>
        <v>2.0106525419940034E-2</v>
      </c>
      <c r="P69" s="21">
        <f t="shared" si="44"/>
        <v>-8</v>
      </c>
      <c r="Q69" s="36">
        <f t="shared" si="45"/>
        <v>0</v>
      </c>
      <c r="R69" s="36">
        <f t="shared" si="45"/>
        <v>0.11811657423467348</v>
      </c>
      <c r="S69" s="36">
        <f t="shared" si="45"/>
        <v>8.2793858098262785E-2</v>
      </c>
      <c r="T69" s="36">
        <f t="shared" si="45"/>
        <v>7.785212448829848E-2</v>
      </c>
      <c r="U69" s="36">
        <f t="shared" si="45"/>
        <v>0.1295932557887356</v>
      </c>
      <c r="V69" s="36">
        <f t="shared" si="45"/>
        <v>0.25991995657107403</v>
      </c>
      <c r="W69" s="36">
        <f t="shared" si="45"/>
        <v>0.12603476352200349</v>
      </c>
      <c r="X69" s="36">
        <f t="shared" si="45"/>
        <v>1.706638029895452E-2</v>
      </c>
      <c r="Y69" s="36">
        <f t="shared" si="45"/>
        <v>-9.8684767128832451E-2</v>
      </c>
      <c r="Z69" s="37">
        <f t="shared" si="45"/>
        <v>-9.1518500599679919E-2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1.5926428936394659E-2</v>
      </c>
      <c r="F70" s="30">
        <f t="shared" si="47"/>
        <v>1.8296279409488699E-2</v>
      </c>
      <c r="G70" s="30">
        <f t="shared" si="47"/>
        <v>3.5985190531278057E-2</v>
      </c>
      <c r="H70" s="30">
        <f t="shared" si="47"/>
        <v>1.2526211047057942E-2</v>
      </c>
      <c r="I70" s="30">
        <f t="shared" si="47"/>
        <v>6.9774259505738859E-3</v>
      </c>
      <c r="J70" s="30">
        <f t="shared" si="47"/>
        <v>2.0776600139498783E-2</v>
      </c>
      <c r="K70" s="30">
        <f t="shared" si="47"/>
        <v>1.3538872160089447E-2</v>
      </c>
      <c r="L70" s="30">
        <f t="shared" si="47"/>
        <v>1.1068099915040944E-2</v>
      </c>
      <c r="M70" s="30">
        <f t="shared" si="47"/>
        <v>7.6728811008168673E-3</v>
      </c>
      <c r="N70" s="31">
        <f t="shared" si="47"/>
        <v>1.0922239062618397E-2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3.5221976406715713E-3</v>
      </c>
      <c r="F71" s="30">
        <f t="shared" si="47"/>
        <v>4.398420856857905E-3</v>
      </c>
      <c r="G71" s="30">
        <f t="shared" si="47"/>
        <v>9.911932916070107E-3</v>
      </c>
      <c r="H71" s="30">
        <f t="shared" si="47"/>
        <v>9.9254470218826125E-3</v>
      </c>
      <c r="I71" s="30">
        <f t="shared" si="47"/>
        <v>1.5783836536222978E-2</v>
      </c>
      <c r="J71" s="30">
        <f t="shared" si="47"/>
        <v>5.7474802077517881E-3</v>
      </c>
      <c r="K71" s="30">
        <f t="shared" si="47"/>
        <v>1.7111376407939048E-2</v>
      </c>
      <c r="L71" s="30">
        <f t="shared" si="47"/>
        <v>2.9235024913186733E-2</v>
      </c>
      <c r="M71" s="30">
        <f t="shared" si="47"/>
        <v>9.1118793525090808E-3</v>
      </c>
      <c r="N71" s="31">
        <f t="shared" si="47"/>
        <v>6.6353140182064474E-3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1.628881026057347E-2</v>
      </c>
      <c r="F72" s="30">
        <f t="shared" si="47"/>
        <v>2.9050341672589682E-2</v>
      </c>
      <c r="G72" s="30">
        <f t="shared" si="47"/>
        <v>0.12271622752866723</v>
      </c>
      <c r="H72" s="30">
        <f t="shared" si="47"/>
        <v>4.7297644870808585E-2</v>
      </c>
      <c r="I72" s="30">
        <f t="shared" si="47"/>
        <v>8.333048866940064E-3</v>
      </c>
      <c r="J72" s="30">
        <f t="shared" si="47"/>
        <v>2.5107062806549299E-2</v>
      </c>
      <c r="K72" s="30">
        <f t="shared" si="47"/>
        <v>3.6804612250753294E-2</v>
      </c>
      <c r="L72" s="30">
        <f t="shared" si="47"/>
        <v>1.2593192494315435E-2</v>
      </c>
      <c r="M72" s="30">
        <f t="shared" si="47"/>
        <v>9.539123901823283E-4</v>
      </c>
      <c r="N72" s="31">
        <f t="shared" si="47"/>
        <v>1.3338168201089868E-2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1.1066021326925966E-2</v>
      </c>
      <c r="F73" s="30">
        <f t="shared" si="47"/>
        <v>2.0339927762078214E-2</v>
      </c>
      <c r="G73" s="30">
        <f t="shared" si="47"/>
        <v>1.7844755867649578E-2</v>
      </c>
      <c r="H73" s="30">
        <f t="shared" si="47"/>
        <v>2.3312527485506763E-2</v>
      </c>
      <c r="I73" s="30">
        <f t="shared" si="47"/>
        <v>2.9285844927031263E-2</v>
      </c>
      <c r="J73" s="30">
        <f t="shared" si="47"/>
        <v>1.9861369052412852E-2</v>
      </c>
      <c r="K73" s="30">
        <f t="shared" si="47"/>
        <v>1.3393628420288092E-2</v>
      </c>
      <c r="L73" s="30">
        <f t="shared" si="47"/>
        <v>1.0595186238810487E-2</v>
      </c>
      <c r="M73" s="30">
        <f t="shared" si="47"/>
        <v>4.7455226184655109E-3</v>
      </c>
      <c r="N73" s="31">
        <f t="shared" si="47"/>
        <v>2.0256157274034136E-2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1.7100620191030865E-2</v>
      </c>
      <c r="F74" s="30">
        <f t="shared" si="47"/>
        <v>1.5989568627517291E-2</v>
      </c>
      <c r="G74" s="30">
        <f t="shared" si="47"/>
        <v>3.2331154593481709E-2</v>
      </c>
      <c r="H74" s="30">
        <f t="shared" si="47"/>
        <v>3.0412857025511286E-2</v>
      </c>
      <c r="I74" s="30">
        <f t="shared" si="47"/>
        <v>3.494982630887488E-2</v>
      </c>
      <c r="J74" s="30">
        <f t="shared" si="47"/>
        <v>1.2420272375005089E-2</v>
      </c>
      <c r="K74" s="30">
        <f t="shared" si="47"/>
        <v>3.6801081346817116E-2</v>
      </c>
      <c r="L74" s="30">
        <f t="shared" si="47"/>
        <v>2.2028311671737938E-2</v>
      </c>
      <c r="M74" s="30">
        <f t="shared" si="47"/>
        <v>1.2667860512666331E-2</v>
      </c>
      <c r="N74" s="31">
        <f t="shared" si="47"/>
        <v>1.3829002526863615E-2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1.1701991366537009E-2</v>
      </c>
      <c r="G77" s="30">
        <f t="shared" si="54"/>
        <v>1.1909899009948712E-2</v>
      </c>
      <c r="H77" s="30">
        <f t="shared" si="54"/>
        <v>1.0617185054350585E-3</v>
      </c>
      <c r="I77" s="30">
        <f t="shared" si="54"/>
        <v>9.5439554703129238E-3</v>
      </c>
      <c r="J77" s="30">
        <f t="shared" si="54"/>
        <v>1.300888463870988E-2</v>
      </c>
      <c r="K77" s="30">
        <f t="shared" si="54"/>
        <v>1.8694735260542366E-2</v>
      </c>
      <c r="L77" s="30">
        <f t="shared" si="54"/>
        <v>1.4809211223144702E-2</v>
      </c>
      <c r="M77" s="30">
        <f t="shared" si="54"/>
        <v>2.4017743167314441E-2</v>
      </c>
      <c r="N77" s="31">
        <f t="shared" si="54"/>
        <v>1.1608507863670433E-2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9.1951280336569022E-3</v>
      </c>
      <c r="F78" s="30">
        <f t="shared" si="56"/>
        <v>1.0563361842236907E-2</v>
      </c>
      <c r="G78" s="30">
        <f t="shared" si="56"/>
        <v>2.0776059440073359E-2</v>
      </c>
      <c r="H78" s="30">
        <f t="shared" si="56"/>
        <v>7.2320113199449672E-3</v>
      </c>
      <c r="I78" s="30">
        <f t="shared" si="56"/>
        <v>4.0284187508145136E-3</v>
      </c>
      <c r="J78" s="30">
        <f t="shared" si="56"/>
        <v>1.1995375683384839E-2</v>
      </c>
      <c r="K78" s="30">
        <f t="shared" si="56"/>
        <v>7.8166714861515729E-3</v>
      </c>
      <c r="L78" s="30">
        <f t="shared" si="56"/>
        <v>6.3901704653665636E-3</v>
      </c>
      <c r="M78" s="30">
        <f t="shared" si="56"/>
        <v>4.4299399690166108E-3</v>
      </c>
      <c r="N78" s="31">
        <f t="shared" si="56"/>
        <v>6.3059576629561779E-3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2.0335417559807964E-3</v>
      </c>
      <c r="F79" s="30">
        <f t="shared" si="56"/>
        <v>2.5394294657161759E-3</v>
      </c>
      <c r="G79" s="30">
        <f t="shared" si="56"/>
        <v>5.7226571372825889E-3</v>
      </c>
      <c r="H79" s="30">
        <f t="shared" si="56"/>
        <v>5.7304595099112957E-3</v>
      </c>
      <c r="I79" s="30">
        <f t="shared" si="56"/>
        <v>9.1128022730333873E-3</v>
      </c>
      <c r="J79" s="30">
        <f t="shared" si="56"/>
        <v>3.3183092451075412E-3</v>
      </c>
      <c r="K79" s="30">
        <f t="shared" si="56"/>
        <v>9.8792577753286214E-3</v>
      </c>
      <c r="L79" s="30">
        <f t="shared" si="56"/>
        <v>1.6878849503393776E-2</v>
      </c>
      <c r="M79" s="30">
        <f t="shared" si="56"/>
        <v>5.2607459969945111E-3</v>
      </c>
      <c r="N79" s="31">
        <f t="shared" si="56"/>
        <v>3.83090033456919E-3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9.4043489887208308E-3</v>
      </c>
      <c r="F80" s="30">
        <f t="shared" si="56"/>
        <v>1.6772222584720258E-2</v>
      </c>
      <c r="G80" s="30">
        <f t="shared" si="56"/>
        <v>7.0850246997611388E-2</v>
      </c>
      <c r="H80" s="30">
        <f t="shared" si="56"/>
        <v>2.730730799819666E-2</v>
      </c>
      <c r="I80" s="30">
        <f t="shared" si="56"/>
        <v>4.8110880064981525E-3</v>
      </c>
      <c r="J80" s="30">
        <f t="shared" si="56"/>
        <v>1.449556946992208E-2</v>
      </c>
      <c r="K80" s="30">
        <f t="shared" si="56"/>
        <v>2.1249152790392214E-2</v>
      </c>
      <c r="L80" s="30">
        <f t="shared" si="56"/>
        <v>7.2706830765497917E-3</v>
      </c>
      <c r="M80" s="30">
        <f t="shared" si="56"/>
        <v>5.5074157525508661E-4</v>
      </c>
      <c r="N80" s="31">
        <f t="shared" si="56"/>
        <v>7.7007950013957419E-3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6.3889703919588463E-3</v>
      </c>
      <c r="F81" s="30">
        <f t="shared" si="56"/>
        <v>1.1743262768733399E-2</v>
      </c>
      <c r="G81" s="30">
        <f t="shared" si="56"/>
        <v>1.0302674603810638E-2</v>
      </c>
      <c r="H81" s="30">
        <f t="shared" si="56"/>
        <v>1.345949401924788E-2</v>
      </c>
      <c r="I81" s="30">
        <f t="shared" si="56"/>
        <v>1.6908190452067137E-2</v>
      </c>
      <c r="J81" s="30">
        <f t="shared" si="56"/>
        <v>1.1466966768885064E-2</v>
      </c>
      <c r="K81" s="30">
        <f t="shared" si="56"/>
        <v>7.7328149738791528E-3</v>
      </c>
      <c r="L81" s="30">
        <f t="shared" si="56"/>
        <v>6.1171336270914528E-3</v>
      </c>
      <c r="M81" s="30">
        <f t="shared" si="56"/>
        <v>2.7398287612165205E-3</v>
      </c>
      <c r="N81" s="31">
        <f t="shared" si="56"/>
        <v>1.1694897854911006E-2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9.8730476706012198E-3</v>
      </c>
      <c r="F82" s="36">
        <f t="shared" si="56"/>
        <v>9.2315817513231035E-3</v>
      </c>
      <c r="G82" s="36">
        <f t="shared" si="56"/>
        <v>1.8666400807758072E-2</v>
      </c>
      <c r="H82" s="36">
        <f t="shared" si="56"/>
        <v>1.7558871190504543E-2</v>
      </c>
      <c r="I82" s="36">
        <f t="shared" si="56"/>
        <v>2.0178291627559578E-2</v>
      </c>
      <c r="J82" s="36">
        <f t="shared" si="56"/>
        <v>7.170847599117661E-3</v>
      </c>
      <c r="K82" s="36">
        <f t="shared" si="56"/>
        <v>2.1247114222054178E-2</v>
      </c>
      <c r="L82" s="36">
        <f t="shared" si="56"/>
        <v>1.2718051673470874E-2</v>
      </c>
      <c r="M82" s="36">
        <f t="shared" si="56"/>
        <v>7.3137926770445371E-3</v>
      </c>
      <c r="N82" s="37">
        <f t="shared" si="56"/>
        <v>7.984178331508723E-3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0.43514054754815951</v>
      </c>
      <c r="F85" s="5"/>
      <c r="G85" s="5" t="s">
        <v>22</v>
      </c>
      <c r="H85" s="5">
        <f>1/(1-E85)</f>
        <v>1.770351891358779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0.15966400989546153</v>
      </c>
      <c r="S85" s="30">
        <f t="shared" si="60"/>
        <v>0.11786630697329752</v>
      </c>
      <c r="T85" s="30">
        <f t="shared" si="60"/>
        <v>0.1152108996795706</v>
      </c>
      <c r="U85" s="30">
        <f t="shared" si="60"/>
        <v>0.11108368083129321</v>
      </c>
      <c r="V85" s="30">
        <f t="shared" si="60"/>
        <v>9.6785752072097067E-2</v>
      </c>
      <c r="W85" s="30">
        <f t="shared" si="60"/>
        <v>4.5898032668341505E-2</v>
      </c>
      <c r="X85" s="30">
        <f t="shared" si="60"/>
        <v>4.608736012536737E-2</v>
      </c>
      <c r="Y85" s="30">
        <f t="shared" si="60"/>
        <v>2.5589472826374051E-2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-0.77035189135877902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0.12014517064053094</v>
      </c>
      <c r="S86" s="30">
        <f t="shared" si="61"/>
        <v>8.8692921926161433E-2</v>
      </c>
      <c r="T86" s="30">
        <f t="shared" si="61"/>
        <v>8.6694761146948768E-2</v>
      </c>
      <c r="U86" s="30">
        <f t="shared" si="61"/>
        <v>8.3589080579851857E-2</v>
      </c>
      <c r="V86" s="30">
        <f t="shared" si="61"/>
        <v>7.283006800272504E-2</v>
      </c>
      <c r="W86" s="30">
        <f t="shared" si="61"/>
        <v>3.4537695568419409E-2</v>
      </c>
      <c r="X86" s="30">
        <f t="shared" si="61"/>
        <v>3.4680162112045644E-2</v>
      </c>
      <c r="Y86" s="30">
        <f t="shared" si="61"/>
        <v>1.9255758272255022E-2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6.8990710963112725E-2</v>
      </c>
      <c r="S87" s="30">
        <f t="shared" si="63"/>
        <v>5.0929951728059607E-2</v>
      </c>
      <c r="T87" s="30">
        <f t="shared" si="63"/>
        <v>4.9782552027834097E-2</v>
      </c>
      <c r="U87" s="30">
        <f t="shared" si="63"/>
        <v>4.7999183547802506E-2</v>
      </c>
      <c r="V87" s="30">
        <f t="shared" si="63"/>
        <v>4.1821058176638851E-2</v>
      </c>
      <c r="W87" s="30">
        <f t="shared" si="63"/>
        <v>1.9832508952207294E-2</v>
      </c>
      <c r="X87" s="30">
        <f t="shared" si="63"/>
        <v>1.9914317218663862E-2</v>
      </c>
      <c r="Y87" s="30">
        <f t="shared" si="63"/>
        <v>1.1057193945076926E-2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1.0515826755515552</v>
      </c>
      <c r="G88" s="30">
        <f t="shared" si="64"/>
        <v>1.0174409580367261</v>
      </c>
      <c r="H88" s="30">
        <f t="shared" si="64"/>
        <v>0.96446786417058017</v>
      </c>
      <c r="I88" s="30">
        <f t="shared" si="64"/>
        <v>0.93808010043209222</v>
      </c>
      <c r="J88" s="30">
        <f t="shared" si="64"/>
        <v>0.84111969528700636</v>
      </c>
      <c r="K88" s="30">
        <f t="shared" si="64"/>
        <v>0.51076490438652233</v>
      </c>
      <c r="L88" s="30">
        <f t="shared" si="64"/>
        <v>0.29352270523113844</v>
      </c>
      <c r="M88" s="30">
        <f t="shared" si="64"/>
        <v>3.4775778832764948E-2</v>
      </c>
      <c r="N88" s="31">
        <f t="shared" si="64"/>
        <v>0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4.9493471745431138E-2</v>
      </c>
      <c r="S88" s="30">
        <f t="shared" si="65"/>
        <v>3.6536804617024937E-2</v>
      </c>
      <c r="T88" s="30">
        <f t="shared" si="65"/>
        <v>3.5713667793950438E-2</v>
      </c>
      <c r="U88" s="30">
        <f t="shared" si="65"/>
        <v>3.44342912482394E-2</v>
      </c>
      <c r="V88" s="30">
        <f t="shared" si="65"/>
        <v>3.0002145685035838E-2</v>
      </c>
      <c r="W88" s="30">
        <f t="shared" si="65"/>
        <v>1.4227708451821914E-2</v>
      </c>
      <c r="X88" s="30">
        <f t="shared" si="65"/>
        <v>1.4286397151617688E-2</v>
      </c>
      <c r="Y88" s="30">
        <f t="shared" si="65"/>
        <v>7.9323565225617124E-3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0.97167357811252897</v>
      </c>
      <c r="F89" s="30">
        <f t="shared" si="64"/>
        <v>1.0144752669395696</v>
      </c>
      <c r="G89" s="30">
        <f t="shared" si="64"/>
        <v>0.98295112852198141</v>
      </c>
      <c r="H89" s="30">
        <f t="shared" si="64"/>
        <v>0.93768734301243017</v>
      </c>
      <c r="I89" s="30">
        <f t="shared" si="64"/>
        <v>0.92591914052831359</v>
      </c>
      <c r="J89" s="30">
        <f t="shared" si="64"/>
        <v>0.79642840085193223</v>
      </c>
      <c r="K89" s="30">
        <f t="shared" si="64"/>
        <v>0.46393447517468722</v>
      </c>
      <c r="L89" s="30">
        <f t="shared" si="64"/>
        <v>0.26652603134259456</v>
      </c>
      <c r="M89" s="30">
        <f t="shared" si="64"/>
        <v>5.4687731490695057E-2</v>
      </c>
      <c r="N89" s="31">
        <f t="shared" si="64"/>
        <v>1.5911267516600436E-2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0.98930383486312423</v>
      </c>
      <c r="F90" s="30">
        <f t="shared" si="64"/>
        <v>0.93669528784965617</v>
      </c>
      <c r="G90" s="30">
        <f t="shared" si="64"/>
        <v>0.94303335136371413</v>
      </c>
      <c r="H90" s="30">
        <f t="shared" si="64"/>
        <v>0.91451369902968538</v>
      </c>
      <c r="I90" s="30">
        <f t="shared" si="64"/>
        <v>0.9096309906170772</v>
      </c>
      <c r="J90" s="30">
        <f t="shared" si="64"/>
        <v>0.7783028590986858</v>
      </c>
      <c r="K90" s="30">
        <f t="shared" si="64"/>
        <v>0.41996583414835498</v>
      </c>
      <c r="L90" s="30">
        <f t="shared" si="64"/>
        <v>0.21876557946466724</v>
      </c>
      <c r="M90" s="30">
        <f t="shared" si="64"/>
        <v>9.6808644462143101E-2</v>
      </c>
      <c r="N90" s="31">
        <f t="shared" si="64"/>
        <v>3.1252154515912345E-2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1.7915654530958198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0.95323498195234579</v>
      </c>
      <c r="F91" s="30">
        <f t="shared" si="64"/>
        <v>0.99105259582251048</v>
      </c>
      <c r="G91" s="30">
        <f t="shared" si="64"/>
        <v>1.046695808552903</v>
      </c>
      <c r="H91" s="30">
        <f t="shared" si="64"/>
        <v>0.9712237845541114</v>
      </c>
      <c r="I91" s="30">
        <f t="shared" si="64"/>
        <v>0.9041906928050385</v>
      </c>
      <c r="J91" s="30">
        <f t="shared" si="64"/>
        <v>0.72806966634011405</v>
      </c>
      <c r="K91" s="30">
        <f t="shared" si="64"/>
        <v>0.37686975934398514</v>
      </c>
      <c r="L91" s="30">
        <f t="shared" si="64"/>
        <v>0.24655421127717658</v>
      </c>
      <c r="M91" s="30">
        <f t="shared" si="64"/>
        <v>0.12817226714553998</v>
      </c>
      <c r="N91" s="31">
        <f t="shared" si="64"/>
        <v>8.2835277757373538E-2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0.92538322031148601</v>
      </c>
      <c r="F92" s="30">
        <f t="shared" si="64"/>
        <v>1.0017847978846812</v>
      </c>
      <c r="G92" s="30">
        <f t="shared" si="64"/>
        <v>0.89061234972675907</v>
      </c>
      <c r="H92" s="30">
        <f t="shared" si="64"/>
        <v>0.91516244325758556</v>
      </c>
      <c r="I92" s="30">
        <f t="shared" si="64"/>
        <v>0.86109464891446219</v>
      </c>
      <c r="J92" s="30">
        <f t="shared" si="64"/>
        <v>0.6221747275831282</v>
      </c>
      <c r="K92" s="30">
        <f t="shared" si="64"/>
        <v>0.38689455097923786</v>
      </c>
      <c r="L92" s="30">
        <f t="shared" si="64"/>
        <v>0.26952573855987416</v>
      </c>
      <c r="M92" s="30">
        <f t="shared" si="64"/>
        <v>0.12576762824259979</v>
      </c>
      <c r="N92" s="31">
        <f t="shared" si="64"/>
        <v>9.9943392185242952E-2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0.9912203158041013</v>
      </c>
      <c r="F93" s="36">
        <f t="shared" si="64"/>
        <v>0.92423353751966086</v>
      </c>
      <c r="G93" s="36">
        <f t="shared" si="64"/>
        <v>0.92571428963892832</v>
      </c>
      <c r="H93" s="36">
        <f t="shared" si="64"/>
        <v>0.87814801641777107</v>
      </c>
      <c r="I93" s="36">
        <f t="shared" si="64"/>
        <v>0.80025079761110596</v>
      </c>
      <c r="J93" s="36">
        <f t="shared" si="64"/>
        <v>0.57381497342036192</v>
      </c>
      <c r="K93" s="36">
        <f t="shared" si="64"/>
        <v>0.38024578630565675</v>
      </c>
      <c r="L93" s="36">
        <f t="shared" si="64"/>
        <v>0.27387928827592867</v>
      </c>
      <c r="M93" s="36">
        <f t="shared" si="64"/>
        <v>0.1331552256057793</v>
      </c>
      <c r="N93" s="37">
        <f t="shared" si="64"/>
        <v>9.1518500599679919E-2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0.15560915990978991</v>
      </c>
      <c r="S94" s="30">
        <f t="shared" si="70"/>
        <v>0.11603957802189543</v>
      </c>
      <c r="T94" s="30">
        <f t="shared" si="70"/>
        <v>0.11450975496492106</v>
      </c>
      <c r="U94" s="30">
        <f t="shared" si="70"/>
        <v>0.10981596686150713</v>
      </c>
      <c r="V94" s="30">
        <f t="shared" si="70"/>
        <v>9.371748370915875E-2</v>
      </c>
      <c r="W94" s="30">
        <f t="shared" si="70"/>
        <v>4.4040711492302875E-2</v>
      </c>
      <c r="X94" s="30">
        <f t="shared" si="70"/>
        <v>4.6354001102664286E-2</v>
      </c>
      <c r="Y94" s="30">
        <f t="shared" si="70"/>
        <v>2.6934835269432172E-2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0.11839588825629416</v>
      </c>
      <c r="S95" s="30">
        <f t="shared" si="70"/>
        <v>8.9025435074390577E-2</v>
      </c>
      <c r="T95" s="30">
        <f t="shared" si="70"/>
        <v>8.6774389682819905E-2</v>
      </c>
      <c r="U95" s="30">
        <f t="shared" si="70"/>
        <v>8.1919748153229277E-2</v>
      </c>
      <c r="V95" s="30">
        <f t="shared" si="70"/>
        <v>6.8905623360759491E-2</v>
      </c>
      <c r="W95" s="30">
        <f t="shared" si="70"/>
        <v>3.2514276929702914E-2</v>
      </c>
      <c r="X95" s="30">
        <f t="shared" si="70"/>
        <v>3.5570114303976122E-2</v>
      </c>
      <c r="Y95" s="30">
        <f t="shared" si="70"/>
        <v>2.1247618697951155E-2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6.9382515537254594E-2</v>
      </c>
      <c r="S96" s="30">
        <f t="shared" si="70"/>
        <v>5.1688993501719564E-2</v>
      </c>
      <c r="T96" s="30">
        <f t="shared" si="70"/>
        <v>5.0401295461959268E-2</v>
      </c>
      <c r="U96" s="30">
        <f t="shared" si="70"/>
        <v>4.6387939545942114E-2</v>
      </c>
      <c r="V96" s="30">
        <f t="shared" si="70"/>
        <v>3.8890930168371127E-2</v>
      </c>
      <c r="W96" s="30">
        <f t="shared" si="70"/>
        <v>1.9097088951882734E-2</v>
      </c>
      <c r="X96" s="30">
        <f t="shared" si="70"/>
        <v>2.1246965382757929E-2</v>
      </c>
      <c r="Y96" s="30">
        <f t="shared" si="70"/>
        <v>1.2783893971752868E-2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4.790914202789464E-2</v>
      </c>
      <c r="S97" s="30">
        <f t="shared" si="70"/>
        <v>3.5537037506686492E-2</v>
      </c>
      <c r="T97" s="30">
        <f t="shared" si="70"/>
        <v>3.4713911561640727E-2</v>
      </c>
      <c r="U97" s="30">
        <f t="shared" si="70"/>
        <v>3.1541460730884478E-2</v>
      </c>
      <c r="V97" s="30">
        <f t="shared" si="70"/>
        <v>2.6792217212235164E-2</v>
      </c>
      <c r="W97" s="30">
        <f t="shared" si="70"/>
        <v>1.3644982877081324E-2</v>
      </c>
      <c r="X97" s="30">
        <f t="shared" si="70"/>
        <v>1.520141948105602E-2</v>
      </c>
      <c r="Y97" s="30">
        <f t="shared" si="70"/>
        <v>9.1055508197121111E-3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1.7656999305296257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0.16521035869622014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0.17726253924472124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1.2052180548501101E-2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0.16062504474637013</v>
      </c>
      <c r="S121" s="30">
        <f t="shared" si="78"/>
        <v>0.11639213868583625</v>
      </c>
      <c r="T121" s="30">
        <f t="shared" si="78"/>
        <v>0.11173149040522669</v>
      </c>
      <c r="U121" s="30">
        <f t="shared" si="78"/>
        <v>0.10448758643826651</v>
      </c>
      <c r="V121" s="30">
        <f t="shared" si="78"/>
        <v>7.9392522021877854E-2</v>
      </c>
      <c r="W121" s="30">
        <f t="shared" si="78"/>
        <v>2.7629904389007788E-2</v>
      </c>
      <c r="X121" s="30">
        <f t="shared" si="78"/>
        <v>1.4208756372325071E-2</v>
      </c>
      <c r="Y121" s="30">
        <f t="shared" si="78"/>
        <v>9.9138105779265125E-4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0.12036564388703853</v>
      </c>
      <c r="S122" s="30">
        <f t="shared" si="78"/>
        <v>8.7219366932669837E-2</v>
      </c>
      <c r="T122" s="30">
        <f t="shared" si="78"/>
        <v>8.3726873392123966E-2</v>
      </c>
      <c r="U122" s="30">
        <f t="shared" si="78"/>
        <v>7.8298596832787865E-2</v>
      </c>
      <c r="V122" s="30">
        <f t="shared" si="78"/>
        <v>5.9493412425618446E-2</v>
      </c>
      <c r="W122" s="30">
        <f t="shared" si="78"/>
        <v>2.0704686729093601E-2</v>
      </c>
      <c r="X122" s="30">
        <f t="shared" si="78"/>
        <v>1.0647443630533951E-2</v>
      </c>
      <c r="Y122" s="30">
        <f t="shared" si="78"/>
        <v>7.4289921317716851E-4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6.8092517304797956E-2</v>
      </c>
      <c r="S123" s="30">
        <f t="shared" si="78"/>
        <v>4.9341207842912377E-2</v>
      </c>
      <c r="T123" s="30">
        <f t="shared" si="78"/>
        <v>4.7365455716585542E-2</v>
      </c>
      <c r="U123" s="30">
        <f t="shared" si="78"/>
        <v>4.4294604237581192E-2</v>
      </c>
      <c r="V123" s="30">
        <f t="shared" si="78"/>
        <v>3.3656250108334611E-2</v>
      </c>
      <c r="W123" s="30">
        <f t="shared" si="78"/>
        <v>1.1712928987563397E-2</v>
      </c>
      <c r="X123" s="30">
        <f t="shared" si="78"/>
        <v>6.0234068148582879E-3</v>
      </c>
      <c r="Y123" s="30">
        <f t="shared" si="78"/>
        <v>4.2026840795585557E-4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4.9289278423327004E-2</v>
      </c>
      <c r="S124" s="30">
        <f t="shared" si="78"/>
        <v>3.5716002688318739E-2</v>
      </c>
      <c r="T124" s="30">
        <f t="shared" si="78"/>
        <v>3.4285839720277864E-2</v>
      </c>
      <c r="U124" s="30">
        <f t="shared" si="78"/>
        <v>3.2062980887378391E-2</v>
      </c>
      <c r="V124" s="30">
        <f t="shared" si="78"/>
        <v>2.4362328607257181E-2</v>
      </c>
      <c r="W124" s="30">
        <f t="shared" si="78"/>
        <v>8.4784913360809247E-3</v>
      </c>
      <c r="X124" s="30">
        <f t="shared" si="78"/>
        <v>4.3600881169595981E-3</v>
      </c>
      <c r="Y124" s="30">
        <f t="shared" si="78"/>
        <v>3.0421443342358161E-4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1.5264236107933589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0.15349293347642273</v>
      </c>
      <c r="S130" s="30">
        <f t="shared" si="82"/>
        <v>0.11314898580093281</v>
      </c>
      <c r="T130" s="30">
        <f t="shared" si="82"/>
        <v>0.11044066065857397</v>
      </c>
      <c r="U130" s="30">
        <f t="shared" si="82"/>
        <v>0.10213100401205773</v>
      </c>
      <c r="V130" s="30">
        <f t="shared" si="82"/>
        <v>7.3631023915290403E-2</v>
      </c>
      <c r="W130" s="30">
        <f t="shared" si="82"/>
        <v>2.3986105527685091E-2</v>
      </c>
      <c r="X130" s="30">
        <f t="shared" si="82"/>
        <v>1.4054307801024294E-2</v>
      </c>
      <c r="Y130" s="30">
        <f t="shared" si="82"/>
        <v>2.8880263382056823E-3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0.11732048408102898</v>
      </c>
      <c r="S131" s="30">
        <f t="shared" si="82"/>
        <v>8.779778441655163E-2</v>
      </c>
      <c r="T131" s="30">
        <f t="shared" si="82"/>
        <v>8.3812641950050046E-2</v>
      </c>
      <c r="U131" s="30">
        <f t="shared" si="82"/>
        <v>7.5218218136270429E-2</v>
      </c>
      <c r="V131" s="30">
        <f t="shared" si="82"/>
        <v>5.2178637695542346E-2</v>
      </c>
      <c r="W131" s="30">
        <f t="shared" si="82"/>
        <v>1.6726320105766645E-2</v>
      </c>
      <c r="X131" s="30">
        <f t="shared" si="82"/>
        <v>1.1525110064184484E-2</v>
      </c>
      <c r="Y131" s="30">
        <f t="shared" si="82"/>
        <v>3.7288127283862382E-3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6.8850016249108539E-2</v>
      </c>
      <c r="S132" s="30">
        <f t="shared" si="82"/>
        <v>5.0672315855304392E-2</v>
      </c>
      <c r="T132" s="30">
        <f t="shared" si="82"/>
        <v>4.8392637195115752E-2</v>
      </c>
      <c r="U132" s="30">
        <f t="shared" si="82"/>
        <v>4.1287584958498845E-2</v>
      </c>
      <c r="V132" s="30">
        <f t="shared" si="82"/>
        <v>2.8015240227381555E-2</v>
      </c>
      <c r="W132" s="30">
        <f t="shared" si="82"/>
        <v>9.9213947847026553E-3</v>
      </c>
      <c r="X132" s="30">
        <f t="shared" si="82"/>
        <v>7.5203267522100138E-3</v>
      </c>
      <c r="Y132" s="30">
        <f t="shared" si="82"/>
        <v>2.8093963140456194E-3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4.6515590939355068E-2</v>
      </c>
      <c r="S133" s="30">
        <f t="shared" si="82"/>
        <v>3.3939890169712453E-2</v>
      </c>
      <c r="T133" s="30">
        <f t="shared" si="82"/>
        <v>3.2482667596074211E-2</v>
      </c>
      <c r="U133" s="30">
        <f t="shared" si="82"/>
        <v>2.6866313267602158E-2</v>
      </c>
      <c r="V133" s="30">
        <f t="shared" si="82"/>
        <v>1.8458481021837916E-2</v>
      </c>
      <c r="W133" s="30">
        <f t="shared" si="82"/>
        <v>7.2082024518125938E-3</v>
      </c>
      <c r="X133" s="30">
        <f t="shared" si="82"/>
        <v>5.5596312587078032E-3</v>
      </c>
      <c r="Y133" s="30">
        <f t="shared" si="82"/>
        <v>2.0556744529160345E-3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1.4726364202023594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0.28875463839184834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0.31381707161895134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2.5062433227102998E-2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HCC38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34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0.91636738362358272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0.3758391289483009</v>
      </c>
      <c r="S4" s="75">
        <f>S3*AVERAGE(E63:E64)</f>
        <v>0.27745086875847141</v>
      </c>
      <c r="T4" s="75">
        <f>T3*AVERAGE(E64:E65)</f>
        <v>0.158922622044495</v>
      </c>
      <c r="U4" s="75">
        <f>U3*AVERAGE(E65:E66)</f>
        <v>0.10415476387231541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0.74962173012751965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0.91636738362358272</v>
      </c>
      <c r="R5" s="80" t="s">
        <v>80</v>
      </c>
      <c r="S5" s="81">
        <f>SUM(R3:U3)</f>
        <v>1</v>
      </c>
      <c r="T5" s="80" t="s">
        <v>92</v>
      </c>
      <c r="U5" s="79">
        <f>Q5/S5</f>
        <v>0.91636738362358272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4.1031192916743842E-2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6.1020379089956833E-2</v>
      </c>
      <c r="D7" s="53">
        <v>0</v>
      </c>
      <c r="E7" s="113">
        <v>61546</v>
      </c>
      <c r="F7" s="113">
        <v>60732</v>
      </c>
      <c r="G7" s="113">
        <v>61795</v>
      </c>
      <c r="H7" s="113">
        <v>61996</v>
      </c>
      <c r="I7" s="113">
        <v>64381</v>
      </c>
      <c r="J7" s="113">
        <v>50281</v>
      </c>
      <c r="K7" s="113">
        <v>28561</v>
      </c>
      <c r="L7" s="113">
        <v>23016</v>
      </c>
      <c r="M7" s="113">
        <v>15849</v>
      </c>
      <c r="N7" s="114">
        <v>19000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59106</v>
      </c>
      <c r="F8" s="113">
        <v>59204</v>
      </c>
      <c r="G8" s="113">
        <v>63307</v>
      </c>
      <c r="H8" s="113">
        <v>63997</v>
      </c>
      <c r="I8" s="113">
        <v>58121</v>
      </c>
      <c r="J8" s="113">
        <v>48357</v>
      </c>
      <c r="K8" s="113">
        <v>28576</v>
      </c>
      <c r="L8" s="113">
        <v>18567</v>
      </c>
      <c r="M8" s="113">
        <v>21339</v>
      </c>
      <c r="N8" s="114">
        <v>17721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58253</v>
      </c>
      <c r="F9" s="113">
        <v>58574</v>
      </c>
      <c r="G9" s="113">
        <v>59713</v>
      </c>
      <c r="H9" s="113">
        <v>61891</v>
      </c>
      <c r="I9" s="113">
        <v>54837</v>
      </c>
      <c r="J9" s="113">
        <v>43673</v>
      </c>
      <c r="K9" s="113">
        <v>21900</v>
      </c>
      <c r="L9" s="113">
        <v>16185</v>
      </c>
      <c r="M9" s="113">
        <v>15402</v>
      </c>
      <c r="N9" s="114">
        <v>15660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0.31306933103376389</v>
      </c>
      <c r="D10" s="53">
        <v>5.0000000000000001E-9</v>
      </c>
      <c r="E10" s="113">
        <v>55187</v>
      </c>
      <c r="F10" s="113">
        <v>56777</v>
      </c>
      <c r="G10" s="113">
        <v>60262</v>
      </c>
      <c r="H10" s="113">
        <v>61186</v>
      </c>
      <c r="I10" s="113">
        <v>49085</v>
      </c>
      <c r="J10" s="113">
        <v>29241</v>
      </c>
      <c r="K10" s="113">
        <v>18013</v>
      </c>
      <c r="L10" s="113">
        <v>16357</v>
      </c>
      <c r="M10" s="113">
        <v>16281</v>
      </c>
      <c r="N10" s="114">
        <v>14429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0.38833228934092096</v>
      </c>
      <c r="S10" s="38">
        <f t="shared" si="3"/>
        <v>0.29462629335983165</v>
      </c>
      <c r="T10" s="38">
        <f t="shared" si="3"/>
        <v>0.28680445865736043</v>
      </c>
      <c r="U10" s="38">
        <f t="shared" si="3"/>
        <v>0.2605024442542459</v>
      </c>
      <c r="V10" s="38">
        <f t="shared" si="3"/>
        <v>0.19102272259682213</v>
      </c>
      <c r="W10" s="38">
        <f t="shared" si="3"/>
        <v>7.4081158113280685E-2</v>
      </c>
      <c r="X10" s="38">
        <f t="shared" si="3"/>
        <v>7.2280163512833132E-2</v>
      </c>
      <c r="Y10" s="38">
        <f t="shared" si="3"/>
        <v>4.113468134500179E-2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0.35410052395050773</v>
      </c>
      <c r="D11" s="53">
        <v>7.4999999999999993E-9</v>
      </c>
      <c r="E11" s="113">
        <v>56003</v>
      </c>
      <c r="F11" s="113">
        <v>58366</v>
      </c>
      <c r="G11" s="113">
        <v>55868</v>
      </c>
      <c r="H11" s="113">
        <v>48250</v>
      </c>
      <c r="I11" s="113">
        <v>38081</v>
      </c>
      <c r="J11" s="113">
        <v>20986</v>
      </c>
      <c r="K11" s="113">
        <v>15024</v>
      </c>
      <c r="L11" s="113">
        <v>15583</v>
      </c>
      <c r="M11" s="113">
        <v>16086</v>
      </c>
      <c r="N11" s="114">
        <v>17726</v>
      </c>
      <c r="O11" s="5"/>
      <c r="P11" s="41" t="s">
        <v>78</v>
      </c>
      <c r="Q11" s="42">
        <f>SUM(R10:Y10)</f>
        <v>1.6087842111802968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0.74962173012751965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4.1031192916743842E-2</v>
      </c>
      <c r="D12" s="53">
        <v>1E-8</v>
      </c>
      <c r="E12" s="113">
        <v>48408</v>
      </c>
      <c r="F12" s="113">
        <v>50879</v>
      </c>
      <c r="G12" s="113">
        <v>43062</v>
      </c>
      <c r="H12" s="113">
        <v>38429</v>
      </c>
      <c r="I12" s="113">
        <v>27265</v>
      </c>
      <c r="J12" s="113">
        <v>17471</v>
      </c>
      <c r="K12" s="113">
        <v>14790</v>
      </c>
      <c r="L12" s="113">
        <v>14227</v>
      </c>
      <c r="M12" s="113">
        <v>15881</v>
      </c>
      <c r="N12" s="114">
        <v>15122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0.39699494446149919</v>
      </c>
      <c r="D15" s="53">
        <f>D7</f>
        <v>0</v>
      </c>
      <c r="E15" s="113">
        <v>70445</v>
      </c>
      <c r="F15" s="113">
        <v>66228</v>
      </c>
      <c r="G15" s="113">
        <v>63951</v>
      </c>
      <c r="H15" s="113">
        <v>62950</v>
      </c>
      <c r="I15" s="113">
        <v>56009</v>
      </c>
      <c r="J15" s="113">
        <v>49214</v>
      </c>
      <c r="K15" s="113">
        <v>32264</v>
      </c>
      <c r="L15" s="113">
        <v>24362</v>
      </c>
      <c r="M15" s="113">
        <v>19341</v>
      </c>
      <c r="N15" s="114">
        <v>16986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0.45801532355145602</v>
      </c>
      <c r="D16" s="53">
        <f t="shared" ref="D16:D20" si="7">D8</f>
        <v>1.0000000000000001E-9</v>
      </c>
      <c r="E16" s="113">
        <v>65230</v>
      </c>
      <c r="F16" s="113">
        <v>66501</v>
      </c>
      <c r="G16" s="113">
        <v>61379</v>
      </c>
      <c r="H16" s="113">
        <v>58662</v>
      </c>
      <c r="I16" s="113">
        <v>59605</v>
      </c>
      <c r="J16" s="113">
        <v>48170</v>
      </c>
      <c r="K16" s="113">
        <v>25773</v>
      </c>
      <c r="L16" s="113">
        <v>20312</v>
      </c>
      <c r="M16" s="113">
        <v>18304</v>
      </c>
      <c r="N16" s="114">
        <v>13899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6.1020379089956833E-2</v>
      </c>
      <c r="D17" s="53">
        <f t="shared" si="7"/>
        <v>2.5000000000000001E-9</v>
      </c>
      <c r="E17" s="113">
        <v>61400</v>
      </c>
      <c r="F17" s="113">
        <v>62877</v>
      </c>
      <c r="G17" s="113">
        <v>62167</v>
      </c>
      <c r="H17" s="113">
        <v>59581</v>
      </c>
      <c r="I17" s="113">
        <v>54752</v>
      </c>
      <c r="J17" s="113">
        <v>43609</v>
      </c>
      <c r="K17" s="113">
        <v>21241</v>
      </c>
      <c r="L17" s="113">
        <v>17832</v>
      </c>
      <c r="M17" s="113">
        <v>12599</v>
      </c>
      <c r="N17" s="114">
        <v>13425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0.96635523481692653</v>
      </c>
      <c r="S17" s="30">
        <f t="shared" si="10"/>
        <v>0.98535749010772111</v>
      </c>
      <c r="T17" s="30">
        <f t="shared" si="10"/>
        <v>0.97209723270137982</v>
      </c>
      <c r="U17" s="30">
        <f t="shared" si="10"/>
        <v>0.93339034520431297</v>
      </c>
      <c r="V17" s="30">
        <f t="shared" si="10"/>
        <v>0.79735043150570351</v>
      </c>
      <c r="W17" s="30">
        <f t="shared" si="10"/>
        <v>0.47177706640681305</v>
      </c>
      <c r="X17" s="30">
        <f t="shared" si="10"/>
        <v>0.36961799784059585</v>
      </c>
      <c r="Y17" s="30">
        <f t="shared" si="10"/>
        <v>0.28199859804130556</v>
      </c>
      <c r="Z17" s="31">
        <f t="shared" si="10"/>
        <v>0.28099646521372518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63317</v>
      </c>
      <c r="F18" s="113">
        <v>64809</v>
      </c>
      <c r="G18" s="113">
        <v>59302</v>
      </c>
      <c r="H18" s="113">
        <v>55156</v>
      </c>
      <c r="I18" s="113">
        <v>47905</v>
      </c>
      <c r="J18" s="113">
        <v>27657</v>
      </c>
      <c r="K18" s="113">
        <v>19614</v>
      </c>
      <c r="L18" s="113">
        <v>17797</v>
      </c>
      <c r="M18" s="113">
        <v>13380</v>
      </c>
      <c r="N18" s="114">
        <v>14631</v>
      </c>
      <c r="O18" s="5"/>
      <c r="P18" s="20">
        <f t="shared" si="9"/>
        <v>-8.9999999999999982</v>
      </c>
      <c r="Q18" s="30">
        <f t="shared" si="10"/>
        <v>0.97164108596054355</v>
      </c>
      <c r="R18" s="30">
        <f t="shared" si="10"/>
        <v>0.93895044978117459</v>
      </c>
      <c r="S18" s="30">
        <f t="shared" si="10"/>
        <v>0.95741382174762168</v>
      </c>
      <c r="T18" s="30">
        <f t="shared" si="10"/>
        <v>0.9445296108412079</v>
      </c>
      <c r="U18" s="30">
        <f t="shared" si="10"/>
        <v>0.90692040863940526</v>
      </c>
      <c r="V18" s="30">
        <f t="shared" si="10"/>
        <v>0.77473843915930973</v>
      </c>
      <c r="W18" s="30">
        <f t="shared" si="10"/>
        <v>0.4583979811347953</v>
      </c>
      <c r="X18" s="30">
        <f t="shared" si="10"/>
        <v>0.35913603281239836</v>
      </c>
      <c r="Y18" s="30">
        <f t="shared" si="10"/>
        <v>0.27400142404020494</v>
      </c>
      <c r="Z18" s="31">
        <f t="shared" si="10"/>
        <v>0.27302771061133801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55135</v>
      </c>
      <c r="F19" s="113">
        <v>58762</v>
      </c>
      <c r="G19" s="113">
        <v>53997</v>
      </c>
      <c r="H19" s="113">
        <v>50495</v>
      </c>
      <c r="I19" s="113">
        <v>35867</v>
      </c>
      <c r="J19" s="113">
        <v>21130</v>
      </c>
      <c r="K19" s="113">
        <v>15216</v>
      </c>
      <c r="L19" s="113">
        <v>15890</v>
      </c>
      <c r="M19" s="113">
        <v>13298</v>
      </c>
      <c r="N19" s="114">
        <v>15967</v>
      </c>
      <c r="O19" s="5"/>
      <c r="P19" s="20">
        <f t="shared" si="9"/>
        <v>-8.6020599913279607</v>
      </c>
      <c r="Q19" s="30">
        <f t="shared" si="10"/>
        <v>0.91699775297564334</v>
      </c>
      <c r="R19" s="30">
        <f t="shared" si="10"/>
        <v>0.88614557890337187</v>
      </c>
      <c r="S19" s="30">
        <f t="shared" si="10"/>
        <v>0.90357060430649994</v>
      </c>
      <c r="T19" s="30">
        <f t="shared" si="10"/>
        <v>0.89141097806100633</v>
      </c>
      <c r="U19" s="30">
        <f t="shared" si="10"/>
        <v>0.85591684920151501</v>
      </c>
      <c r="V19" s="30">
        <f t="shared" si="10"/>
        <v>0.73116855402488978</v>
      </c>
      <c r="W19" s="30">
        <f t="shared" si="10"/>
        <v>0.43261850980048844</v>
      </c>
      <c r="X19" s="30">
        <f t="shared" si="10"/>
        <v>0.33893887347918261</v>
      </c>
      <c r="Y19" s="30">
        <f t="shared" si="10"/>
        <v>0.25859208074615886</v>
      </c>
      <c r="Z19" s="31">
        <f t="shared" si="10"/>
        <v>0.25767312719508451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55203</v>
      </c>
      <c r="F20" s="113">
        <v>50155</v>
      </c>
      <c r="G20" s="113">
        <v>44605</v>
      </c>
      <c r="H20" s="113">
        <v>31082</v>
      </c>
      <c r="I20" s="113">
        <v>30468</v>
      </c>
      <c r="J20" s="113">
        <v>18284</v>
      </c>
      <c r="K20" s="113">
        <v>17349</v>
      </c>
      <c r="L20" s="113">
        <v>14795</v>
      </c>
      <c r="M20" s="113">
        <v>15063</v>
      </c>
      <c r="N20" s="114">
        <v>14613</v>
      </c>
      <c r="O20" s="5"/>
      <c r="P20" s="20">
        <f t="shared" si="9"/>
        <v>-8.3010299956639813</v>
      </c>
      <c r="Q20" s="30">
        <f t="shared" si="10"/>
        <v>0.92652961419027868</v>
      </c>
      <c r="R20" s="30">
        <f t="shared" si="10"/>
        <v>0.89535674288568312</v>
      </c>
      <c r="S20" s="30">
        <f t="shared" si="10"/>
        <v>0.91296289514900819</v>
      </c>
      <c r="T20" s="30">
        <f t="shared" si="10"/>
        <v>0.90067687397024698</v>
      </c>
      <c r="U20" s="30">
        <f t="shared" si="10"/>
        <v>0.86481379643108314</v>
      </c>
      <c r="V20" s="30">
        <f t="shared" si="10"/>
        <v>0.7387687876774317</v>
      </c>
      <c r="W20" s="30">
        <f t="shared" si="10"/>
        <v>0.43711542332172598</v>
      </c>
      <c r="X20" s="30">
        <f t="shared" si="10"/>
        <v>0.34246202093703054</v>
      </c>
      <c r="Y20" s="30">
        <f t="shared" si="10"/>
        <v>0.26128005224541034</v>
      </c>
      <c r="Z20" s="31">
        <f t="shared" si="10"/>
        <v>0.26035154650330483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0.87940927267898117</v>
      </c>
      <c r="R21" s="30">
        <f t="shared" si="10"/>
        <v>0.84982175419987938</v>
      </c>
      <c r="S21" s="30">
        <f t="shared" si="10"/>
        <v>0.86653251370441742</v>
      </c>
      <c r="T21" s="30">
        <f t="shared" si="10"/>
        <v>0.85487132038317071</v>
      </c>
      <c r="U21" s="30">
        <f t="shared" si="10"/>
        <v>0.82083212460170807</v>
      </c>
      <c r="V21" s="30">
        <f t="shared" si="10"/>
        <v>0.70119736304070246</v>
      </c>
      <c r="W21" s="30">
        <f t="shared" si="10"/>
        <v>0.41488512683543888</v>
      </c>
      <c r="X21" s="30">
        <f t="shared" si="10"/>
        <v>0.32504549465005961</v>
      </c>
      <c r="Y21" s="30">
        <f t="shared" si="10"/>
        <v>0.2479921819999969</v>
      </c>
      <c r="Z21" s="31">
        <f t="shared" si="10"/>
        <v>0.24711089709896669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0.78706694927806542</v>
      </c>
      <c r="R22" s="30">
        <f t="shared" si="10"/>
        <v>0.76058626658624695</v>
      </c>
      <c r="S22" s="30">
        <f t="shared" si="10"/>
        <v>0.77554231368737558</v>
      </c>
      <c r="T22" s="30">
        <f t="shared" si="10"/>
        <v>0.76510560334392463</v>
      </c>
      <c r="U22" s="30">
        <f t="shared" si="10"/>
        <v>0.73464069148555899</v>
      </c>
      <c r="V22" s="30">
        <f t="shared" si="10"/>
        <v>0.62756817163074308</v>
      </c>
      <c r="W22" s="30">
        <f t="shared" si="10"/>
        <v>0.37132013639616562</v>
      </c>
      <c r="X22" s="30">
        <f t="shared" si="10"/>
        <v>0.29091410995866435</v>
      </c>
      <c r="Y22" s="30">
        <f t="shared" si="10"/>
        <v>0.2219517762610618</v>
      </c>
      <c r="Z22" s="31">
        <f t="shared" si="10"/>
        <v>0.2211630306336867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58536</v>
      </c>
      <c r="F23" s="113">
        <v>56906</v>
      </c>
      <c r="G23" s="113">
        <v>61124</v>
      </c>
      <c r="H23" s="113">
        <v>59436</v>
      </c>
      <c r="I23" s="113">
        <v>56138</v>
      </c>
      <c r="J23" s="113">
        <v>51305</v>
      </c>
      <c r="K23" s="113">
        <v>28874</v>
      </c>
      <c r="L23" s="113">
        <v>22774</v>
      </c>
      <c r="M23" s="113">
        <v>18376</v>
      </c>
      <c r="N23" s="114">
        <v>17160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60210</v>
      </c>
      <c r="F24" s="113">
        <v>59386</v>
      </c>
      <c r="G24" s="113">
        <v>60809</v>
      </c>
      <c r="H24" s="113">
        <v>59619</v>
      </c>
      <c r="I24" s="113">
        <v>53895</v>
      </c>
      <c r="J24" s="113">
        <v>50387</v>
      </c>
      <c r="K24" s="113">
        <v>26155</v>
      </c>
      <c r="L24" s="113">
        <v>18986</v>
      </c>
      <c r="M24" s="113">
        <v>16011</v>
      </c>
      <c r="N24" s="114">
        <v>17013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54608</v>
      </c>
      <c r="F25" s="113">
        <v>62479</v>
      </c>
      <c r="G25" s="113">
        <v>60879</v>
      </c>
      <c r="H25" s="113">
        <v>59573</v>
      </c>
      <c r="I25" s="113">
        <v>53023</v>
      </c>
      <c r="J25" s="113">
        <v>42104</v>
      </c>
      <c r="K25" s="113">
        <v>19317</v>
      </c>
      <c r="L25" s="113">
        <v>14778</v>
      </c>
      <c r="M25" s="113">
        <v>14779</v>
      </c>
      <c r="N25" s="114">
        <v>13959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57605</v>
      </c>
      <c r="F26" s="113">
        <v>61035</v>
      </c>
      <c r="G26" s="113">
        <v>61785</v>
      </c>
      <c r="H26" s="113">
        <v>58596</v>
      </c>
      <c r="I26" s="113">
        <v>51619</v>
      </c>
      <c r="J26" s="113">
        <v>30828</v>
      </c>
      <c r="K26" s="113">
        <v>17319</v>
      </c>
      <c r="L26" s="113">
        <v>15935</v>
      </c>
      <c r="M26" s="113">
        <v>13379</v>
      </c>
      <c r="N26" s="114">
        <v>15428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0.96635523481692653</v>
      </c>
      <c r="S26" s="30">
        <f t="shared" si="15"/>
        <v>0.98535749010772111</v>
      </c>
      <c r="T26" s="30">
        <f t="shared" si="15"/>
        <v>0.97209723270137982</v>
      </c>
      <c r="U26" s="30">
        <f t="shared" si="15"/>
        <v>0.93339034520431297</v>
      </c>
      <c r="V26" s="30">
        <f t="shared" si="15"/>
        <v>0.79735043150570351</v>
      </c>
      <c r="W26" s="30">
        <f t="shared" si="15"/>
        <v>0.47177706640681305</v>
      </c>
      <c r="X26" s="30">
        <f t="shared" si="15"/>
        <v>0.36961799784059585</v>
      </c>
      <c r="Y26" s="30">
        <f t="shared" si="15"/>
        <v>0.28199859804130556</v>
      </c>
      <c r="Z26" s="31">
        <f t="shared" si="15"/>
        <v>0.28099646521372518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55353</v>
      </c>
      <c r="F27" s="113">
        <v>58817</v>
      </c>
      <c r="G27" s="113">
        <v>54756</v>
      </c>
      <c r="H27" s="113">
        <v>47613</v>
      </c>
      <c r="I27" s="113">
        <v>35933</v>
      </c>
      <c r="J27" s="113">
        <v>22881</v>
      </c>
      <c r="K27" s="113">
        <v>15440</v>
      </c>
      <c r="L27" s="113">
        <v>15513</v>
      </c>
      <c r="M27" s="113">
        <v>15581</v>
      </c>
      <c r="N27" s="114">
        <v>14020</v>
      </c>
      <c r="O27" s="5"/>
      <c r="P27" s="20">
        <f t="shared" si="14"/>
        <v>-8.9999999999999982</v>
      </c>
      <c r="Q27" s="30">
        <f t="shared" si="15"/>
        <v>0.97164108596054355</v>
      </c>
      <c r="R27" s="30">
        <f t="shared" si="15"/>
        <v>0.97349373328325051</v>
      </c>
      <c r="S27" s="30">
        <f t="shared" si="15"/>
        <v>0.97958246799467086</v>
      </c>
      <c r="T27" s="30">
        <f t="shared" si="15"/>
        <v>0.96368668806746793</v>
      </c>
      <c r="U27" s="30">
        <f t="shared" si="15"/>
        <v>0.90372903719441178</v>
      </c>
      <c r="V27" s="30">
        <f t="shared" si="15"/>
        <v>0.77676246492900791</v>
      </c>
      <c r="W27" s="30">
        <f t="shared" si="15"/>
        <v>0.42566068836205523</v>
      </c>
      <c r="X27" s="30">
        <f t="shared" si="15"/>
        <v>0.30478754159247884</v>
      </c>
      <c r="Y27" s="30">
        <f t="shared" si="15"/>
        <v>0.29335805849254909</v>
      </c>
      <c r="Z27" s="31">
        <f t="shared" si="15"/>
        <v>0.25862516508641326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46304</v>
      </c>
      <c r="F28" s="115">
        <v>50266</v>
      </c>
      <c r="G28" s="115">
        <v>41718</v>
      </c>
      <c r="H28" s="115">
        <v>40718</v>
      </c>
      <c r="I28" s="115">
        <v>25883</v>
      </c>
      <c r="J28" s="115">
        <v>18293</v>
      </c>
      <c r="K28" s="115">
        <v>14600</v>
      </c>
      <c r="L28" s="115">
        <v>14920</v>
      </c>
      <c r="M28" s="115">
        <v>14966</v>
      </c>
      <c r="N28" s="116">
        <v>13317</v>
      </c>
      <c r="O28" s="5"/>
      <c r="P28" s="20">
        <f t="shared" si="14"/>
        <v>-8.6020599913279607</v>
      </c>
      <c r="Q28" s="30">
        <f t="shared" si="15"/>
        <v>0.91699775297564334</v>
      </c>
      <c r="R28" s="30">
        <f t="shared" si="15"/>
        <v>0.97054661431428169</v>
      </c>
      <c r="S28" s="30">
        <f t="shared" si="15"/>
        <v>0.96424464478721861</v>
      </c>
      <c r="T28" s="30">
        <f t="shared" si="15"/>
        <v>0.95636718439825241</v>
      </c>
      <c r="U28" s="30">
        <f t="shared" si="15"/>
        <v>0.85801373615640764</v>
      </c>
      <c r="V28" s="30">
        <f t="shared" si="15"/>
        <v>0.68264450217834727</v>
      </c>
      <c r="W28" s="30">
        <f t="shared" si="15"/>
        <v>0.32911982462482797</v>
      </c>
      <c r="X28" s="30">
        <f t="shared" si="15"/>
        <v>0.25618923688213613</v>
      </c>
      <c r="Y28" s="30">
        <f t="shared" si="15"/>
        <v>0.2271925665010445</v>
      </c>
      <c r="Z28" s="31">
        <f t="shared" si="15"/>
        <v>0.22782889071503878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0.92652961419027868</v>
      </c>
      <c r="R29" s="30">
        <f t="shared" si="15"/>
        <v>0.96173308028531679</v>
      </c>
      <c r="S29" s="30">
        <f t="shared" si="15"/>
        <v>0.95882057338577142</v>
      </c>
      <c r="T29" s="30">
        <f t="shared" si="15"/>
        <v>0.92604705360462403</v>
      </c>
      <c r="U29" s="30">
        <f t="shared" si="15"/>
        <v>0.78646700764638655</v>
      </c>
      <c r="V29" s="30">
        <f t="shared" si="15"/>
        <v>0.46478749167994066</v>
      </c>
      <c r="W29" s="30">
        <f t="shared" si="15"/>
        <v>0.28899152893067842</v>
      </c>
      <c r="X29" s="30">
        <f t="shared" si="15"/>
        <v>0.26354371370536556</v>
      </c>
      <c r="Y29" s="30">
        <f t="shared" si="15"/>
        <v>0.22767648582558089</v>
      </c>
      <c r="Z29" s="31">
        <f t="shared" si="15"/>
        <v>0.23523359291033719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0.87940927267898117</v>
      </c>
      <c r="R30" s="30">
        <f t="shared" si="15"/>
        <v>0.92909536628674549</v>
      </c>
      <c r="S30" s="30">
        <f t="shared" si="15"/>
        <v>0.86989367933946349</v>
      </c>
      <c r="T30" s="30">
        <f t="shared" si="15"/>
        <v>0.77138789625610205</v>
      </c>
      <c r="U30" s="30">
        <f t="shared" si="15"/>
        <v>0.58058366368382608</v>
      </c>
      <c r="V30" s="30">
        <f t="shared" si="15"/>
        <v>0.34393956819547494</v>
      </c>
      <c r="W30" s="30">
        <f t="shared" si="15"/>
        <v>0.24129256580543001</v>
      </c>
      <c r="X30" s="30">
        <f t="shared" si="15"/>
        <v>0.24792505949530877</v>
      </c>
      <c r="Y30" s="30">
        <f t="shared" si="15"/>
        <v>0.23877164770166051</v>
      </c>
      <c r="Z30" s="31">
        <f t="shared" si="15"/>
        <v>0.25139401423076907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0.78706694927806542</v>
      </c>
      <c r="R31" s="30">
        <f t="shared" si="15"/>
        <v>0.79912526075191381</v>
      </c>
      <c r="S31" s="30">
        <f t="shared" si="15"/>
        <v>0.68185014326897198</v>
      </c>
      <c r="T31" s="30">
        <f t="shared" si="15"/>
        <v>0.58707484467511761</v>
      </c>
      <c r="U31" s="30">
        <f t="shared" si="15"/>
        <v>0.43922731690441097</v>
      </c>
      <c r="V31" s="30">
        <f t="shared" si="15"/>
        <v>0.28530917378379533</v>
      </c>
      <c r="W31" s="30">
        <f t="shared" si="15"/>
        <v>0.2453348202272887</v>
      </c>
      <c r="X31" s="30">
        <f t="shared" si="15"/>
        <v>0.23202277267339352</v>
      </c>
      <c r="Y31" s="30">
        <f t="shared" si="15"/>
        <v>0.24251091784073167</v>
      </c>
      <c r="Z31" s="31">
        <f t="shared" si="15"/>
        <v>0.22688061786927119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0.9867741201702791</v>
      </c>
      <c r="G34" s="30">
        <f t="shared" si="17"/>
        <v>1.0040457543950867</v>
      </c>
      <c r="H34" s="30">
        <f t="shared" si="17"/>
        <v>1.0073116043284698</v>
      </c>
      <c r="I34" s="30">
        <f t="shared" si="17"/>
        <v>1.0460631072693596</v>
      </c>
      <c r="J34" s="30">
        <f t="shared" si="17"/>
        <v>0.81696617164397356</v>
      </c>
      <c r="K34" s="30">
        <f t="shared" si="17"/>
        <v>0.46405940272316643</v>
      </c>
      <c r="L34" s="30">
        <f t="shared" si="17"/>
        <v>0.37396418938680009</v>
      </c>
      <c r="M34" s="30">
        <f t="shared" si="17"/>
        <v>0.25751470444870506</v>
      </c>
      <c r="N34" s="31">
        <f t="shared" si="17"/>
        <v>0.3087121827576122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0.96035485653007502</v>
      </c>
      <c r="F35" s="30">
        <f t="shared" si="20"/>
        <v>0.96194716147271964</v>
      </c>
      <c r="G35" s="30">
        <f t="shared" si="20"/>
        <v>1.028612744938745</v>
      </c>
      <c r="H35" s="30">
        <f t="shared" si="20"/>
        <v>1.039823871575732</v>
      </c>
      <c r="I35" s="30">
        <f t="shared" si="20"/>
        <v>0.94435056705553566</v>
      </c>
      <c r="J35" s="30">
        <f t="shared" si="20"/>
        <v>0.78570500113736064</v>
      </c>
      <c r="K35" s="30">
        <f t="shared" si="20"/>
        <v>0.46430312286744874</v>
      </c>
      <c r="L35" s="30">
        <f t="shared" si="20"/>
        <v>0.30167679459266239</v>
      </c>
      <c r="M35" s="30">
        <f t="shared" si="20"/>
        <v>0.34671627725603615</v>
      </c>
      <c r="N35" s="31">
        <f t="shared" si="20"/>
        <v>0.28793097845513926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0.94649530432522011</v>
      </c>
      <c r="F36" s="30">
        <f t="shared" si="20"/>
        <v>0.9517109154128619</v>
      </c>
      <c r="G36" s="30">
        <f t="shared" si="20"/>
        <v>0.9702173983686998</v>
      </c>
      <c r="H36" s="30">
        <f t="shared" si="20"/>
        <v>1.0056055633184935</v>
      </c>
      <c r="I36" s="30">
        <f t="shared" si="20"/>
        <v>0.89099210346732527</v>
      </c>
      <c r="J36" s="30">
        <f t="shared" si="20"/>
        <v>0.70959932408279991</v>
      </c>
      <c r="K36" s="30">
        <f t="shared" si="20"/>
        <v>0.35583141065219509</v>
      </c>
      <c r="L36" s="30">
        <f t="shared" si="20"/>
        <v>0.2629740356806291</v>
      </c>
      <c r="M36" s="30">
        <f t="shared" si="20"/>
        <v>0.25025184414909174</v>
      </c>
      <c r="N36" s="31">
        <f t="shared" si="20"/>
        <v>0.25444383063074771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-3.4543283502075917E-2</v>
      </c>
      <c r="S36" s="30">
        <f t="shared" si="23"/>
        <v>-2.2168646247049173E-2</v>
      </c>
      <c r="T36" s="30">
        <f t="shared" si="23"/>
        <v>-1.9157077226260033E-2</v>
      </c>
      <c r="U36" s="30">
        <f t="shared" si="23"/>
        <v>3.1913714449934849E-3</v>
      </c>
      <c r="V36" s="30">
        <f t="shared" si="23"/>
        <v>-2.0240257696981789E-3</v>
      </c>
      <c r="W36" s="30">
        <f t="shared" si="23"/>
        <v>3.2737292772740068E-2</v>
      </c>
      <c r="X36" s="30">
        <f t="shared" si="23"/>
        <v>5.4348491219919526E-2</v>
      </c>
      <c r="Y36" s="30">
        <f t="shared" si="23"/>
        <v>-1.9356634452344146E-2</v>
      </c>
      <c r="Z36" s="31">
        <f t="shared" si="23"/>
        <v>1.4402545524924759E-2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0.89667890683391283</v>
      </c>
      <c r="F37" s="30">
        <f t="shared" si="20"/>
        <v>0.92251324212783936</v>
      </c>
      <c r="G37" s="30">
        <f t="shared" si="20"/>
        <v>0.97913755564943294</v>
      </c>
      <c r="H37" s="30">
        <f t="shared" si="20"/>
        <v>0.9941507165372242</v>
      </c>
      <c r="I37" s="30">
        <f t="shared" si="20"/>
        <v>0.79753355213986288</v>
      </c>
      <c r="J37" s="30">
        <f t="shared" si="20"/>
        <v>0.47510804926396516</v>
      </c>
      <c r="K37" s="30">
        <f t="shared" si="20"/>
        <v>0.29267539726383518</v>
      </c>
      <c r="L37" s="30">
        <f t="shared" si="20"/>
        <v>0.26576869333506647</v>
      </c>
      <c r="M37" s="30">
        <f t="shared" si="20"/>
        <v>0.26453384460403601</v>
      </c>
      <c r="N37" s="31">
        <f t="shared" si="20"/>
        <v>0.23444253078997823</v>
      </c>
      <c r="P37" s="20">
        <f t="shared" si="21"/>
        <v>-8.6020599913279607</v>
      </c>
      <c r="Q37" s="30">
        <f t="shared" si="23"/>
        <v>0</v>
      </c>
      <c r="R37" s="30">
        <f t="shared" si="23"/>
        <v>-8.4401035410909819E-2</v>
      </c>
      <c r="S37" s="30">
        <f t="shared" si="23"/>
        <v>-6.0674040480718672E-2</v>
      </c>
      <c r="T37" s="30">
        <f t="shared" si="23"/>
        <v>-6.4956206337246081E-2</v>
      </c>
      <c r="U37" s="30">
        <f t="shared" si="23"/>
        <v>-2.0968869548926294E-3</v>
      </c>
      <c r="V37" s="30">
        <f t="shared" si="23"/>
        <v>4.8524051846542515E-2</v>
      </c>
      <c r="W37" s="30">
        <f t="shared" si="23"/>
        <v>0.10349868517566047</v>
      </c>
      <c r="X37" s="30">
        <f t="shared" si="23"/>
        <v>8.2749636597046483E-2</v>
      </c>
      <c r="Y37" s="30">
        <f t="shared" si="23"/>
        <v>3.1399514245114363E-2</v>
      </c>
      <c r="Z37" s="31">
        <f t="shared" si="23"/>
        <v>2.9844236480045722E-2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0.90993728268287133</v>
      </c>
      <c r="F38" s="30">
        <f t="shared" si="20"/>
        <v>0.94833132941214704</v>
      </c>
      <c r="G38" s="30">
        <f t="shared" si="20"/>
        <v>0.90774380138433042</v>
      </c>
      <c r="H38" s="30">
        <f t="shared" si="20"/>
        <v>0.78396646410814674</v>
      </c>
      <c r="I38" s="30">
        <f t="shared" si="20"/>
        <v>0.61874045429434898</v>
      </c>
      <c r="J38" s="30">
        <f t="shared" si="20"/>
        <v>0.34098072986059208</v>
      </c>
      <c r="K38" s="30">
        <f t="shared" si="20"/>
        <v>0.24411009651317714</v>
      </c>
      <c r="L38" s="30">
        <f t="shared" si="20"/>
        <v>0.25319273389009844</v>
      </c>
      <c r="M38" s="30">
        <f t="shared" si="20"/>
        <v>0.26136548272836579</v>
      </c>
      <c r="N38" s="31">
        <f t="shared" si="20"/>
        <v>0.28801221850323333</v>
      </c>
      <c r="P38" s="20">
        <f t="shared" si="21"/>
        <v>-8.3010299956639813</v>
      </c>
      <c r="Q38" s="30">
        <f t="shared" si="23"/>
        <v>0</v>
      </c>
      <c r="R38" s="30">
        <f t="shared" si="23"/>
        <v>-6.6376337399633667E-2</v>
      </c>
      <c r="S38" s="30">
        <f t="shared" si="23"/>
        <v>-4.5857678236763233E-2</v>
      </c>
      <c r="T38" s="30">
        <f t="shared" si="23"/>
        <v>-2.5370179634377044E-2</v>
      </c>
      <c r="U38" s="30">
        <f t="shared" si="23"/>
        <v>7.8346788784696586E-2</v>
      </c>
      <c r="V38" s="30">
        <f t="shared" si="23"/>
        <v>0.27398129599749105</v>
      </c>
      <c r="W38" s="30">
        <f t="shared" si="23"/>
        <v>0.14812389439104756</v>
      </c>
      <c r="X38" s="30">
        <f t="shared" si="23"/>
        <v>7.8918307231664986E-2</v>
      </c>
      <c r="Y38" s="30">
        <f t="shared" si="23"/>
        <v>3.360356641982945E-2</v>
      </c>
      <c r="Z38" s="31">
        <f t="shared" si="23"/>
        <v>2.5117953592967646E-2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0.78653364962792061</v>
      </c>
      <c r="F39" s="30">
        <f t="shared" si="20"/>
        <v>0.82668248139602896</v>
      </c>
      <c r="G39" s="30">
        <f t="shared" si="20"/>
        <v>0.69967179020569981</v>
      </c>
      <c r="H39" s="30">
        <f t="shared" si="20"/>
        <v>0.62439476164169894</v>
      </c>
      <c r="I39" s="30">
        <f t="shared" si="20"/>
        <v>0.44300198225717352</v>
      </c>
      <c r="J39" s="30">
        <f t="shared" si="20"/>
        <v>0.28386897605043382</v>
      </c>
      <c r="K39" s="30">
        <f t="shared" si="20"/>
        <v>0.24030806226237286</v>
      </c>
      <c r="L39" s="30">
        <f t="shared" si="20"/>
        <v>0.23116043284697624</v>
      </c>
      <c r="M39" s="30">
        <f t="shared" si="20"/>
        <v>0.25803464075650734</v>
      </c>
      <c r="N39" s="31">
        <f t="shared" si="20"/>
        <v>0.24570240145582167</v>
      </c>
      <c r="P39" s="20">
        <f t="shared" si="21"/>
        <v>-8.1249387366082999</v>
      </c>
      <c r="Q39" s="30">
        <f t="shared" si="23"/>
        <v>0</v>
      </c>
      <c r="R39" s="30">
        <f t="shared" si="23"/>
        <v>-7.9273612086866119E-2</v>
      </c>
      <c r="S39" s="30">
        <f t="shared" si="23"/>
        <v>-3.3611656350460706E-3</v>
      </c>
      <c r="T39" s="30">
        <f t="shared" si="23"/>
        <v>8.3483424127068662E-2</v>
      </c>
      <c r="U39" s="30">
        <f t="shared" si="23"/>
        <v>0.24024846091788199</v>
      </c>
      <c r="V39" s="30">
        <f t="shared" si="23"/>
        <v>0.35725779484522752</v>
      </c>
      <c r="W39" s="30">
        <f t="shared" si="23"/>
        <v>0.17359256103000886</v>
      </c>
      <c r="X39" s="30">
        <f t="shared" si="23"/>
        <v>7.7120435154750838E-2</v>
      </c>
      <c r="Y39" s="30">
        <f t="shared" si="23"/>
        <v>9.2205342983363858E-3</v>
      </c>
      <c r="Z39" s="31">
        <f t="shared" si="23"/>
        <v>-4.2831171318023775E-3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-3.8538994165666862E-2</v>
      </c>
      <c r="S40" s="36">
        <f t="shared" si="23"/>
        <v>9.3692170418403609E-2</v>
      </c>
      <c r="T40" s="36">
        <f t="shared" si="23"/>
        <v>0.17803075866880702</v>
      </c>
      <c r="U40" s="36">
        <f t="shared" si="23"/>
        <v>0.29541337458114802</v>
      </c>
      <c r="V40" s="36">
        <f t="shared" si="23"/>
        <v>0.34225899784694774</v>
      </c>
      <c r="W40" s="36">
        <f t="shared" si="23"/>
        <v>0.12598531616887693</v>
      </c>
      <c r="X40" s="36">
        <f t="shared" si="23"/>
        <v>5.8891337285270823E-2</v>
      </c>
      <c r="Y40" s="36">
        <f t="shared" si="23"/>
        <v>-2.0559141579669871E-2</v>
      </c>
      <c r="Z40" s="37">
        <f t="shared" si="23"/>
        <v>-5.7175872355844926E-3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0.94013769607495212</v>
      </c>
      <c r="G42" s="30">
        <f t="shared" si="25"/>
        <v>0.90781460714032225</v>
      </c>
      <c r="H42" s="30">
        <f t="shared" si="25"/>
        <v>0.89360494002413227</v>
      </c>
      <c r="I42" s="30">
        <f t="shared" si="25"/>
        <v>0.79507417133934277</v>
      </c>
      <c r="J42" s="30">
        <f t="shared" si="25"/>
        <v>0.69861594151465678</v>
      </c>
      <c r="K42" s="30">
        <f t="shared" si="25"/>
        <v>0.45800269713961245</v>
      </c>
      <c r="L42" s="30">
        <f t="shared" si="25"/>
        <v>0.3458300802044148</v>
      </c>
      <c r="M42" s="30">
        <f t="shared" si="25"/>
        <v>0.2745546170771524</v>
      </c>
      <c r="N42" s="31">
        <f t="shared" si="25"/>
        <v>0.24112428135424799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0.92597061537369574</v>
      </c>
      <c r="F43" s="30">
        <f t="shared" si="27"/>
        <v>0.94401305983391293</v>
      </c>
      <c r="G43" s="30">
        <f t="shared" si="27"/>
        <v>0.87130385407055144</v>
      </c>
      <c r="H43" s="30">
        <f t="shared" si="27"/>
        <v>0.83273475761232163</v>
      </c>
      <c r="I43" s="30">
        <f t="shared" si="27"/>
        <v>0.84612108737312797</v>
      </c>
      <c r="J43" s="30">
        <f t="shared" si="27"/>
        <v>0.68379586911775148</v>
      </c>
      <c r="K43" s="30">
        <f t="shared" si="27"/>
        <v>0.36585989069486835</v>
      </c>
      <c r="L43" s="30">
        <f t="shared" si="27"/>
        <v>0.28833842004400595</v>
      </c>
      <c r="M43" s="30">
        <f t="shared" si="27"/>
        <v>0.25983391298175884</v>
      </c>
      <c r="N43" s="31">
        <f t="shared" si="27"/>
        <v>0.19730286038753639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0.87160195897508697</v>
      </c>
      <c r="F44" s="30">
        <f t="shared" si="27"/>
        <v>0.89256867059408052</v>
      </c>
      <c r="G44" s="30">
        <f t="shared" si="27"/>
        <v>0.88248988572645326</v>
      </c>
      <c r="H44" s="30">
        <f t="shared" si="27"/>
        <v>0.84578039605365885</v>
      </c>
      <c r="I44" s="30">
        <f t="shared" si="27"/>
        <v>0.77723046348214919</v>
      </c>
      <c r="J44" s="30">
        <f t="shared" si="27"/>
        <v>0.61905032294697993</v>
      </c>
      <c r="K44" s="30">
        <f t="shared" si="27"/>
        <v>0.30152601320178862</v>
      </c>
      <c r="L44" s="30">
        <f t="shared" si="27"/>
        <v>0.25313365036553337</v>
      </c>
      <c r="M44" s="30">
        <f t="shared" si="27"/>
        <v>0.17884874724962738</v>
      </c>
      <c r="N44" s="31">
        <f t="shared" si="27"/>
        <v>0.19057420682802187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0.89881467811768045</v>
      </c>
      <c r="F45" s="30">
        <f t="shared" si="27"/>
        <v>0.91999432181134222</v>
      </c>
      <c r="G45" s="30">
        <f t="shared" si="27"/>
        <v>0.84181985946483073</v>
      </c>
      <c r="H45" s="30">
        <f t="shared" si="27"/>
        <v>0.7829654340265455</v>
      </c>
      <c r="I45" s="30">
        <f t="shared" si="27"/>
        <v>0.68003406913194686</v>
      </c>
      <c r="J45" s="30">
        <f t="shared" si="27"/>
        <v>0.39260415927319187</v>
      </c>
      <c r="K45" s="30">
        <f t="shared" si="27"/>
        <v>0.27842998083611326</v>
      </c>
      <c r="L45" s="30">
        <f t="shared" si="27"/>
        <v>0.25263680885797429</v>
      </c>
      <c r="M45" s="30">
        <f t="shared" si="27"/>
        <v>0.18993541060401731</v>
      </c>
      <c r="N45" s="31">
        <f t="shared" si="27"/>
        <v>0.20769394563134361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0.78266732912201009</v>
      </c>
      <c r="F46" s="30">
        <f t="shared" si="27"/>
        <v>0.83415430477677621</v>
      </c>
      <c r="G46" s="30">
        <f t="shared" si="27"/>
        <v>0.7665128823905174</v>
      </c>
      <c r="H46" s="30">
        <f t="shared" si="27"/>
        <v>0.71680034069131948</v>
      </c>
      <c r="I46" s="30">
        <f t="shared" si="27"/>
        <v>0.5091489814749095</v>
      </c>
      <c r="J46" s="30">
        <f t="shared" si="27"/>
        <v>0.29995031584924409</v>
      </c>
      <c r="K46" s="30">
        <f t="shared" si="27"/>
        <v>0.21599829654340266</v>
      </c>
      <c r="L46" s="30">
        <f t="shared" si="27"/>
        <v>0.22556604443182623</v>
      </c>
      <c r="M46" s="30">
        <f t="shared" si="27"/>
        <v>0.18877138192916459</v>
      </c>
      <c r="N46" s="31">
        <f t="shared" si="27"/>
        <v>0.22665909574845625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0.95648179833449776</v>
      </c>
      <c r="S46" s="30">
        <f t="shared" si="29"/>
        <v>0.98106048013965985</v>
      </c>
      <c r="T46" s="30">
        <f t="shared" si="29"/>
        <v>0.96390885037480278</v>
      </c>
      <c r="U46" s="30">
        <f t="shared" si="29"/>
        <v>0.9138429894072635</v>
      </c>
      <c r="V46" s="30">
        <f t="shared" si="29"/>
        <v>0.73788062597034987</v>
      </c>
      <c r="W46" s="30">
        <f t="shared" si="29"/>
        <v>0.31676407835307863</v>
      </c>
      <c r="X46" s="30">
        <f t="shared" si="29"/>
        <v>0.18462527685949132</v>
      </c>
      <c r="Y46" s="30">
        <f t="shared" si="29"/>
        <v>7.1292974210694859E-2</v>
      </c>
      <c r="Z46" s="31">
        <f t="shared" si="29"/>
        <v>6.9996754182141852E-2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0.78363262119383914</v>
      </c>
      <c r="F47" s="30">
        <f t="shared" si="27"/>
        <v>0.71197388033217401</v>
      </c>
      <c r="G47" s="30">
        <f t="shared" si="27"/>
        <v>0.6331890127049471</v>
      </c>
      <c r="H47" s="30">
        <f t="shared" si="27"/>
        <v>0.44122364965575983</v>
      </c>
      <c r="I47" s="30">
        <f t="shared" si="27"/>
        <v>0.43250763006600895</v>
      </c>
      <c r="J47" s="30">
        <f t="shared" si="27"/>
        <v>0.25955000354886792</v>
      </c>
      <c r="K47" s="30">
        <f t="shared" si="27"/>
        <v>0.24627723756121797</v>
      </c>
      <c r="L47" s="30">
        <f t="shared" si="27"/>
        <v>0.21002200298104903</v>
      </c>
      <c r="M47" s="30">
        <f t="shared" si="27"/>
        <v>0.21382638938178722</v>
      </c>
      <c r="N47" s="31">
        <f t="shared" si="27"/>
        <v>0.20743842714174179</v>
      </c>
      <c r="P47" s="20">
        <f t="shared" ref="P47:P51" si="30">LOG(D62,10)</f>
        <v>-8.9999999999999982</v>
      </c>
      <c r="Q47" s="30">
        <f t="shared" ref="Q47:Q51" si="31">$E89*E$88</f>
        <v>0.96331884221903885</v>
      </c>
      <c r="R47" s="30">
        <f t="shared" si="29"/>
        <v>0.92139693857517257</v>
      </c>
      <c r="S47" s="30">
        <f t="shared" si="29"/>
        <v>0.94507404587499144</v>
      </c>
      <c r="T47" s="30">
        <f t="shared" si="29"/>
        <v>0.92855155774773979</v>
      </c>
      <c r="U47" s="30">
        <f t="shared" si="29"/>
        <v>0.88032217052579043</v>
      </c>
      <c r="V47" s="30">
        <f t="shared" si="29"/>
        <v>0.71081431030561704</v>
      </c>
      <c r="W47" s="30">
        <f t="shared" si="29"/>
        <v>0.30514480521566861</v>
      </c>
      <c r="X47" s="30">
        <f t="shared" si="29"/>
        <v>0.17785300794865469</v>
      </c>
      <c r="Y47" s="30">
        <f t="shared" si="29"/>
        <v>6.867786537499837E-2</v>
      </c>
      <c r="Z47" s="31">
        <f t="shared" si="29"/>
        <v>6.7429192197831556E-2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0.89263980577540147</v>
      </c>
      <c r="R48" s="30">
        <f t="shared" si="29"/>
        <v>0.85379372669301279</v>
      </c>
      <c r="S48" s="30">
        <f t="shared" si="29"/>
        <v>0.87573363644578806</v>
      </c>
      <c r="T48" s="30">
        <f t="shared" si="29"/>
        <v>0.86042340898375447</v>
      </c>
      <c r="U48" s="30">
        <f t="shared" si="29"/>
        <v>0.81573262857371198</v>
      </c>
      <c r="V48" s="30">
        <f t="shared" si="29"/>
        <v>0.65866161865160477</v>
      </c>
      <c r="W48" s="30">
        <f t="shared" si="29"/>
        <v>0.28275622537771616</v>
      </c>
      <c r="X48" s="30">
        <f t="shared" si="29"/>
        <v>0.16480387127708604</v>
      </c>
      <c r="Y48" s="30">
        <f t="shared" si="29"/>
        <v>6.3638946652585363E-2</v>
      </c>
      <c r="Z48" s="31">
        <f t="shared" si="29"/>
        <v>6.2481889058055622E-2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0.9049688993603604</v>
      </c>
      <c r="R49" s="30">
        <f t="shared" si="29"/>
        <v>0.86558628029698859</v>
      </c>
      <c r="S49" s="30">
        <f t="shared" si="29"/>
        <v>0.88782922291793465</v>
      </c>
      <c r="T49" s="30">
        <f t="shared" si="29"/>
        <v>0.87230753140739559</v>
      </c>
      <c r="U49" s="30">
        <f t="shared" si="29"/>
        <v>0.82699948431207271</v>
      </c>
      <c r="V49" s="30">
        <f t="shared" si="29"/>
        <v>0.66775901794372128</v>
      </c>
      <c r="W49" s="30">
        <f t="shared" si="29"/>
        <v>0.28666163934408451</v>
      </c>
      <c r="X49" s="30">
        <f t="shared" si="29"/>
        <v>0.16708013359363566</v>
      </c>
      <c r="Y49" s="30">
        <f t="shared" si="29"/>
        <v>6.4517924403579091E-2</v>
      </c>
      <c r="Z49" s="31">
        <f t="shared" si="29"/>
        <v>6.3344885591010619E-2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0.97215388820554871</v>
      </c>
      <c r="G50" s="30">
        <f t="shared" si="33"/>
        <v>1.0442121087877545</v>
      </c>
      <c r="H50" s="30">
        <f t="shared" si="33"/>
        <v>1.0153751537515374</v>
      </c>
      <c r="I50" s="30">
        <f t="shared" si="33"/>
        <v>0.95903375700423676</v>
      </c>
      <c r="J50" s="30">
        <f t="shared" si="33"/>
        <v>0.87646918135848029</v>
      </c>
      <c r="K50" s="30">
        <f t="shared" si="33"/>
        <v>0.49326909935766022</v>
      </c>
      <c r="L50" s="30">
        <f t="shared" si="33"/>
        <v>0.38905972393057264</v>
      </c>
      <c r="M50" s="30">
        <f t="shared" si="33"/>
        <v>0.31392647259805934</v>
      </c>
      <c r="N50" s="31">
        <f t="shared" si="33"/>
        <v>0.29315293152931532</v>
      </c>
      <c r="P50" s="20">
        <f t="shared" si="30"/>
        <v>-8.1249387366082999</v>
      </c>
      <c r="Q50" s="30">
        <f t="shared" si="31"/>
        <v>0.84402056123768499</v>
      </c>
      <c r="R50" s="30">
        <f t="shared" si="29"/>
        <v>0.80729030424391302</v>
      </c>
      <c r="S50" s="30">
        <f t="shared" si="29"/>
        <v>0.82803521705558836</v>
      </c>
      <c r="T50" s="30">
        <f t="shared" si="29"/>
        <v>0.8135588888753128</v>
      </c>
      <c r="U50" s="30">
        <f t="shared" si="29"/>
        <v>0.7713022728026423</v>
      </c>
      <c r="V50" s="30">
        <f t="shared" si="29"/>
        <v>0.62278642005790896</v>
      </c>
      <c r="W50" s="30">
        <f t="shared" si="29"/>
        <v>0.26735539519150342</v>
      </c>
      <c r="X50" s="30">
        <f t="shared" si="29"/>
        <v>0.15582752979361084</v>
      </c>
      <c r="Y50" s="30">
        <f t="shared" si="29"/>
        <v>6.017273610561448E-2</v>
      </c>
      <c r="Z50" s="31">
        <f t="shared" si="29"/>
        <v>5.9078699749627636E-2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1.0285977859778597</v>
      </c>
      <c r="F51" s="30">
        <f t="shared" si="33"/>
        <v>1.0145209785431188</v>
      </c>
      <c r="G51" s="30">
        <f t="shared" si="33"/>
        <v>1.0388308049747164</v>
      </c>
      <c r="H51" s="30">
        <f t="shared" si="33"/>
        <v>1.0185014350143502</v>
      </c>
      <c r="I51" s="30">
        <f t="shared" si="33"/>
        <v>0.92071545715457159</v>
      </c>
      <c r="J51" s="30">
        <f t="shared" si="33"/>
        <v>0.86078652453191196</v>
      </c>
      <c r="K51" s="30">
        <f t="shared" si="33"/>
        <v>0.4468190515238486</v>
      </c>
      <c r="L51" s="30">
        <f t="shared" si="33"/>
        <v>0.32434741014076807</v>
      </c>
      <c r="M51" s="30">
        <f t="shared" si="33"/>
        <v>0.27352398523985239</v>
      </c>
      <c r="N51" s="31">
        <f t="shared" si="33"/>
        <v>0.29064165641656414</v>
      </c>
      <c r="P51" s="20">
        <f t="shared" si="30"/>
        <v>-8</v>
      </c>
      <c r="Q51" s="30">
        <f t="shared" si="31"/>
        <v>0.72457933969384158</v>
      </c>
      <c r="R51" s="30">
        <f t="shared" si="29"/>
        <v>0.69304694986638848</v>
      </c>
      <c r="S51" s="30">
        <f t="shared" si="29"/>
        <v>0.71085615489931797</v>
      </c>
      <c r="T51" s="30">
        <f t="shared" si="29"/>
        <v>0.69842843832962453</v>
      </c>
      <c r="U51" s="30">
        <f t="shared" si="29"/>
        <v>0.66215174984856129</v>
      </c>
      <c r="V51" s="30">
        <f t="shared" si="29"/>
        <v>0.53465305673847463</v>
      </c>
      <c r="W51" s="30">
        <f t="shared" si="29"/>
        <v>0.229520706731802</v>
      </c>
      <c r="X51" s="30">
        <f t="shared" si="29"/>
        <v>0.13377566119764292</v>
      </c>
      <c r="Y51" s="30">
        <f t="shared" si="29"/>
        <v>5.1657416178395359E-2</v>
      </c>
      <c r="Z51" s="31">
        <f t="shared" si="29"/>
        <v>5.071820192600849E-2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0.93289599562662295</v>
      </c>
      <c r="F52" s="30">
        <f t="shared" si="33"/>
        <v>1.0673602569359026</v>
      </c>
      <c r="G52" s="30">
        <f t="shared" si="33"/>
        <v>1.0400266502665028</v>
      </c>
      <c r="H52" s="30">
        <f t="shared" si="33"/>
        <v>1.0177155938226048</v>
      </c>
      <c r="I52" s="30">
        <f t="shared" si="33"/>
        <v>0.90581864151974856</v>
      </c>
      <c r="J52" s="30">
        <f t="shared" si="33"/>
        <v>0.71928385950526175</v>
      </c>
      <c r="K52" s="30">
        <f t="shared" si="33"/>
        <v>0.3300020500205002</v>
      </c>
      <c r="L52" s="30">
        <f t="shared" si="33"/>
        <v>0.25246002460024602</v>
      </c>
      <c r="M52" s="30">
        <f t="shared" si="33"/>
        <v>0.25247710810441437</v>
      </c>
      <c r="N52" s="31">
        <f t="shared" si="33"/>
        <v>0.23846863468634685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0.98409525761924288</v>
      </c>
      <c r="F53" s="30">
        <f t="shared" si="33"/>
        <v>1.0426916769167691</v>
      </c>
      <c r="G53" s="30">
        <f t="shared" si="33"/>
        <v>1.0555043050430504</v>
      </c>
      <c r="H53" s="30">
        <f t="shared" si="33"/>
        <v>1.0010250102501026</v>
      </c>
      <c r="I53" s="30">
        <f t="shared" si="33"/>
        <v>0.88183340166735003</v>
      </c>
      <c r="J53" s="30">
        <f t="shared" si="33"/>
        <v>0.526650266502665</v>
      </c>
      <c r="K53" s="30">
        <f t="shared" si="33"/>
        <v>0.29586920869208694</v>
      </c>
      <c r="L53" s="30">
        <f t="shared" si="33"/>
        <v>0.2722256389230559</v>
      </c>
      <c r="M53" s="30">
        <f t="shared" si="33"/>
        <v>0.22856020226868937</v>
      </c>
      <c r="N53" s="31">
        <f t="shared" si="33"/>
        <v>0.26356430230968975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0.94562320623206231</v>
      </c>
      <c r="F54" s="30">
        <f t="shared" si="33"/>
        <v>1.0048004646713133</v>
      </c>
      <c r="G54" s="30">
        <f t="shared" si="33"/>
        <v>0.93542435424354242</v>
      </c>
      <c r="H54" s="30">
        <f t="shared" si="33"/>
        <v>0.81339688396883969</v>
      </c>
      <c r="I54" s="30">
        <f t="shared" si="33"/>
        <v>0.61386155528221953</v>
      </c>
      <c r="J54" s="30">
        <f t="shared" si="33"/>
        <v>0.39088765887658877</v>
      </c>
      <c r="K54" s="30">
        <f t="shared" si="33"/>
        <v>0.26376930435971024</v>
      </c>
      <c r="L54" s="30">
        <f t="shared" si="33"/>
        <v>0.26501640016400163</v>
      </c>
      <c r="M54" s="30">
        <f t="shared" si="33"/>
        <v>0.26617807844745112</v>
      </c>
      <c r="N54" s="31">
        <f t="shared" si="33"/>
        <v>0.23951072844061774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0.79103457701243685</v>
      </c>
      <c r="F55" s="36">
        <f t="shared" si="33"/>
        <v>0.85871942052753858</v>
      </c>
      <c r="G55" s="36">
        <f t="shared" si="33"/>
        <v>0.71268962689626891</v>
      </c>
      <c r="H55" s="36">
        <f t="shared" si="33"/>
        <v>0.69560612272789391</v>
      </c>
      <c r="I55" s="36">
        <f t="shared" si="33"/>
        <v>0.44217233839005055</v>
      </c>
      <c r="J55" s="36">
        <f t="shared" si="33"/>
        <v>0.3125085417520842</v>
      </c>
      <c r="K55" s="36">
        <f t="shared" si="33"/>
        <v>0.24941916085827526</v>
      </c>
      <c r="L55" s="36">
        <f t="shared" si="33"/>
        <v>0.25488588219215524</v>
      </c>
      <c r="M55" s="36">
        <f t="shared" si="33"/>
        <v>0.25567172338390048</v>
      </c>
      <c r="N55" s="37">
        <f t="shared" si="33"/>
        <v>0.2275010250102501</v>
      </c>
      <c r="P55" s="20" t="e">
        <f>LOG(D61,10)</f>
        <v>#NUM!</v>
      </c>
      <c r="Q55" s="30">
        <f>E88</f>
        <v>1</v>
      </c>
      <c r="R55" s="30">
        <f t="shared" ref="R55:Z60" si="36">F88</f>
        <v>0.95648179833449776</v>
      </c>
      <c r="S55" s="30">
        <f t="shared" si="36"/>
        <v>0.98106048013965985</v>
      </c>
      <c r="T55" s="30">
        <f t="shared" si="36"/>
        <v>0.96390885037480278</v>
      </c>
      <c r="U55" s="30">
        <f t="shared" si="36"/>
        <v>0.9138429894072635</v>
      </c>
      <c r="V55" s="30">
        <f t="shared" si="36"/>
        <v>0.73788062597034987</v>
      </c>
      <c r="W55" s="30">
        <f t="shared" si="36"/>
        <v>0.31676407835307863</v>
      </c>
      <c r="X55" s="30">
        <f t="shared" si="36"/>
        <v>0.18462527685949132</v>
      </c>
      <c r="Y55" s="30">
        <f t="shared" si="36"/>
        <v>7.1292974210694859E-2</v>
      </c>
      <c r="Z55" s="31">
        <f t="shared" si="36"/>
        <v>6.9996754182141852E-2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0.96331884221903885</v>
      </c>
      <c r="R56" s="30">
        <f t="shared" si="36"/>
        <v>0.96571516983095451</v>
      </c>
      <c r="S56" s="30">
        <f t="shared" si="36"/>
        <v>0.97359071253774787</v>
      </c>
      <c r="T56" s="30">
        <f t="shared" si="36"/>
        <v>0.95303013639051182</v>
      </c>
      <c r="U56" s="30">
        <f t="shared" si="36"/>
        <v>0.87547723542997469</v>
      </c>
      <c r="V56" s="30">
        <f t="shared" si="36"/>
        <v>0.71125088798608815</v>
      </c>
      <c r="W56" s="30">
        <f t="shared" si="36"/>
        <v>0.25711432811960189</v>
      </c>
      <c r="X56" s="30">
        <f t="shared" si="36"/>
        <v>0.10076959073059971</v>
      </c>
      <c r="Y56" s="30">
        <f t="shared" si="36"/>
        <v>8.5985996677596044E-2</v>
      </c>
      <c r="Z56" s="31">
        <f t="shared" si="36"/>
        <v>4.106034326762531E-2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0.89263980577540147</v>
      </c>
      <c r="R57" s="30">
        <f t="shared" si="36"/>
        <v>0.96190318550216092</v>
      </c>
      <c r="S57" s="30">
        <f t="shared" si="36"/>
        <v>0.95375183181381495</v>
      </c>
      <c r="T57" s="30">
        <f t="shared" si="36"/>
        <v>0.94356264166926596</v>
      </c>
      <c r="U57" s="30">
        <f t="shared" si="36"/>
        <v>0.81634626278250066</v>
      </c>
      <c r="V57" s="30">
        <f t="shared" si="36"/>
        <v>0.58951294566304091</v>
      </c>
      <c r="W57" s="30">
        <f t="shared" si="36"/>
        <v>0.13224245714003963</v>
      </c>
      <c r="X57" s="30">
        <f t="shared" si="36"/>
        <v>3.7909564409173091E-2</v>
      </c>
      <c r="Y57" s="30">
        <f t="shared" si="36"/>
        <v>4.0349348235663163E-4</v>
      </c>
      <c r="Z57" s="31">
        <f t="shared" si="36"/>
        <v>1.2265542265337825E-3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0.9049688993603604</v>
      </c>
      <c r="R58" s="30">
        <f t="shared" si="36"/>
        <v>0.95050322033161416</v>
      </c>
      <c r="S58" s="30">
        <f t="shared" si="36"/>
        <v>0.94673600537508529</v>
      </c>
      <c r="T58" s="30">
        <f t="shared" si="36"/>
        <v>0.90434472591857618</v>
      </c>
      <c r="U58" s="30">
        <f t="shared" si="36"/>
        <v>0.7238033384118332</v>
      </c>
      <c r="V58" s="30">
        <f t="shared" si="36"/>
        <v>0.30772333395004858</v>
      </c>
      <c r="W58" s="30">
        <f t="shared" si="36"/>
        <v>8.0338059680031104E-2</v>
      </c>
      <c r="X58" s="30">
        <f t="shared" si="36"/>
        <v>4.7422295551626636E-2</v>
      </c>
      <c r="Y58" s="30">
        <f t="shared" si="36"/>
        <v>1.0294244002993502E-3</v>
      </c>
      <c r="Z58" s="31">
        <f t="shared" si="36"/>
        <v>1.0804249943967392E-2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0.84402056123768499</v>
      </c>
      <c r="R59" s="30">
        <f t="shared" si="36"/>
        <v>0.90828760039899636</v>
      </c>
      <c r="S59" s="30">
        <f t="shared" si="36"/>
        <v>0.83171250951960163</v>
      </c>
      <c r="T59" s="30">
        <f t="shared" si="36"/>
        <v>0.70429909141090286</v>
      </c>
      <c r="U59" s="30">
        <f t="shared" si="36"/>
        <v>0.45750120096555325</v>
      </c>
      <c r="V59" s="30">
        <f t="shared" si="36"/>
        <v>0.15141122190416123</v>
      </c>
      <c r="W59" s="30">
        <f t="shared" si="36"/>
        <v>1.8641296893164572E-2</v>
      </c>
      <c r="X59" s="30">
        <f t="shared" si="36"/>
        <v>2.7220170794371779E-2</v>
      </c>
      <c r="Y59" s="30">
        <f t="shared" si="36"/>
        <v>1.538058688894528E-2</v>
      </c>
      <c r="Z59" s="31">
        <f t="shared" si="36"/>
        <v>3.1707129491358288E-2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0.72457933969384158</v>
      </c>
      <c r="R60" s="30">
        <f t="shared" si="36"/>
        <v>0.740176298911984</v>
      </c>
      <c r="S60" s="30">
        <f t="shared" si="36"/>
        <v>0.58848547315654909</v>
      </c>
      <c r="T60" s="30">
        <f t="shared" si="36"/>
        <v>0.46589729236013411</v>
      </c>
      <c r="U60" s="30">
        <f t="shared" si="36"/>
        <v>0.27466223709190818</v>
      </c>
      <c r="V60" s="30">
        <f t="shared" si="36"/>
        <v>7.5575075809759418E-2</v>
      </c>
      <c r="W60" s="30">
        <f t="shared" si="36"/>
        <v>2.386979654701904E-2</v>
      </c>
      <c r="X60" s="30">
        <f t="shared" si="36"/>
        <v>6.6511782306511447E-3</v>
      </c>
      <c r="Y60" s="30">
        <f t="shared" si="36"/>
        <v>2.0217188098923589E-2</v>
      </c>
      <c r="Z60" s="31">
        <f t="shared" si="36"/>
        <v>0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0.96635523481692653</v>
      </c>
      <c r="G61" s="30">
        <f t="shared" si="40"/>
        <v>0.98535749010772111</v>
      </c>
      <c r="H61" s="30">
        <f t="shared" si="40"/>
        <v>0.97209723270137982</v>
      </c>
      <c r="I61" s="30">
        <f t="shared" si="40"/>
        <v>0.93339034520431297</v>
      </c>
      <c r="J61" s="30">
        <f t="shared" si="40"/>
        <v>0.79735043150570351</v>
      </c>
      <c r="K61" s="30">
        <f t="shared" si="40"/>
        <v>0.47177706640681305</v>
      </c>
      <c r="L61" s="30">
        <f t="shared" si="40"/>
        <v>0.36961799784059585</v>
      </c>
      <c r="M61" s="30">
        <f t="shared" si="40"/>
        <v>0.28199859804130556</v>
      </c>
      <c r="N61" s="31">
        <f t="shared" si="40"/>
        <v>0.28099646521372518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0.97164108596054355</v>
      </c>
      <c r="F62" s="30">
        <f t="shared" si="40"/>
        <v>0.97349373328325051</v>
      </c>
      <c r="G62" s="30">
        <f t="shared" si="40"/>
        <v>0.97958246799467086</v>
      </c>
      <c r="H62" s="30">
        <f t="shared" si="40"/>
        <v>0.96368668806746793</v>
      </c>
      <c r="I62" s="30">
        <f t="shared" si="40"/>
        <v>0.90372903719441178</v>
      </c>
      <c r="J62" s="30">
        <f t="shared" si="40"/>
        <v>0.77676246492900791</v>
      </c>
      <c r="K62" s="30">
        <f t="shared" si="40"/>
        <v>0.42566068836205523</v>
      </c>
      <c r="L62" s="30">
        <f t="shared" si="40"/>
        <v>0.30478754159247884</v>
      </c>
      <c r="M62" s="30">
        <f t="shared" si="40"/>
        <v>0.29335805849254909</v>
      </c>
      <c r="N62" s="31">
        <f t="shared" si="40"/>
        <v>0.25862516508641326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0.91699775297564334</v>
      </c>
      <c r="F63" s="30">
        <f t="shared" si="40"/>
        <v>0.97054661431428169</v>
      </c>
      <c r="G63" s="30">
        <f t="shared" si="40"/>
        <v>0.96424464478721861</v>
      </c>
      <c r="H63" s="30">
        <f t="shared" si="40"/>
        <v>0.95636718439825241</v>
      </c>
      <c r="I63" s="30">
        <f t="shared" si="40"/>
        <v>0.85801373615640764</v>
      </c>
      <c r="J63" s="30">
        <f t="shared" si="40"/>
        <v>0.68264450217834727</v>
      </c>
      <c r="K63" s="30">
        <f t="shared" si="40"/>
        <v>0.32911982462482797</v>
      </c>
      <c r="L63" s="30">
        <f t="shared" si="40"/>
        <v>0.25618923688213613</v>
      </c>
      <c r="M63" s="30">
        <f t="shared" si="40"/>
        <v>0.2271925665010445</v>
      </c>
      <c r="N63" s="31">
        <f t="shared" si="40"/>
        <v>0.22782889071503878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0.92652961419027868</v>
      </c>
      <c r="F64" s="30">
        <f t="shared" si="40"/>
        <v>0.96173308028531679</v>
      </c>
      <c r="G64" s="30">
        <f t="shared" si="40"/>
        <v>0.95882057338577142</v>
      </c>
      <c r="H64" s="30">
        <f t="shared" si="40"/>
        <v>0.92604705360462403</v>
      </c>
      <c r="I64" s="30">
        <f t="shared" si="40"/>
        <v>0.78646700764638655</v>
      </c>
      <c r="J64" s="30">
        <f t="shared" si="40"/>
        <v>0.46478749167994066</v>
      </c>
      <c r="K64" s="30">
        <f t="shared" si="40"/>
        <v>0.28899152893067842</v>
      </c>
      <c r="L64" s="30">
        <f t="shared" si="40"/>
        <v>0.26354371370536556</v>
      </c>
      <c r="M64" s="30">
        <f t="shared" si="40"/>
        <v>0.22767648582558089</v>
      </c>
      <c r="N64" s="31">
        <f t="shared" si="40"/>
        <v>0.23523359291033719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0.87940927267898117</v>
      </c>
      <c r="F65" s="30">
        <f t="shared" si="40"/>
        <v>0.92909536628674549</v>
      </c>
      <c r="G65" s="30">
        <f t="shared" si="40"/>
        <v>0.86989367933946349</v>
      </c>
      <c r="H65" s="30">
        <f t="shared" si="40"/>
        <v>0.77138789625610205</v>
      </c>
      <c r="I65" s="30">
        <f t="shared" si="40"/>
        <v>0.58058366368382608</v>
      </c>
      <c r="J65" s="30">
        <f t="shared" si="40"/>
        <v>0.34393956819547494</v>
      </c>
      <c r="K65" s="30">
        <f t="shared" si="40"/>
        <v>0.24129256580543001</v>
      </c>
      <c r="L65" s="30">
        <f t="shared" si="40"/>
        <v>0.24792505949530877</v>
      </c>
      <c r="M65" s="30">
        <f t="shared" si="40"/>
        <v>0.23877164770166051</v>
      </c>
      <c r="N65" s="31">
        <f t="shared" si="40"/>
        <v>0.25139401423076907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-4.4318231255781937E-2</v>
      </c>
      <c r="S65" s="30">
        <f t="shared" si="45"/>
        <v>-2.8516666662756429E-2</v>
      </c>
      <c r="T65" s="30">
        <f t="shared" si="45"/>
        <v>-2.4478578642772031E-2</v>
      </c>
      <c r="U65" s="30">
        <f t="shared" si="45"/>
        <v>4.8449350958157389E-3</v>
      </c>
      <c r="V65" s="30">
        <f t="shared" si="45"/>
        <v>-4.3657768047111745E-4</v>
      </c>
      <c r="W65" s="30">
        <f t="shared" si="45"/>
        <v>4.8030477096066726E-2</v>
      </c>
      <c r="X65" s="30">
        <f t="shared" si="45"/>
        <v>7.7083417218054978E-2</v>
      </c>
      <c r="Y65" s="30">
        <f t="shared" si="45"/>
        <v>-1.7308131302597674E-2</v>
      </c>
      <c r="Z65" s="31">
        <f t="shared" si="45"/>
        <v>2.6368848930206246E-2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0.78706694927806542</v>
      </c>
      <c r="F66" s="30">
        <f t="shared" si="40"/>
        <v>0.79912526075191381</v>
      </c>
      <c r="G66" s="30">
        <f t="shared" si="40"/>
        <v>0.68185014326897198</v>
      </c>
      <c r="H66" s="30">
        <f t="shared" si="40"/>
        <v>0.58707484467511761</v>
      </c>
      <c r="I66" s="30">
        <f t="shared" si="40"/>
        <v>0.43922731690441097</v>
      </c>
      <c r="J66" s="30">
        <f t="shared" si="40"/>
        <v>0.28530917378379533</v>
      </c>
      <c r="K66" s="30">
        <f t="shared" si="40"/>
        <v>0.2453348202272887</v>
      </c>
      <c r="L66" s="30">
        <f t="shared" si="40"/>
        <v>0.23202277267339352</v>
      </c>
      <c r="M66" s="30">
        <f t="shared" si="40"/>
        <v>0.24251091784073167</v>
      </c>
      <c r="N66" s="31">
        <f t="shared" si="40"/>
        <v>0.22688061786927119</v>
      </c>
      <c r="P66" s="20">
        <f t="shared" si="44"/>
        <v>-8.6020599913279607</v>
      </c>
      <c r="Q66" s="30">
        <f t="shared" si="45"/>
        <v>0</v>
      </c>
      <c r="R66" s="30">
        <f t="shared" si="45"/>
        <v>-0.10810945880914813</v>
      </c>
      <c r="S66" s="30">
        <f t="shared" si="45"/>
        <v>-7.8018195368026899E-2</v>
      </c>
      <c r="T66" s="30">
        <f t="shared" si="45"/>
        <v>-8.3139232685511488E-2</v>
      </c>
      <c r="U66" s="30">
        <f t="shared" si="45"/>
        <v>-6.1363420878868258E-4</v>
      </c>
      <c r="V66" s="30">
        <f t="shared" si="45"/>
        <v>6.9148672988563864E-2</v>
      </c>
      <c r="W66" s="30">
        <f t="shared" si="45"/>
        <v>0.15051376823767654</v>
      </c>
      <c r="X66" s="30">
        <f t="shared" si="45"/>
        <v>0.12689430686791295</v>
      </c>
      <c r="Y66" s="30">
        <f t="shared" si="45"/>
        <v>6.3235453170228731E-2</v>
      </c>
      <c r="Z66" s="31">
        <f t="shared" si="45"/>
        <v>6.1255334831521839E-2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-8.4916940034625576E-2</v>
      </c>
      <c r="S67" s="30">
        <f t="shared" si="45"/>
        <v>-5.8906782457150642E-2</v>
      </c>
      <c r="T67" s="30">
        <f t="shared" si="45"/>
        <v>-3.2037194511180589E-2</v>
      </c>
      <c r="U67" s="30">
        <f t="shared" si="45"/>
        <v>0.10319614590023951</v>
      </c>
      <c r="V67" s="30">
        <f t="shared" si="45"/>
        <v>0.36003568399367269</v>
      </c>
      <c r="W67" s="30">
        <f t="shared" si="45"/>
        <v>0.2063235796640534</v>
      </c>
      <c r="X67" s="30">
        <f t="shared" si="45"/>
        <v>0.11965783804200902</v>
      </c>
      <c r="Y67" s="30">
        <f t="shared" si="45"/>
        <v>6.3488500003279741E-2</v>
      </c>
      <c r="Z67" s="31">
        <f t="shared" si="45"/>
        <v>5.2540635647043227E-2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-0.10099729615508335</v>
      </c>
      <c r="S68" s="30">
        <f t="shared" si="45"/>
        <v>-3.6772924640132709E-3</v>
      </c>
      <c r="T68" s="30">
        <f t="shared" si="45"/>
        <v>0.10925979746440995</v>
      </c>
      <c r="U68" s="30">
        <f t="shared" si="45"/>
        <v>0.31380107183708905</v>
      </c>
      <c r="V68" s="30">
        <f t="shared" si="45"/>
        <v>0.47137519815374773</v>
      </c>
      <c r="W68" s="30">
        <f t="shared" si="45"/>
        <v>0.24871409829833885</v>
      </c>
      <c r="X68" s="30">
        <f t="shared" si="45"/>
        <v>0.12860735899923906</v>
      </c>
      <c r="Y68" s="30">
        <f t="shared" si="45"/>
        <v>4.47921492166692E-2</v>
      </c>
      <c r="Z68" s="31">
        <f t="shared" si="45"/>
        <v>2.7371570258269348E-2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2.3852825806198148E-2</v>
      </c>
      <c r="G69" s="30">
        <f t="shared" si="47"/>
        <v>7.0092852920045551E-2</v>
      </c>
      <c r="H69" s="30">
        <f t="shared" si="47"/>
        <v>6.8095779712274249E-2</v>
      </c>
      <c r="I69" s="30">
        <f t="shared" si="47"/>
        <v>0.1274443012314635</v>
      </c>
      <c r="J69" s="30">
        <f t="shared" si="47"/>
        <v>9.0534671129988961E-2</v>
      </c>
      <c r="K69" s="30">
        <f t="shared" si="47"/>
        <v>1.8857399897697708E-2</v>
      </c>
      <c r="L69" s="30">
        <f t="shared" si="47"/>
        <v>2.1940090243430119E-2</v>
      </c>
      <c r="M69" s="30">
        <f t="shared" si="47"/>
        <v>2.8933225466237462E-2</v>
      </c>
      <c r="N69" s="31">
        <f t="shared" si="47"/>
        <v>3.5395845222134313E-2</v>
      </c>
      <c r="P69" s="21">
        <f t="shared" si="44"/>
        <v>-8</v>
      </c>
      <c r="Q69" s="36">
        <f t="shared" si="45"/>
        <v>0</v>
      </c>
      <c r="R69" s="36">
        <f t="shared" si="45"/>
        <v>-4.7129349045595514E-2</v>
      </c>
      <c r="S69" s="36">
        <f t="shared" si="45"/>
        <v>0.12237068174276888</v>
      </c>
      <c r="T69" s="36">
        <f t="shared" si="45"/>
        <v>0.23253114596949043</v>
      </c>
      <c r="U69" s="36">
        <f t="shared" si="45"/>
        <v>0.38748951275665311</v>
      </c>
      <c r="V69" s="36">
        <f t="shared" si="45"/>
        <v>0.45907798092871521</v>
      </c>
      <c r="W69" s="36">
        <f t="shared" si="45"/>
        <v>0.20565091018478296</v>
      </c>
      <c r="X69" s="36">
        <f t="shared" si="45"/>
        <v>0.12712448296699178</v>
      </c>
      <c r="Y69" s="36">
        <f t="shared" si="45"/>
        <v>3.144022807947177E-2</v>
      </c>
      <c r="Z69" s="37">
        <f t="shared" si="45"/>
        <v>5.071820192600849E-2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5.2236177766198794E-2</v>
      </c>
      <c r="F70" s="30">
        <f t="shared" si="47"/>
        <v>3.6644701398808072E-2</v>
      </c>
      <c r="G70" s="30">
        <f t="shared" si="47"/>
        <v>9.3911106173450387E-2</v>
      </c>
      <c r="H70" s="30">
        <f t="shared" si="47"/>
        <v>0.11390771546596676</v>
      </c>
      <c r="I70" s="30">
        <f t="shared" si="47"/>
        <v>5.1270474124649211E-2</v>
      </c>
      <c r="J70" s="30">
        <f t="shared" si="47"/>
        <v>8.8833550764121749E-2</v>
      </c>
      <c r="K70" s="30">
        <f t="shared" si="47"/>
        <v>5.252165971207419E-2</v>
      </c>
      <c r="L70" s="30">
        <f t="shared" si="47"/>
        <v>1.8204927962500377E-2</v>
      </c>
      <c r="M70" s="30">
        <f t="shared" si="47"/>
        <v>4.6713800442878685E-2</v>
      </c>
      <c r="N70" s="31">
        <f t="shared" si="47"/>
        <v>5.3123965721122907E-2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3.9897604990470896E-2</v>
      </c>
      <c r="F71" s="30">
        <f t="shared" si="47"/>
        <v>8.8905074820290059E-2</v>
      </c>
      <c r="G71" s="30">
        <f t="shared" si="47"/>
        <v>7.8938035093645262E-2</v>
      </c>
      <c r="H71" s="30">
        <f t="shared" si="47"/>
        <v>9.5962188006430804E-2</v>
      </c>
      <c r="I71" s="30">
        <f t="shared" si="47"/>
        <v>7.0352039171780137E-2</v>
      </c>
      <c r="J71" s="30">
        <f t="shared" si="47"/>
        <v>5.5286637451292676E-2</v>
      </c>
      <c r="K71" s="30">
        <f t="shared" si="47"/>
        <v>2.716344582887506E-2</v>
      </c>
      <c r="L71" s="30">
        <f t="shared" si="47"/>
        <v>5.8854535908405689E-3</v>
      </c>
      <c r="M71" s="30">
        <f t="shared" si="47"/>
        <v>4.188175730288763E-2</v>
      </c>
      <c r="N71" s="31">
        <f t="shared" si="47"/>
        <v>3.3237558950781627E-2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4.9864745635439925E-2</v>
      </c>
      <c r="F72" s="30">
        <f t="shared" si="47"/>
        <v>7.0123512578099331E-2</v>
      </c>
      <c r="G72" s="30">
        <f t="shared" si="47"/>
        <v>0.10828132524468027</v>
      </c>
      <c r="H72" s="30">
        <f t="shared" si="47"/>
        <v>0.12395997892193883</v>
      </c>
      <c r="I72" s="30">
        <f t="shared" si="47"/>
        <v>0.10135380583975737</v>
      </c>
      <c r="J72" s="30">
        <f t="shared" si="47"/>
        <v>6.7616382241862824E-2</v>
      </c>
      <c r="K72" s="30">
        <f t="shared" si="47"/>
        <v>9.2849249579718338E-3</v>
      </c>
      <c r="L72" s="30">
        <f t="shared" si="47"/>
        <v>9.982157411807295E-3</v>
      </c>
      <c r="M72" s="30">
        <f t="shared" si="47"/>
        <v>3.7307067760380931E-2</v>
      </c>
      <c r="N72" s="31">
        <f t="shared" si="47"/>
        <v>2.7943577496449955E-2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8.5659932391257576E-2</v>
      </c>
      <c r="F73" s="30">
        <f t="shared" si="47"/>
        <v>8.6934139897449594E-2</v>
      </c>
      <c r="G73" s="30">
        <f t="shared" si="47"/>
        <v>9.0593847114455353E-2</v>
      </c>
      <c r="H73" s="30">
        <f t="shared" si="47"/>
        <v>4.9511496848689891E-2</v>
      </c>
      <c r="I73" s="30">
        <f t="shared" si="47"/>
        <v>6.1912327371932224E-2</v>
      </c>
      <c r="J73" s="30">
        <f t="shared" si="47"/>
        <v>4.5540818311018944E-2</v>
      </c>
      <c r="K73" s="30">
        <f t="shared" si="47"/>
        <v>2.400981375215671E-2</v>
      </c>
      <c r="L73" s="30">
        <f t="shared" si="47"/>
        <v>2.024583752270916E-2</v>
      </c>
      <c r="M73" s="30">
        <f t="shared" si="47"/>
        <v>4.3368308733209612E-2</v>
      </c>
      <c r="N73" s="31">
        <f t="shared" si="47"/>
        <v>3.2356773306658829E-2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3.7296841518755486E-3</v>
      </c>
      <c r="F74" s="30">
        <f t="shared" si="47"/>
        <v>7.7156423575932234E-2</v>
      </c>
      <c r="G74" s="30">
        <f t="shared" si="47"/>
        <v>4.2641473225633122E-2</v>
      </c>
      <c r="H74" s="30">
        <f t="shared" si="47"/>
        <v>0.13123335248086943</v>
      </c>
      <c r="I74" s="30">
        <f t="shared" si="47"/>
        <v>5.834185516523197E-3</v>
      </c>
      <c r="J74" s="30">
        <f t="shared" si="47"/>
        <v>2.6508627261492893E-2</v>
      </c>
      <c r="K74" s="30">
        <f t="shared" si="47"/>
        <v>4.628081916899421E-3</v>
      </c>
      <c r="L74" s="30">
        <f t="shared" si="47"/>
        <v>2.2444367599675226E-2</v>
      </c>
      <c r="M74" s="30">
        <f t="shared" si="47"/>
        <v>2.4869609452330327E-2</v>
      </c>
      <c r="N74" s="31">
        <f t="shared" si="47"/>
        <v>1.913953007110087E-2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1.3771435400141753E-2</v>
      </c>
      <c r="G77" s="30">
        <f t="shared" si="54"/>
        <v>4.0468127501657146E-2</v>
      </c>
      <c r="H77" s="30">
        <f t="shared" si="54"/>
        <v>3.9315116747558998E-2</v>
      </c>
      <c r="I77" s="30">
        <f t="shared" si="54"/>
        <v>7.3580001622669214E-2</v>
      </c>
      <c r="J77" s="30">
        <f t="shared" si="54"/>
        <v>5.2270216747893367E-2</v>
      </c>
      <c r="K77" s="30">
        <f t="shared" si="54"/>
        <v>1.0887324907152194E-2</v>
      </c>
      <c r="L77" s="30">
        <f t="shared" si="54"/>
        <v>1.2667117008089061E-2</v>
      </c>
      <c r="M77" s="30">
        <f t="shared" si="54"/>
        <v>1.6704605511456336E-2</v>
      </c>
      <c r="N77" s="31">
        <f t="shared" si="54"/>
        <v>2.0435800767193577E-2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3.015857129475202E-2</v>
      </c>
      <c r="F78" s="30">
        <f t="shared" si="56"/>
        <v>2.1156828216975298E-2</v>
      </c>
      <c r="G78" s="30">
        <f t="shared" si="56"/>
        <v>5.4219602429137113E-2</v>
      </c>
      <c r="H78" s="30">
        <f t="shared" si="56"/>
        <v>6.5764650187051216E-2</v>
      </c>
      <c r="I78" s="30">
        <f t="shared" si="56"/>
        <v>2.9601022037345968E-2</v>
      </c>
      <c r="J78" s="30">
        <f t="shared" si="56"/>
        <v>5.1288074446735978E-2</v>
      </c>
      <c r="K78" s="30">
        <f t="shared" si="56"/>
        <v>3.0323394373051957E-2</v>
      </c>
      <c r="L78" s="30">
        <f t="shared" si="56"/>
        <v>1.0510620059727339E-2</v>
      </c>
      <c r="M78" s="30">
        <f t="shared" si="56"/>
        <v>2.6970225260566468E-2</v>
      </c>
      <c r="N78" s="31">
        <f t="shared" si="56"/>
        <v>3.0671135909510764E-2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2.303489298126973E-2</v>
      </c>
      <c r="F79" s="30">
        <f t="shared" si="56"/>
        <v>5.1329368879818288E-2</v>
      </c>
      <c r="G79" s="30">
        <f t="shared" si="56"/>
        <v>4.5574895810616217E-2</v>
      </c>
      <c r="H79" s="30">
        <f t="shared" si="56"/>
        <v>5.5403795077538308E-2</v>
      </c>
      <c r="I79" s="30">
        <f t="shared" si="56"/>
        <v>4.0617768753866364E-2</v>
      </c>
      <c r="J79" s="30">
        <f t="shared" si="56"/>
        <v>3.1919755015093074E-2</v>
      </c>
      <c r="K79" s="30">
        <f t="shared" si="56"/>
        <v>1.5682822761418833E-2</v>
      </c>
      <c r="L79" s="30">
        <f t="shared" si="56"/>
        <v>3.3979682149748521E-3</v>
      </c>
      <c r="M79" s="30">
        <f t="shared" si="56"/>
        <v>2.418044385295675E-2</v>
      </c>
      <c r="N79" s="31">
        <f t="shared" si="56"/>
        <v>1.9189713607439828E-2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2.8789424315693458E-2</v>
      </c>
      <c r="F80" s="30">
        <f t="shared" si="56"/>
        <v>4.0485828863487762E-2</v>
      </c>
      <c r="G80" s="30">
        <f t="shared" si="56"/>
        <v>6.2516252278225576E-2</v>
      </c>
      <c r="H80" s="30">
        <f t="shared" si="56"/>
        <v>7.1568327199321727E-2</v>
      </c>
      <c r="I80" s="30">
        <f t="shared" si="56"/>
        <v>5.8516647084976982E-2</v>
      </c>
      <c r="J80" s="30">
        <f t="shared" si="56"/>
        <v>3.9038336488968137E-2</v>
      </c>
      <c r="K80" s="30">
        <f t="shared" si="56"/>
        <v>5.3606539238905135E-3</v>
      </c>
      <c r="L80" s="30">
        <f t="shared" si="56"/>
        <v>5.76320126880016E-3</v>
      </c>
      <c r="M80" s="30">
        <f t="shared" si="56"/>
        <v>2.1539245614131539E-2</v>
      </c>
      <c r="N80" s="31">
        <f t="shared" si="56"/>
        <v>1.6133231989696552E-2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4.9455785024857708E-2</v>
      </c>
      <c r="F81" s="30">
        <f t="shared" si="56"/>
        <v>5.019144907156111E-2</v>
      </c>
      <c r="G81" s="30">
        <f t="shared" si="56"/>
        <v>5.2304382018454602E-2</v>
      </c>
      <c r="H81" s="30">
        <f t="shared" si="56"/>
        <v>2.8585476033572418E-2</v>
      </c>
      <c r="I81" s="30">
        <f t="shared" si="56"/>
        <v>3.5745098874341311E-2</v>
      </c>
      <c r="J81" s="30">
        <f t="shared" si="56"/>
        <v>2.6293003710982626E-2</v>
      </c>
      <c r="K81" s="30">
        <f t="shared" si="56"/>
        <v>1.3862072433000456E-2</v>
      </c>
      <c r="L81" s="30">
        <f t="shared" si="56"/>
        <v>1.168893974370556E-2</v>
      </c>
      <c r="M81" s="30">
        <f t="shared" si="56"/>
        <v>2.5038704721417369E-2</v>
      </c>
      <c r="N81" s="31">
        <f t="shared" si="56"/>
        <v>1.8681191778707175E-2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2.1533341490776294E-3</v>
      </c>
      <c r="F82" s="36">
        <f t="shared" si="56"/>
        <v>4.4546281921273266E-2</v>
      </c>
      <c r="G82" s="36">
        <f t="shared" si="56"/>
        <v>2.4619066045461505E-2</v>
      </c>
      <c r="H82" s="36">
        <f t="shared" si="56"/>
        <v>7.5767611381487007E-2</v>
      </c>
      <c r="I82" s="36">
        <f t="shared" si="56"/>
        <v>3.3683685784668838E-3</v>
      </c>
      <c r="J82" s="36">
        <f t="shared" si="56"/>
        <v>1.5304763085270375E-2</v>
      </c>
      <c r="K82" s="36">
        <f t="shared" si="56"/>
        <v>2.6720243405535201E-3</v>
      </c>
      <c r="L82" s="36">
        <f t="shared" si="56"/>
        <v>1.2958261675463408E-2</v>
      </c>
      <c r="M82" s="36">
        <f t="shared" si="56"/>
        <v>1.4358475711943777E-2</v>
      </c>
      <c r="N82" s="37">
        <f t="shared" si="56"/>
        <v>1.1050212838713025E-2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0.22688061786927119</v>
      </c>
      <c r="F85" s="5"/>
      <c r="G85" s="5" t="s">
        <v>22</v>
      </c>
      <c r="H85" s="5">
        <f>1/(1-E85)</f>
        <v>1.2934612986211582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0.14592846996519002</v>
      </c>
      <c r="S85" s="30">
        <f t="shared" si="60"/>
        <v>0.11071539859455325</v>
      </c>
      <c r="T85" s="30">
        <f t="shared" si="60"/>
        <v>0.10777609016776883</v>
      </c>
      <c r="U85" s="30">
        <f t="shared" si="60"/>
        <v>9.7892254019703168E-2</v>
      </c>
      <c r="V85" s="30">
        <f t="shared" si="60"/>
        <v>7.1782992046450333E-2</v>
      </c>
      <c r="W85" s="30">
        <f t="shared" si="60"/>
        <v>2.7838401166866852E-2</v>
      </c>
      <c r="X85" s="30">
        <f t="shared" si="60"/>
        <v>2.7161618953095934E-2</v>
      </c>
      <c r="Y85" s="30">
        <f t="shared" si="60"/>
        <v>1.5457692486425985E-2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-0.29346129862115822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0.1077538680105677</v>
      </c>
      <c r="S86" s="30">
        <f t="shared" si="61"/>
        <v>8.17524671487386E-2</v>
      </c>
      <c r="T86" s="30">
        <f t="shared" si="61"/>
        <v>7.958207605001999E-2</v>
      </c>
      <c r="U86" s="30">
        <f t="shared" si="61"/>
        <v>7.2283832081651109E-2</v>
      </c>
      <c r="V86" s="30">
        <f t="shared" si="61"/>
        <v>5.3004701907872633E-2</v>
      </c>
      <c r="W86" s="30">
        <f t="shared" si="61"/>
        <v>2.0555929940712443E-2</v>
      </c>
      <c r="X86" s="30">
        <f t="shared" si="61"/>
        <v>2.005619262864464E-2</v>
      </c>
      <c r="Y86" s="30">
        <f t="shared" si="61"/>
        <v>1.1413990404529088E-2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6.1746785834439731E-2</v>
      </c>
      <c r="S87" s="30">
        <f t="shared" si="63"/>
        <v>4.6847061489942679E-2</v>
      </c>
      <c r="T87" s="30">
        <f t="shared" si="63"/>
        <v>4.5603350458275495E-2</v>
      </c>
      <c r="U87" s="30">
        <f t="shared" si="63"/>
        <v>4.1421197969437044E-2</v>
      </c>
      <c r="V87" s="30">
        <f t="shared" si="63"/>
        <v>3.0373573008096108E-2</v>
      </c>
      <c r="W87" s="30">
        <f t="shared" si="63"/>
        <v>1.1779276485484852E-2</v>
      </c>
      <c r="X87" s="30">
        <f t="shared" si="63"/>
        <v>1.1492909291884866E-2</v>
      </c>
      <c r="Y87" s="30">
        <f t="shared" si="63"/>
        <v>6.5406210843000851E-3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0.95648179833449776</v>
      </c>
      <c r="G88" s="30">
        <f t="shared" si="64"/>
        <v>0.98106048013965985</v>
      </c>
      <c r="H88" s="30">
        <f t="shared" si="64"/>
        <v>0.96390885037480278</v>
      </c>
      <c r="I88" s="30">
        <f t="shared" si="64"/>
        <v>0.9138429894072635</v>
      </c>
      <c r="J88" s="30">
        <f t="shared" si="64"/>
        <v>0.73788062597034987</v>
      </c>
      <c r="K88" s="30">
        <f t="shared" si="64"/>
        <v>0.31676407835307863</v>
      </c>
      <c r="L88" s="30">
        <f t="shared" si="64"/>
        <v>0.18462527685949132</v>
      </c>
      <c r="M88" s="30">
        <f t="shared" si="64"/>
        <v>7.1292974210694859E-2</v>
      </c>
      <c r="N88" s="31">
        <f t="shared" si="64"/>
        <v>6.9996754182141852E-2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4.0426834704732045E-2</v>
      </c>
      <c r="S88" s="30">
        <f t="shared" si="65"/>
        <v>3.067169222920112E-2</v>
      </c>
      <c r="T88" s="30">
        <f t="shared" si="65"/>
        <v>2.9857410163856467E-2</v>
      </c>
      <c r="U88" s="30">
        <f t="shared" si="65"/>
        <v>2.7119272703072971E-2</v>
      </c>
      <c r="V88" s="30">
        <f t="shared" si="65"/>
        <v>1.9886175430779071E-2</v>
      </c>
      <c r="W88" s="30">
        <f t="shared" si="65"/>
        <v>7.7121239103336405E-3</v>
      </c>
      <c r="X88" s="30">
        <f t="shared" si="65"/>
        <v>7.524633678347061E-3</v>
      </c>
      <c r="Y88" s="30">
        <f t="shared" si="65"/>
        <v>4.282273220670289E-3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0.96331884221903885</v>
      </c>
      <c r="F89" s="30">
        <f t="shared" si="64"/>
        <v>0.96571516983095451</v>
      </c>
      <c r="G89" s="30">
        <f t="shared" si="64"/>
        <v>0.97359071253774787</v>
      </c>
      <c r="H89" s="30">
        <f t="shared" si="64"/>
        <v>0.95303013639051182</v>
      </c>
      <c r="I89" s="30">
        <f t="shared" si="64"/>
        <v>0.87547723542997469</v>
      </c>
      <c r="J89" s="30">
        <f t="shared" si="64"/>
        <v>0.71125088798608815</v>
      </c>
      <c r="K89" s="30">
        <f t="shared" si="64"/>
        <v>0.25711432811960189</v>
      </c>
      <c r="L89" s="30">
        <f t="shared" si="64"/>
        <v>0.10076959073059971</v>
      </c>
      <c r="M89" s="30">
        <f t="shared" si="64"/>
        <v>8.5985996677596044E-2</v>
      </c>
      <c r="N89" s="31">
        <f t="shared" si="64"/>
        <v>4.106034326762531E-2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0.89263980577540147</v>
      </c>
      <c r="F90" s="30">
        <f t="shared" si="64"/>
        <v>0.96190318550216092</v>
      </c>
      <c r="G90" s="30">
        <f t="shared" si="64"/>
        <v>0.95375183181381495</v>
      </c>
      <c r="H90" s="30">
        <f t="shared" si="64"/>
        <v>0.94356264166926596</v>
      </c>
      <c r="I90" s="30">
        <f t="shared" si="64"/>
        <v>0.81634626278250066</v>
      </c>
      <c r="J90" s="30">
        <f t="shared" si="64"/>
        <v>0.58951294566304091</v>
      </c>
      <c r="K90" s="30">
        <f t="shared" si="64"/>
        <v>0.13224245714003963</v>
      </c>
      <c r="L90" s="30">
        <f t="shared" si="64"/>
        <v>3.7909564409173091E-2</v>
      </c>
      <c r="M90" s="30">
        <f t="shared" si="64"/>
        <v>4.0349348235663163E-4</v>
      </c>
      <c r="N90" s="31">
        <f t="shared" si="64"/>
        <v>1.2265542265337825E-3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1.4742411672356446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0.9049688993603604</v>
      </c>
      <c r="F91" s="30">
        <f t="shared" si="64"/>
        <v>0.95050322033161416</v>
      </c>
      <c r="G91" s="30">
        <f t="shared" si="64"/>
        <v>0.94673600537508529</v>
      </c>
      <c r="H91" s="30">
        <f t="shared" si="64"/>
        <v>0.90434472591857618</v>
      </c>
      <c r="I91" s="30">
        <f t="shared" si="64"/>
        <v>0.7238033384118332</v>
      </c>
      <c r="J91" s="30">
        <f t="shared" si="64"/>
        <v>0.30772333395004858</v>
      </c>
      <c r="K91" s="30">
        <f t="shared" si="64"/>
        <v>8.0338059680031104E-2</v>
      </c>
      <c r="L91" s="30">
        <f t="shared" si="64"/>
        <v>4.7422295551626636E-2</v>
      </c>
      <c r="M91" s="30">
        <f t="shared" si="64"/>
        <v>1.0294244002993502E-3</v>
      </c>
      <c r="N91" s="31">
        <f t="shared" si="64"/>
        <v>1.0804249943967392E-2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0.84402056123768499</v>
      </c>
      <c r="F92" s="30">
        <f t="shared" si="64"/>
        <v>0.90828760039899636</v>
      </c>
      <c r="G92" s="30">
        <f t="shared" si="64"/>
        <v>0.83171250951960163</v>
      </c>
      <c r="H92" s="30">
        <f t="shared" si="64"/>
        <v>0.70429909141090286</v>
      </c>
      <c r="I92" s="30">
        <f t="shared" si="64"/>
        <v>0.45750120096555325</v>
      </c>
      <c r="J92" s="30">
        <f t="shared" si="64"/>
        <v>0.15141122190416123</v>
      </c>
      <c r="K92" s="30">
        <f t="shared" si="64"/>
        <v>1.8641296893164572E-2</v>
      </c>
      <c r="L92" s="30">
        <f t="shared" si="64"/>
        <v>2.7220170794371779E-2</v>
      </c>
      <c r="M92" s="30">
        <f t="shared" si="64"/>
        <v>1.538058688894528E-2</v>
      </c>
      <c r="N92" s="31">
        <f t="shared" si="64"/>
        <v>3.1707129491358288E-2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0.72457933969384158</v>
      </c>
      <c r="F93" s="36">
        <f t="shared" si="64"/>
        <v>0.740176298911984</v>
      </c>
      <c r="G93" s="36">
        <f t="shared" si="64"/>
        <v>0.58848547315654909</v>
      </c>
      <c r="H93" s="36">
        <f t="shared" si="64"/>
        <v>0.46589729236013411</v>
      </c>
      <c r="I93" s="36">
        <f t="shared" si="64"/>
        <v>0.27466223709190818</v>
      </c>
      <c r="J93" s="36">
        <f t="shared" si="64"/>
        <v>7.5575075809759418E-2</v>
      </c>
      <c r="K93" s="36">
        <f t="shared" si="64"/>
        <v>2.386979654701904E-2</v>
      </c>
      <c r="L93" s="36">
        <f t="shared" si="64"/>
        <v>6.6511782306511447E-3</v>
      </c>
      <c r="M93" s="36">
        <f t="shared" si="64"/>
        <v>2.0217188098923589E-2</v>
      </c>
      <c r="N93" s="37">
        <f t="shared" si="64"/>
        <v>0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0.15391702836850896</v>
      </c>
      <c r="S94" s="30">
        <f t="shared" si="70"/>
        <v>0.11571539094596887</v>
      </c>
      <c r="T94" s="30">
        <f t="shared" si="70"/>
        <v>0.11026233465286606</v>
      </c>
      <c r="U94" s="30">
        <f t="shared" si="70"/>
        <v>9.6466895055966034E-2</v>
      </c>
      <c r="V94" s="30">
        <f t="shared" si="70"/>
        <v>6.6310419721780173E-2</v>
      </c>
      <c r="W94" s="30">
        <f t="shared" si="70"/>
        <v>2.3050014229424532E-2</v>
      </c>
      <c r="X94" s="30">
        <f t="shared" si="70"/>
        <v>2.3869983950107403E-2</v>
      </c>
      <c r="Y94" s="30">
        <f t="shared" si="70"/>
        <v>1.4639378829162763E-2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0.11545975290552117</v>
      </c>
      <c r="S95" s="30">
        <f t="shared" si="70"/>
        <v>8.6212241164632067E-2</v>
      </c>
      <c r="T95" s="30">
        <f t="shared" si="70"/>
        <v>7.9900975484259507E-2</v>
      </c>
      <c r="U95" s="30">
        <f t="shared" si="70"/>
        <v>6.3250125778296085E-2</v>
      </c>
      <c r="V95" s="30">
        <f t="shared" si="70"/>
        <v>3.9997968877962989E-2</v>
      </c>
      <c r="W95" s="30">
        <f t="shared" si="70"/>
        <v>1.5078926334547101E-2</v>
      </c>
      <c r="X95" s="30">
        <f t="shared" si="70"/>
        <v>1.6271742610327738E-2</v>
      </c>
      <c r="Y95" s="30">
        <f t="shared" si="70"/>
        <v>1.0094704671830219E-2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6.5160582960192753E-2</v>
      </c>
      <c r="S96" s="30">
        <f t="shared" si="70"/>
        <v>4.6729191223102214E-2</v>
      </c>
      <c r="T96" s="30">
        <f t="shared" si="70"/>
        <v>4.0611138770889142E-2</v>
      </c>
      <c r="U96" s="30">
        <f t="shared" si="70"/>
        <v>2.883381496900703E-2</v>
      </c>
      <c r="V96" s="30">
        <f t="shared" si="70"/>
        <v>1.7744827203517471E-2</v>
      </c>
      <c r="W96" s="30">
        <f t="shared" si="70"/>
        <v>8.0757024839902825E-3</v>
      </c>
      <c r="X96" s="30">
        <f t="shared" si="70"/>
        <v>9.5507339462837793E-3</v>
      </c>
      <c r="Y96" s="30">
        <f t="shared" si="70"/>
        <v>6.1311052137480188E-3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4.0768418107896817E-2</v>
      </c>
      <c r="S97" s="30">
        <f t="shared" si="70"/>
        <v>2.7363440819009908E-2</v>
      </c>
      <c r="T97" s="30">
        <f t="shared" si="70"/>
        <v>2.236190140092691E-2</v>
      </c>
      <c r="U97" s="30">
        <f t="shared" si="70"/>
        <v>1.5505410746722074E-2</v>
      </c>
      <c r="V97" s="30">
        <f t="shared" si="70"/>
        <v>1.049211103182433E-2</v>
      </c>
      <c r="W97" s="30">
        <f t="shared" si="70"/>
        <v>5.3163133825401181E-3</v>
      </c>
      <c r="X97" s="30">
        <f t="shared" si="70"/>
        <v>6.6607264867544992E-3</v>
      </c>
      <c r="Y97" s="30">
        <f t="shared" si="70"/>
        <v>4.3796714521312759E-3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1.3861829737796985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0.31306933103376389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0.35410052395050773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4.1031192916743842E-2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0.14236220378380562</v>
      </c>
      <c r="S121" s="30">
        <f t="shared" si="78"/>
        <v>0.10810566165466171</v>
      </c>
      <c r="T121" s="30">
        <f t="shared" si="78"/>
        <v>0.10436956607907248</v>
      </c>
      <c r="U121" s="30">
        <f t="shared" si="78"/>
        <v>9.180642157673298E-2</v>
      </c>
      <c r="V121" s="30">
        <f t="shared" si="78"/>
        <v>5.8619466015596131E-2</v>
      </c>
      <c r="W121" s="30">
        <f t="shared" si="78"/>
        <v>1.6301922247992384E-2</v>
      </c>
      <c r="X121" s="30">
        <f t="shared" si="78"/>
        <v>1.0482965434424512E-2</v>
      </c>
      <c r="Y121" s="30">
        <f t="shared" si="78"/>
        <v>3.8121505714543077E-3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0.10430706767661108</v>
      </c>
      <c r="S122" s="30">
        <f t="shared" si="78"/>
        <v>7.9207712909262623E-2</v>
      </c>
      <c r="T122" s="30">
        <f t="shared" si="78"/>
        <v>7.6470320794701938E-2</v>
      </c>
      <c r="U122" s="30">
        <f t="shared" si="78"/>
        <v>6.7265456518881869E-2</v>
      </c>
      <c r="V122" s="30">
        <f t="shared" si="78"/>
        <v>4.2949774914562922E-2</v>
      </c>
      <c r="W122" s="30">
        <f t="shared" si="78"/>
        <v>1.1944221583998986E-2</v>
      </c>
      <c r="X122" s="30">
        <f t="shared" si="78"/>
        <v>7.6807421910988806E-3</v>
      </c>
      <c r="Y122" s="30">
        <f t="shared" si="78"/>
        <v>2.793116691660465E-3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5.9365453903835283E-2</v>
      </c>
      <c r="S123" s="30">
        <f t="shared" si="78"/>
        <v>4.50803759925602E-2</v>
      </c>
      <c r="T123" s="30">
        <f t="shared" si="78"/>
        <v>4.3522413248391192E-2</v>
      </c>
      <c r="U123" s="30">
        <f t="shared" si="78"/>
        <v>3.8283545374629753E-2</v>
      </c>
      <c r="V123" s="30">
        <f t="shared" si="78"/>
        <v>2.4444488179608904E-2</v>
      </c>
      <c r="W123" s="30">
        <f t="shared" si="78"/>
        <v>6.7979490906643798E-3</v>
      </c>
      <c r="X123" s="30">
        <f t="shared" si="78"/>
        <v>4.37142713959321E-3</v>
      </c>
      <c r="Y123" s="30">
        <f t="shared" si="78"/>
        <v>1.5896778991130926E-3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3.7776184850493305E-2</v>
      </c>
      <c r="S124" s="30">
        <f t="shared" si="78"/>
        <v>2.868612138270327E-2</v>
      </c>
      <c r="T124" s="30">
        <f t="shared" si="78"/>
        <v>2.7694738604610709E-2</v>
      </c>
      <c r="U124" s="30">
        <f t="shared" si="78"/>
        <v>2.4361075199508076E-2</v>
      </c>
      <c r="V124" s="30">
        <f t="shared" si="78"/>
        <v>1.5554829338025959E-2</v>
      </c>
      <c r="W124" s="30">
        <f t="shared" si="78"/>
        <v>4.3257579040693571E-3</v>
      </c>
      <c r="X124" s="30">
        <f t="shared" si="78"/>
        <v>2.7816824234720081E-3</v>
      </c>
      <c r="Y124" s="30">
        <f t="shared" si="78"/>
        <v>1.0115641710904261E-3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1.2941260553468881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0.15261428847637573</v>
      </c>
      <c r="S130" s="30">
        <f t="shared" si="82"/>
        <v>0.11451909944285507</v>
      </c>
      <c r="T130" s="30">
        <f t="shared" si="82"/>
        <v>0.10746578216852404</v>
      </c>
      <c r="U130" s="30">
        <f t="shared" si="82"/>
        <v>8.9621914952467976E-2</v>
      </c>
      <c r="V130" s="30">
        <f t="shared" si="82"/>
        <v>5.0615681204874981E-2</v>
      </c>
      <c r="W130" s="30">
        <f t="shared" si="82"/>
        <v>9.2503655642559076E-3</v>
      </c>
      <c r="X130" s="30">
        <f t="shared" si="82"/>
        <v>4.9674052952785718E-3</v>
      </c>
      <c r="Y130" s="30">
        <f t="shared" si="82"/>
        <v>1.870639155072746E-3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0.11418844153108074</v>
      </c>
      <c r="S131" s="30">
        <f t="shared" si="82"/>
        <v>8.4919010888395277E-2</v>
      </c>
      <c r="T131" s="30">
        <f t="shared" si="82"/>
        <v>7.6755632985517436E-2</v>
      </c>
      <c r="U131" s="30">
        <f t="shared" si="82"/>
        <v>5.5218403301696264E-2</v>
      </c>
      <c r="V131" s="30">
        <f t="shared" si="82"/>
        <v>2.5142638241648481E-2</v>
      </c>
      <c r="W131" s="30">
        <f t="shared" si="82"/>
        <v>3.9479907464246462E-3</v>
      </c>
      <c r="X131" s="30">
        <f t="shared" si="82"/>
        <v>1.4486058190826172E-3</v>
      </c>
      <c r="Y131" s="30">
        <f t="shared" si="82"/>
        <v>1.4806365462678248E-4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6.3718756480430752E-2</v>
      </c>
      <c r="S132" s="30">
        <f t="shared" si="82"/>
        <v>4.4886383470878616E-2</v>
      </c>
      <c r="T132" s="30">
        <f t="shared" si="82"/>
        <v>3.6972919401006742E-2</v>
      </c>
      <c r="U132" s="30">
        <f t="shared" si="82"/>
        <v>2.1739406861942423E-2</v>
      </c>
      <c r="V132" s="30">
        <f t="shared" si="82"/>
        <v>7.3962303463981595E-3</v>
      </c>
      <c r="W132" s="30">
        <f t="shared" si="82"/>
        <v>1.345922079773475E-3</v>
      </c>
      <c r="X132" s="30">
        <f t="shared" si="82"/>
        <v>8.8925550122032288E-4</v>
      </c>
      <c r="Y132" s="30">
        <f t="shared" si="82"/>
        <v>3.7903938843241055E-4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3.8142026402169515E-2</v>
      </c>
      <c r="S133" s="30">
        <f t="shared" si="82"/>
        <v>2.4356382063121008E-2</v>
      </c>
      <c r="T133" s="30">
        <f t="shared" si="82"/>
        <v>1.7887084392302459E-2</v>
      </c>
      <c r="U133" s="30">
        <f t="shared" si="82"/>
        <v>9.0184790867308389E-3</v>
      </c>
      <c r="V133" s="30">
        <f t="shared" si="82"/>
        <v>2.53396992712212E-3</v>
      </c>
      <c r="W133" s="30">
        <f t="shared" si="82"/>
        <v>4.2011526203256962E-4</v>
      </c>
      <c r="X133" s="30">
        <f t="shared" si="82"/>
        <v>4.8137765454164724E-4</v>
      </c>
      <c r="Y133" s="30">
        <f t="shared" si="82"/>
        <v>3.0719728793690668E-4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1.1631685090342176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0.39699494446149919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0.45801532355145602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6.1020379089956833E-2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Hct15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35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0.86872136269679279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0.38255393694133338</v>
      </c>
      <c r="S4" s="75">
        <f>S3*AVERAGE(E63:E64)</f>
        <v>0.26082216320616597</v>
      </c>
      <c r="T4" s="75">
        <f>T3*AVERAGE(E64:E65)</f>
        <v>0.13535538973868147</v>
      </c>
      <c r="U4" s="75">
        <f>U3*AVERAGE(E65:E66)</f>
        <v>8.9989872810611993E-2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0.69384579687848058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0.86872136269679279</v>
      </c>
      <c r="R5" s="80" t="s">
        <v>80</v>
      </c>
      <c r="S5" s="81">
        <f>SUM(R3:U3)</f>
        <v>1</v>
      </c>
      <c r="T5" s="80" t="s">
        <v>92</v>
      </c>
      <c r="U5" s="79">
        <f>Q5/S5</f>
        <v>0.86872136269679279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5.6682466022669353E-2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6.7243511463812911E-2</v>
      </c>
      <c r="D7" s="53">
        <v>0</v>
      </c>
      <c r="E7" s="113">
        <v>155837</v>
      </c>
      <c r="F7" s="113">
        <v>157045</v>
      </c>
      <c r="G7" s="113">
        <v>168496</v>
      </c>
      <c r="H7" s="113">
        <v>158107</v>
      </c>
      <c r="I7" s="113">
        <v>153798</v>
      </c>
      <c r="J7" s="113">
        <v>128273</v>
      </c>
      <c r="K7" s="113">
        <v>53720</v>
      </c>
      <c r="L7" s="113">
        <v>32709</v>
      </c>
      <c r="M7" s="113">
        <v>25086</v>
      </c>
      <c r="N7" s="114">
        <v>23022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153885</v>
      </c>
      <c r="F8" s="113">
        <v>150790</v>
      </c>
      <c r="G8" s="113">
        <v>152924</v>
      </c>
      <c r="H8" s="113">
        <v>153560</v>
      </c>
      <c r="I8" s="113">
        <v>143818</v>
      </c>
      <c r="J8" s="113">
        <v>103671</v>
      </c>
      <c r="K8" s="113">
        <v>33777</v>
      </c>
      <c r="L8" s="113">
        <v>30915</v>
      </c>
      <c r="M8" s="113">
        <v>23590</v>
      </c>
      <c r="N8" s="114">
        <v>23135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147624</v>
      </c>
      <c r="F9" s="113">
        <v>150637</v>
      </c>
      <c r="G9" s="113">
        <v>151769</v>
      </c>
      <c r="H9" s="113">
        <v>143086</v>
      </c>
      <c r="I9" s="113">
        <v>135827</v>
      </c>
      <c r="J9" s="113">
        <v>85426</v>
      </c>
      <c r="K9" s="113">
        <v>30230</v>
      </c>
      <c r="L9" s="113">
        <v>23507</v>
      </c>
      <c r="M9" s="113">
        <v>19471</v>
      </c>
      <c r="N9" s="114">
        <v>21399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0.39724521372570087</v>
      </c>
      <c r="D10" s="53">
        <v>5.0000000000000001E-9</v>
      </c>
      <c r="E10" s="113">
        <v>130633</v>
      </c>
      <c r="F10" s="113">
        <v>131206</v>
      </c>
      <c r="G10" s="113">
        <v>129233</v>
      </c>
      <c r="H10" s="113">
        <v>129085</v>
      </c>
      <c r="I10" s="113">
        <v>108847</v>
      </c>
      <c r="J10" s="113">
        <v>59636</v>
      </c>
      <c r="K10" s="113">
        <v>23738</v>
      </c>
      <c r="L10" s="113">
        <v>17836</v>
      </c>
      <c r="M10" s="113">
        <v>20959</v>
      </c>
      <c r="N10" s="114">
        <v>17471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0.39349753735724258</v>
      </c>
      <c r="S10" s="38">
        <f t="shared" si="3"/>
        <v>0.28975480124856529</v>
      </c>
      <c r="T10" s="38">
        <f t="shared" si="3"/>
        <v>0.28077018791366903</v>
      </c>
      <c r="U10" s="38">
        <f t="shared" si="3"/>
        <v>0.25296257156892077</v>
      </c>
      <c r="V10" s="38">
        <f t="shared" si="3"/>
        <v>0.16482284609182671</v>
      </c>
      <c r="W10" s="38">
        <f t="shared" si="3"/>
        <v>4.6789390943457229E-2</v>
      </c>
      <c r="X10" s="38">
        <f t="shared" si="3"/>
        <v>3.8887720391784598E-2</v>
      </c>
      <c r="Y10" s="38">
        <f t="shared" si="3"/>
        <v>2.1596861602950029E-2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0.45392767974837023</v>
      </c>
      <c r="D11" s="53">
        <v>7.4999999999999993E-9</v>
      </c>
      <c r="E11" s="113">
        <v>121404</v>
      </c>
      <c r="F11" s="113">
        <v>120154</v>
      </c>
      <c r="G11" s="113">
        <v>120195</v>
      </c>
      <c r="H11" s="113">
        <v>114832</v>
      </c>
      <c r="I11" s="113">
        <v>103430</v>
      </c>
      <c r="J11" s="113">
        <v>55201</v>
      </c>
      <c r="K11" s="113">
        <v>22789</v>
      </c>
      <c r="L11" s="113">
        <v>16179</v>
      </c>
      <c r="M11" s="113">
        <v>16057</v>
      </c>
      <c r="N11" s="114">
        <v>20508</v>
      </c>
      <c r="O11" s="5"/>
      <c r="P11" s="41" t="s">
        <v>78</v>
      </c>
      <c r="Q11" s="42">
        <f>SUM(R10:Y10)</f>
        <v>1.489081917118416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0.69384579687848058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5.6682466022669353E-2</v>
      </c>
      <c r="D12" s="53">
        <v>1E-8</v>
      </c>
      <c r="E12" s="113">
        <v>114520</v>
      </c>
      <c r="F12" s="113">
        <v>119022</v>
      </c>
      <c r="G12" s="113">
        <v>119016</v>
      </c>
      <c r="H12" s="113">
        <v>111751</v>
      </c>
      <c r="I12" s="113">
        <v>98550</v>
      </c>
      <c r="J12" s="113">
        <v>41950</v>
      </c>
      <c r="K12" s="113">
        <v>21091</v>
      </c>
      <c r="L12" s="113">
        <v>17271</v>
      </c>
      <c r="M12" s="113">
        <v>19177</v>
      </c>
      <c r="N12" s="114">
        <v>17744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0.43411364503355809</v>
      </c>
      <c r="D15" s="53">
        <f>D7</f>
        <v>0</v>
      </c>
      <c r="E15" s="113">
        <v>154602</v>
      </c>
      <c r="F15" s="113">
        <v>151904</v>
      </c>
      <c r="G15" s="113">
        <v>154270</v>
      </c>
      <c r="H15" s="113">
        <v>152127</v>
      </c>
      <c r="I15" s="113">
        <v>145754</v>
      </c>
      <c r="J15" s="113">
        <v>126674</v>
      </c>
      <c r="K15" s="113">
        <v>57393</v>
      </c>
      <c r="L15" s="113">
        <v>34686</v>
      </c>
      <c r="M15" s="113">
        <v>26912</v>
      </c>
      <c r="N15" s="114">
        <v>23549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0.501357156497371</v>
      </c>
      <c r="D16" s="53">
        <f t="shared" ref="D16:D20" si="7">D8</f>
        <v>1.0000000000000001E-9</v>
      </c>
      <c r="E16" s="113">
        <v>150820</v>
      </c>
      <c r="F16" s="113">
        <v>152876</v>
      </c>
      <c r="G16" s="113">
        <v>149284</v>
      </c>
      <c r="H16" s="113">
        <v>146598</v>
      </c>
      <c r="I16" s="113">
        <v>145016</v>
      </c>
      <c r="J16" s="113">
        <v>104096</v>
      </c>
      <c r="K16" s="113">
        <v>41424</v>
      </c>
      <c r="L16" s="113">
        <v>24726</v>
      </c>
      <c r="M16" s="113">
        <v>23757</v>
      </c>
      <c r="N16" s="114">
        <v>21800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6.7243511463812911E-2</v>
      </c>
      <c r="D17" s="53">
        <f t="shared" si="7"/>
        <v>2.5000000000000001E-9</v>
      </c>
      <c r="E17" s="113">
        <v>150754</v>
      </c>
      <c r="F17" s="113">
        <v>145163</v>
      </c>
      <c r="G17" s="113">
        <v>152603</v>
      </c>
      <c r="H17" s="113">
        <v>142721</v>
      </c>
      <c r="I17" s="113">
        <v>128408</v>
      </c>
      <c r="J17" s="113">
        <v>81948</v>
      </c>
      <c r="K17" s="113">
        <v>31527</v>
      </c>
      <c r="L17" s="113">
        <v>25585</v>
      </c>
      <c r="M17" s="113">
        <v>21128</v>
      </c>
      <c r="N17" s="114">
        <v>21988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0.99733773111291024</v>
      </c>
      <c r="S17" s="30">
        <f t="shared" si="10"/>
        <v>0.98033492698638092</v>
      </c>
      <c r="T17" s="30">
        <f t="shared" si="10"/>
        <v>0.94475430280584438</v>
      </c>
      <c r="U17" s="30">
        <f t="shared" si="10"/>
        <v>0.92064244806859785</v>
      </c>
      <c r="V17" s="30">
        <f t="shared" si="10"/>
        <v>0.76000449883090793</v>
      </c>
      <c r="W17" s="30">
        <f t="shared" si="10"/>
        <v>0.3350547873925615</v>
      </c>
      <c r="X17" s="30">
        <f t="shared" si="10"/>
        <v>0.19636728539371254</v>
      </c>
      <c r="Y17" s="30">
        <f t="shared" si="10"/>
        <v>0.15421139002396075</v>
      </c>
      <c r="Z17" s="31">
        <f t="shared" si="10"/>
        <v>0.14137681114100112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131509</v>
      </c>
      <c r="F18" s="113">
        <v>127116</v>
      </c>
      <c r="G18" s="113">
        <v>130121</v>
      </c>
      <c r="H18" s="113">
        <v>122530</v>
      </c>
      <c r="I18" s="113">
        <v>108646</v>
      </c>
      <c r="J18" s="113">
        <v>63284</v>
      </c>
      <c r="K18" s="113">
        <v>26154</v>
      </c>
      <c r="L18" s="113">
        <v>16675</v>
      </c>
      <c r="M18" s="113">
        <v>17004</v>
      </c>
      <c r="N18" s="114">
        <v>18711</v>
      </c>
      <c r="O18" s="5"/>
      <c r="P18" s="20">
        <f t="shared" si="9"/>
        <v>-8.9999999999999982</v>
      </c>
      <c r="Q18" s="30">
        <f t="shared" si="10"/>
        <v>0.99495746667579821</v>
      </c>
      <c r="R18" s="30">
        <f t="shared" si="10"/>
        <v>0.99230862236828954</v>
      </c>
      <c r="S18" s="30">
        <f t="shared" si="10"/>
        <v>0.97539155544817313</v>
      </c>
      <c r="T18" s="30">
        <f t="shared" si="10"/>
        <v>0.93999034775076284</v>
      </c>
      <c r="U18" s="30">
        <f t="shared" si="10"/>
        <v>0.91600007784453719</v>
      </c>
      <c r="V18" s="30">
        <f t="shared" si="10"/>
        <v>0.75617215081900979</v>
      </c>
      <c r="W18" s="30">
        <f t="shared" si="10"/>
        <v>0.33336526246170117</v>
      </c>
      <c r="X18" s="30">
        <f t="shared" si="10"/>
        <v>0.19537709681333171</v>
      </c>
      <c r="Y18" s="30">
        <f t="shared" si="10"/>
        <v>0.15343377395079344</v>
      </c>
      <c r="Z18" s="31">
        <f t="shared" si="10"/>
        <v>0.14066391385955324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124248</v>
      </c>
      <c r="F19" s="113">
        <v>118324</v>
      </c>
      <c r="G19" s="113">
        <v>122360</v>
      </c>
      <c r="H19" s="113">
        <v>120728</v>
      </c>
      <c r="I19" s="113">
        <v>99454</v>
      </c>
      <c r="J19" s="113">
        <v>58265</v>
      </c>
      <c r="K19" s="113">
        <v>20359</v>
      </c>
      <c r="L19" s="113">
        <v>14234</v>
      </c>
      <c r="M19" s="113">
        <v>16046</v>
      </c>
      <c r="N19" s="114">
        <v>16731</v>
      </c>
      <c r="O19" s="5"/>
      <c r="P19" s="20">
        <f t="shared" si="9"/>
        <v>-8.6020599913279607</v>
      </c>
      <c r="Q19" s="30">
        <f t="shared" si="10"/>
        <v>0.92742412599422031</v>
      </c>
      <c r="R19" s="30">
        <f t="shared" si="10"/>
        <v>0.92495507359844953</v>
      </c>
      <c r="S19" s="30">
        <f t="shared" si="10"/>
        <v>0.90918626284195214</v>
      </c>
      <c r="T19" s="30">
        <f t="shared" si="10"/>
        <v>0.87618793355898916</v>
      </c>
      <c r="U19" s="30">
        <f t="shared" si="10"/>
        <v>0.85382601775319877</v>
      </c>
      <c r="V19" s="30">
        <f t="shared" si="10"/>
        <v>0.70484650807993021</v>
      </c>
      <c r="W19" s="30">
        <f t="shared" si="10"/>
        <v>0.31073789335772567</v>
      </c>
      <c r="X19" s="30">
        <f t="shared" si="10"/>
        <v>0.18211575803012148</v>
      </c>
      <c r="Y19" s="30">
        <f t="shared" si="10"/>
        <v>0.14301936361132564</v>
      </c>
      <c r="Z19" s="31">
        <f t="shared" si="10"/>
        <v>0.13111626550829292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121582</v>
      </c>
      <c r="F20" s="113">
        <v>120246</v>
      </c>
      <c r="G20" s="113">
        <v>121320</v>
      </c>
      <c r="H20" s="113">
        <v>106104</v>
      </c>
      <c r="I20" s="113">
        <v>92317</v>
      </c>
      <c r="J20" s="113">
        <v>51672</v>
      </c>
      <c r="K20" s="113">
        <v>20963</v>
      </c>
      <c r="L20" s="113">
        <v>17548</v>
      </c>
      <c r="M20" s="113">
        <v>16544</v>
      </c>
      <c r="N20" s="114">
        <v>18439</v>
      </c>
      <c r="O20" s="5"/>
      <c r="P20" s="20">
        <f t="shared" si="9"/>
        <v>-8.3010299956639813</v>
      </c>
      <c r="Q20" s="30">
        <f t="shared" si="10"/>
        <v>0.80561350328262893</v>
      </c>
      <c r="R20" s="30">
        <f t="shared" si="10"/>
        <v>0.80346874351782016</v>
      </c>
      <c r="S20" s="30">
        <f t="shared" si="10"/>
        <v>0.78977105491981858</v>
      </c>
      <c r="T20" s="30">
        <f t="shared" si="10"/>
        <v>0.7611068236247539</v>
      </c>
      <c r="U20" s="30">
        <f t="shared" si="10"/>
        <v>0.74168198785923889</v>
      </c>
      <c r="V20" s="30">
        <f t="shared" si="10"/>
        <v>0.6122698868137264</v>
      </c>
      <c r="W20" s="30">
        <f t="shared" si="10"/>
        <v>0.26992466106293789</v>
      </c>
      <c r="X20" s="30">
        <f t="shared" si="10"/>
        <v>0.15819613671612856</v>
      </c>
      <c r="Y20" s="30">
        <f t="shared" si="10"/>
        <v>0.12423477816328687</v>
      </c>
      <c r="Z20" s="31">
        <f t="shared" si="10"/>
        <v>0.11389506810622851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0.73251592556602263</v>
      </c>
      <c r="R21" s="30">
        <f t="shared" si="10"/>
        <v>0.73056577120809041</v>
      </c>
      <c r="S21" s="30">
        <f t="shared" si="10"/>
        <v>0.71811094640612805</v>
      </c>
      <c r="T21" s="30">
        <f t="shared" si="10"/>
        <v>0.69204757255230553</v>
      </c>
      <c r="U21" s="30">
        <f t="shared" si="10"/>
        <v>0.67438525496233792</v>
      </c>
      <c r="V21" s="30">
        <f t="shared" si="10"/>
        <v>0.55671539889546373</v>
      </c>
      <c r="W21" s="30">
        <f t="shared" si="10"/>
        <v>0.24543296770218911</v>
      </c>
      <c r="X21" s="30">
        <f t="shared" si="10"/>
        <v>0.14384216381106266</v>
      </c>
      <c r="Y21" s="30">
        <f t="shared" si="10"/>
        <v>0.11296229909622452</v>
      </c>
      <c r="Z21" s="31">
        <f t="shared" si="10"/>
        <v>0.10356076566652321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0.70732203940376914</v>
      </c>
      <c r="R22" s="30">
        <f t="shared" si="10"/>
        <v>0.70543895794511158</v>
      </c>
      <c r="S22" s="30">
        <f t="shared" si="10"/>
        <v>0.69341249985475206</v>
      </c>
      <c r="T22" s="30">
        <f t="shared" si="10"/>
        <v>0.66824554019611593</v>
      </c>
      <c r="U22" s="30">
        <f t="shared" si="10"/>
        <v>0.65119069392955931</v>
      </c>
      <c r="V22" s="30">
        <f t="shared" si="10"/>
        <v>0.53756793206911724</v>
      </c>
      <c r="W22" s="30">
        <f t="shared" si="10"/>
        <v>0.23699163553050287</v>
      </c>
      <c r="X22" s="30">
        <f t="shared" si="10"/>
        <v>0.13889490877686272</v>
      </c>
      <c r="Y22" s="30">
        <f t="shared" si="10"/>
        <v>0.10907711489103798</v>
      </c>
      <c r="Z22" s="31">
        <f t="shared" si="10"/>
        <v>9.9998934380654422E-2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160559</v>
      </c>
      <c r="F23" s="113">
        <v>160834</v>
      </c>
      <c r="G23" s="113">
        <v>138389</v>
      </c>
      <c r="H23" s="113">
        <v>134180</v>
      </c>
      <c r="I23" s="113">
        <v>133624</v>
      </c>
      <c r="J23" s="113">
        <v>102362</v>
      </c>
      <c r="K23" s="113">
        <v>46436</v>
      </c>
      <c r="L23" s="113">
        <v>24863</v>
      </c>
      <c r="M23" s="113">
        <v>20485</v>
      </c>
      <c r="N23" s="114">
        <v>19922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164069</v>
      </c>
      <c r="F24" s="113">
        <v>147523</v>
      </c>
      <c r="G24" s="113">
        <v>139383</v>
      </c>
      <c r="H24" s="113">
        <v>126668</v>
      </c>
      <c r="I24" s="113">
        <v>126725</v>
      </c>
      <c r="J24" s="113">
        <v>92465</v>
      </c>
      <c r="K24" s="113">
        <v>31443</v>
      </c>
      <c r="L24" s="113">
        <v>23005</v>
      </c>
      <c r="M24" s="113">
        <v>20052</v>
      </c>
      <c r="N24" s="114">
        <v>18327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138059</v>
      </c>
      <c r="F25" s="113">
        <v>139115</v>
      </c>
      <c r="G25" s="113">
        <v>134813</v>
      </c>
      <c r="H25" s="113">
        <v>116068</v>
      </c>
      <c r="I25" s="113">
        <v>110835</v>
      </c>
      <c r="J25" s="113">
        <v>79357</v>
      </c>
      <c r="K25" s="113">
        <v>27678</v>
      </c>
      <c r="L25" s="113">
        <v>17511</v>
      </c>
      <c r="M25" s="113">
        <v>18109</v>
      </c>
      <c r="N25" s="114">
        <v>18938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116878</v>
      </c>
      <c r="F26" s="113">
        <v>117697</v>
      </c>
      <c r="G26" s="113">
        <v>110655</v>
      </c>
      <c r="H26" s="113">
        <v>106435</v>
      </c>
      <c r="I26" s="113">
        <v>89983</v>
      </c>
      <c r="J26" s="113">
        <v>43226</v>
      </c>
      <c r="K26" s="113">
        <v>19171</v>
      </c>
      <c r="L26" s="113">
        <v>14870</v>
      </c>
      <c r="M26" s="113">
        <v>17450</v>
      </c>
      <c r="N26" s="114">
        <v>16997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0.99733773111291024</v>
      </c>
      <c r="S26" s="30">
        <f t="shared" si="15"/>
        <v>0.98033492698638092</v>
      </c>
      <c r="T26" s="30">
        <f t="shared" si="15"/>
        <v>0.94475430280584438</v>
      </c>
      <c r="U26" s="30">
        <f t="shared" si="15"/>
        <v>0.92064244806859785</v>
      </c>
      <c r="V26" s="30">
        <f t="shared" si="15"/>
        <v>0.76000449883090793</v>
      </c>
      <c r="W26" s="30">
        <f t="shared" si="15"/>
        <v>0.3350547873925615</v>
      </c>
      <c r="X26" s="30">
        <f t="shared" si="15"/>
        <v>0.19636728539371254</v>
      </c>
      <c r="Y26" s="30">
        <f t="shared" si="15"/>
        <v>0.15421139002396075</v>
      </c>
      <c r="Z26" s="31">
        <f t="shared" si="15"/>
        <v>0.14137681114100112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98718</v>
      </c>
      <c r="F27" s="113">
        <v>101787</v>
      </c>
      <c r="G27" s="113">
        <v>106598</v>
      </c>
      <c r="H27" s="113">
        <v>94852</v>
      </c>
      <c r="I27" s="113">
        <v>76721</v>
      </c>
      <c r="J27" s="113">
        <v>42345</v>
      </c>
      <c r="K27" s="113">
        <v>17490</v>
      </c>
      <c r="L27" s="113">
        <v>14116</v>
      </c>
      <c r="M27" s="113">
        <v>15669</v>
      </c>
      <c r="N27" s="114">
        <v>17201</v>
      </c>
      <c r="O27" s="5"/>
      <c r="P27" s="20">
        <f t="shared" si="14"/>
        <v>-8.9999999999999982</v>
      </c>
      <c r="Q27" s="30">
        <f t="shared" si="15"/>
        <v>0.99495746667579821</v>
      </c>
      <c r="R27" s="30">
        <f t="shared" si="15"/>
        <v>0.95841936932182881</v>
      </c>
      <c r="S27" s="30">
        <f t="shared" si="15"/>
        <v>0.93834005900640916</v>
      </c>
      <c r="T27" s="30">
        <f t="shared" si="15"/>
        <v>0.90751188280907213</v>
      </c>
      <c r="U27" s="30">
        <f t="shared" si="15"/>
        <v>0.88338129813170496</v>
      </c>
      <c r="V27" s="30">
        <f t="shared" si="15"/>
        <v>0.63815433808688005</v>
      </c>
      <c r="W27" s="30">
        <f t="shared" si="15"/>
        <v>0.2268399559844668</v>
      </c>
      <c r="X27" s="30">
        <f t="shared" si="15"/>
        <v>0.16719809003354269</v>
      </c>
      <c r="Y27" s="30">
        <f t="shared" si="15"/>
        <v>0.14331010958598375</v>
      </c>
      <c r="Z27" s="31">
        <f t="shared" si="15"/>
        <v>0.13453619582930335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96444</v>
      </c>
      <c r="F28" s="115">
        <v>101249</v>
      </c>
      <c r="G28" s="115">
        <v>98754</v>
      </c>
      <c r="H28" s="115">
        <v>89197</v>
      </c>
      <c r="I28" s="115">
        <v>64620</v>
      </c>
      <c r="J28" s="115">
        <v>34478</v>
      </c>
      <c r="K28" s="115">
        <v>15292</v>
      </c>
      <c r="L28" s="115">
        <v>11989</v>
      </c>
      <c r="M28" s="115">
        <v>14764</v>
      </c>
      <c r="N28" s="116">
        <v>17554</v>
      </c>
      <c r="O28" s="5"/>
      <c r="P28" s="20">
        <f t="shared" si="14"/>
        <v>-8.6020599913279607</v>
      </c>
      <c r="Q28" s="30">
        <f t="shared" si="15"/>
        <v>0.92742412599422031</v>
      </c>
      <c r="R28" s="30">
        <f t="shared" si="15"/>
        <v>0.92400662560993096</v>
      </c>
      <c r="S28" s="30">
        <f t="shared" si="15"/>
        <v>0.93353785236342457</v>
      </c>
      <c r="T28" s="30">
        <f t="shared" si="15"/>
        <v>0.85474258516056911</v>
      </c>
      <c r="U28" s="30">
        <f t="shared" si="15"/>
        <v>0.79749166559882145</v>
      </c>
      <c r="V28" s="30">
        <f t="shared" si="15"/>
        <v>0.52416253715757377</v>
      </c>
      <c r="W28" s="30">
        <f t="shared" si="15"/>
        <v>0.1900978642702793</v>
      </c>
      <c r="X28" s="30">
        <f t="shared" si="15"/>
        <v>0.14179855734814498</v>
      </c>
      <c r="Y28" s="30">
        <f t="shared" si="15"/>
        <v>0.12479747998933159</v>
      </c>
      <c r="Z28" s="31">
        <f t="shared" si="15"/>
        <v>0.13249674100286848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0.80561350328262893</v>
      </c>
      <c r="R29" s="30">
        <f t="shared" si="15"/>
        <v>0.79906781990076281</v>
      </c>
      <c r="S29" s="30">
        <f t="shared" si="15"/>
        <v>0.78670684477866548</v>
      </c>
      <c r="T29" s="30">
        <f t="shared" si="15"/>
        <v>0.76126246017545895</v>
      </c>
      <c r="U29" s="30">
        <f t="shared" si="15"/>
        <v>0.65388304084061544</v>
      </c>
      <c r="V29" s="30">
        <f t="shared" si="15"/>
        <v>0.35374624940970795</v>
      </c>
      <c r="W29" s="30">
        <f t="shared" si="15"/>
        <v>0.14696576225215843</v>
      </c>
      <c r="X29" s="30">
        <f t="shared" si="15"/>
        <v>0.10497481589258902</v>
      </c>
      <c r="Y29" s="30">
        <f t="shared" si="15"/>
        <v>0.11772050739776835</v>
      </c>
      <c r="Z29" s="31">
        <f t="shared" si="15"/>
        <v>0.11299967423168324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0.73251592556602263</v>
      </c>
      <c r="R30" s="30">
        <f t="shared" si="15"/>
        <v>0.72344109965440817</v>
      </c>
      <c r="S30" s="30">
        <f t="shared" si="15"/>
        <v>0.74221873330629518</v>
      </c>
      <c r="T30" s="30">
        <f t="shared" si="15"/>
        <v>0.70284299688462804</v>
      </c>
      <c r="U30" s="30">
        <f t="shared" si="15"/>
        <v>0.59494454329136304</v>
      </c>
      <c r="V30" s="30">
        <f t="shared" si="15"/>
        <v>0.33160948031573195</v>
      </c>
      <c r="W30" s="30">
        <f t="shared" si="15"/>
        <v>0.12895152485234795</v>
      </c>
      <c r="X30" s="30">
        <f t="shared" si="15"/>
        <v>9.46021735888979E-2</v>
      </c>
      <c r="Y30" s="30">
        <f t="shared" si="15"/>
        <v>0.10147217530962256</v>
      </c>
      <c r="Z30" s="31">
        <f t="shared" si="15"/>
        <v>0.11565027211861849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0.70732203940376914</v>
      </c>
      <c r="R31" s="30">
        <f t="shared" si="15"/>
        <v>0.72404680918629383</v>
      </c>
      <c r="S31" s="30">
        <f t="shared" si="15"/>
        <v>0.72116977893449885</v>
      </c>
      <c r="T31" s="30">
        <f t="shared" si="15"/>
        <v>0.65298212069611483</v>
      </c>
      <c r="U31" s="30">
        <f t="shared" si="15"/>
        <v>0.54399574254493754</v>
      </c>
      <c r="V31" s="30">
        <f t="shared" si="15"/>
        <v>0.27271824555137553</v>
      </c>
      <c r="W31" s="30">
        <f t="shared" si="15"/>
        <v>0.1220585694674536</v>
      </c>
      <c r="X31" s="30">
        <f t="shared" si="15"/>
        <v>9.9667354109522419E-2</v>
      </c>
      <c r="Y31" s="30">
        <f t="shared" si="15"/>
        <v>0.1073406874383513</v>
      </c>
      <c r="Z31" s="31">
        <f t="shared" si="15"/>
        <v>0.11415354219289768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1.0077516892650655</v>
      </c>
      <c r="G34" s="30">
        <f t="shared" si="17"/>
        <v>1.0812323132503834</v>
      </c>
      <c r="H34" s="30">
        <f t="shared" si="17"/>
        <v>1.0145665021785584</v>
      </c>
      <c r="I34" s="30">
        <f t="shared" si="17"/>
        <v>0.98691581588454602</v>
      </c>
      <c r="J34" s="30">
        <f t="shared" si="17"/>
        <v>0.82312287839216614</v>
      </c>
      <c r="K34" s="30">
        <f t="shared" si="17"/>
        <v>0.34471916168817418</v>
      </c>
      <c r="L34" s="30">
        <f t="shared" si="17"/>
        <v>0.20989238755879541</v>
      </c>
      <c r="M34" s="30">
        <f t="shared" si="17"/>
        <v>0.1609758914763503</v>
      </c>
      <c r="N34" s="31">
        <f t="shared" si="17"/>
        <v>0.14773128332809282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0.98747409151870225</v>
      </c>
      <c r="F35" s="30">
        <f t="shared" si="20"/>
        <v>0.96761359625762822</v>
      </c>
      <c r="G35" s="30">
        <f t="shared" si="20"/>
        <v>0.98130739169773551</v>
      </c>
      <c r="H35" s="30">
        <f t="shared" si="20"/>
        <v>0.98538857909225663</v>
      </c>
      <c r="I35" s="30">
        <f t="shared" si="20"/>
        <v>0.92287454198938634</v>
      </c>
      <c r="J35" s="30">
        <f t="shared" si="20"/>
        <v>0.66525279619089173</v>
      </c>
      <c r="K35" s="30">
        <f t="shared" si="20"/>
        <v>0.21674570224016118</v>
      </c>
      <c r="L35" s="30">
        <f t="shared" si="20"/>
        <v>0.19838035896481579</v>
      </c>
      <c r="M35" s="30">
        <f t="shared" si="20"/>
        <v>0.15137611735338849</v>
      </c>
      <c r="N35" s="31">
        <f t="shared" si="20"/>
        <v>0.14845639995636467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0.94729749674339214</v>
      </c>
      <c r="F36" s="30">
        <f t="shared" si="20"/>
        <v>0.96663180117687075</v>
      </c>
      <c r="G36" s="30">
        <f t="shared" si="20"/>
        <v>0.97389580138221343</v>
      </c>
      <c r="H36" s="30">
        <f t="shared" si="20"/>
        <v>0.9181773263088997</v>
      </c>
      <c r="I36" s="30">
        <f t="shared" si="20"/>
        <v>0.87159660414407358</v>
      </c>
      <c r="J36" s="30">
        <f t="shared" si="20"/>
        <v>0.54817533705089294</v>
      </c>
      <c r="K36" s="30">
        <f t="shared" si="20"/>
        <v>0.19398474046599973</v>
      </c>
      <c r="L36" s="30">
        <f t="shared" si="20"/>
        <v>0.15084350956448084</v>
      </c>
      <c r="M36" s="30">
        <f t="shared" si="20"/>
        <v>0.1249446537086828</v>
      </c>
      <c r="N36" s="31">
        <f t="shared" si="20"/>
        <v>0.1373165551184892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3.3889253046460732E-2</v>
      </c>
      <c r="S36" s="30">
        <f t="shared" si="23"/>
        <v>3.7051496441763976E-2</v>
      </c>
      <c r="T36" s="30">
        <f t="shared" si="23"/>
        <v>3.247846494169071E-2</v>
      </c>
      <c r="U36" s="30">
        <f t="shared" si="23"/>
        <v>3.2618779712832224E-2</v>
      </c>
      <c r="V36" s="30">
        <f t="shared" si="23"/>
        <v>0.11801781273212975</v>
      </c>
      <c r="W36" s="30">
        <f t="shared" si="23"/>
        <v>0.10652530647723438</v>
      </c>
      <c r="X36" s="30">
        <f t="shared" si="23"/>
        <v>2.8179006779789018E-2</v>
      </c>
      <c r="Y36" s="30">
        <f t="shared" si="23"/>
        <v>1.0123664364809687E-2</v>
      </c>
      <c r="Z36" s="31">
        <f t="shared" si="23"/>
        <v>6.1277180302498901E-3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0.83826690708881713</v>
      </c>
      <c r="F37" s="30">
        <f t="shared" si="20"/>
        <v>0.84194382592067352</v>
      </c>
      <c r="G37" s="30">
        <f t="shared" si="20"/>
        <v>0.82928316125182078</v>
      </c>
      <c r="H37" s="30">
        <f t="shared" si="20"/>
        <v>0.82833345097762401</v>
      </c>
      <c r="I37" s="30">
        <f t="shared" si="20"/>
        <v>0.6984669879425297</v>
      </c>
      <c r="J37" s="30">
        <f t="shared" si="20"/>
        <v>0.38268190481079589</v>
      </c>
      <c r="K37" s="30">
        <f t="shared" si="20"/>
        <v>0.15232582762758523</v>
      </c>
      <c r="L37" s="30">
        <f t="shared" si="20"/>
        <v>0.11445292196333348</v>
      </c>
      <c r="M37" s="30">
        <f t="shared" si="20"/>
        <v>0.13449309214114749</v>
      </c>
      <c r="N37" s="31">
        <f t="shared" si="20"/>
        <v>0.1121107310844023</v>
      </c>
      <c r="P37" s="20">
        <f t="shared" si="21"/>
        <v>-8.6020599913279607</v>
      </c>
      <c r="Q37" s="30">
        <f t="shared" si="23"/>
        <v>0</v>
      </c>
      <c r="R37" s="30">
        <f t="shared" si="23"/>
        <v>9.4844798851856371E-4</v>
      </c>
      <c r="S37" s="30">
        <f t="shared" si="23"/>
        <v>-2.4351589521472428E-2</v>
      </c>
      <c r="T37" s="30">
        <f t="shared" si="23"/>
        <v>2.144534839842005E-2</v>
      </c>
      <c r="U37" s="30">
        <f t="shared" si="23"/>
        <v>5.6334352154377321E-2</v>
      </c>
      <c r="V37" s="30">
        <f t="shared" si="23"/>
        <v>0.18068397092235644</v>
      </c>
      <c r="W37" s="30">
        <f t="shared" si="23"/>
        <v>0.12064002908744637</v>
      </c>
      <c r="X37" s="30">
        <f t="shared" si="23"/>
        <v>4.0317200681976501E-2</v>
      </c>
      <c r="Y37" s="30">
        <f t="shared" si="23"/>
        <v>1.8221883621994048E-2</v>
      </c>
      <c r="Z37" s="31">
        <f t="shared" si="23"/>
        <v>-1.3804754945755671E-3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0.77904477113907478</v>
      </c>
      <c r="F38" s="30">
        <f t="shared" si="20"/>
        <v>0.7710235694988995</v>
      </c>
      <c r="G38" s="30">
        <f t="shared" si="20"/>
        <v>0.77128666491269726</v>
      </c>
      <c r="H38" s="30">
        <f t="shared" si="20"/>
        <v>0.73687250139568905</v>
      </c>
      <c r="I38" s="30">
        <f t="shared" si="20"/>
        <v>0.66370630851466594</v>
      </c>
      <c r="J38" s="30">
        <f t="shared" si="20"/>
        <v>0.35422268139145391</v>
      </c>
      <c r="K38" s="30">
        <f t="shared" si="20"/>
        <v>0.14623613134236413</v>
      </c>
      <c r="L38" s="30">
        <f t="shared" si="20"/>
        <v>0.10382001706911709</v>
      </c>
      <c r="M38" s="30">
        <f t="shared" si="20"/>
        <v>0.10303714778903598</v>
      </c>
      <c r="N38" s="31">
        <f t="shared" si="20"/>
        <v>0.13159904258937222</v>
      </c>
      <c r="P38" s="20">
        <f t="shared" si="21"/>
        <v>-8.3010299956639813</v>
      </c>
      <c r="Q38" s="30">
        <f t="shared" si="23"/>
        <v>0</v>
      </c>
      <c r="R38" s="30">
        <f t="shared" si="23"/>
        <v>4.4009236170573507E-3</v>
      </c>
      <c r="S38" s="30">
        <f t="shared" si="23"/>
        <v>3.0642101411531009E-3</v>
      </c>
      <c r="T38" s="30">
        <f t="shared" si="23"/>
        <v>-1.5563655070505167E-4</v>
      </c>
      <c r="U38" s="30">
        <f t="shared" si="23"/>
        <v>8.7798947018623452E-2</v>
      </c>
      <c r="V38" s="30">
        <f t="shared" si="23"/>
        <v>0.25852363740401846</v>
      </c>
      <c r="W38" s="30">
        <f t="shared" si="23"/>
        <v>0.12295889881077945</v>
      </c>
      <c r="X38" s="30">
        <f t="shared" si="23"/>
        <v>5.3221320823539545E-2</v>
      </c>
      <c r="Y38" s="30">
        <f t="shared" si="23"/>
        <v>6.5142707655185261E-3</v>
      </c>
      <c r="Z38" s="31">
        <f t="shared" si="23"/>
        <v>8.9539387454527775E-4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0.73487040946630133</v>
      </c>
      <c r="F39" s="30">
        <f t="shared" si="20"/>
        <v>0.76375956929355671</v>
      </c>
      <c r="G39" s="30">
        <f t="shared" si="20"/>
        <v>0.76372106752568392</v>
      </c>
      <c r="H39" s="30">
        <f t="shared" si="20"/>
        <v>0.71710184359298501</v>
      </c>
      <c r="I39" s="30">
        <f t="shared" si="20"/>
        <v>0.6323915373114215</v>
      </c>
      <c r="J39" s="30">
        <f t="shared" si="20"/>
        <v>0.26919152704428345</v>
      </c>
      <c r="K39" s="30">
        <f t="shared" si="20"/>
        <v>0.13534013103435</v>
      </c>
      <c r="L39" s="30">
        <f t="shared" si="20"/>
        <v>0.11082733882197424</v>
      </c>
      <c r="M39" s="30">
        <f t="shared" si="20"/>
        <v>0.12305806708291356</v>
      </c>
      <c r="N39" s="31">
        <f t="shared" si="20"/>
        <v>0.11386256152261658</v>
      </c>
      <c r="P39" s="20">
        <f t="shared" si="21"/>
        <v>-8.1249387366082999</v>
      </c>
      <c r="Q39" s="30">
        <f t="shared" si="23"/>
        <v>0</v>
      </c>
      <c r="R39" s="30">
        <f t="shared" si="23"/>
        <v>7.124671553682238E-3</v>
      </c>
      <c r="S39" s="30">
        <f t="shared" si="23"/>
        <v>-2.4107786900167127E-2</v>
      </c>
      <c r="T39" s="30">
        <f t="shared" si="23"/>
        <v>-1.0795424332322501E-2</v>
      </c>
      <c r="U39" s="30">
        <f t="shared" si="23"/>
        <v>7.9440711670974884E-2</v>
      </c>
      <c r="V39" s="30">
        <f t="shared" si="23"/>
        <v>0.22510591857973178</v>
      </c>
      <c r="W39" s="30">
        <f t="shared" si="23"/>
        <v>0.11648144284984116</v>
      </c>
      <c r="X39" s="30">
        <f t="shared" si="23"/>
        <v>4.9239990222164756E-2</v>
      </c>
      <c r="Y39" s="30">
        <f t="shared" si="23"/>
        <v>1.1490123786601955E-2</v>
      </c>
      <c r="Z39" s="31">
        <f t="shared" si="23"/>
        <v>-1.2089506452095278E-2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-1.8607851241182249E-2</v>
      </c>
      <c r="S40" s="36">
        <f t="shared" si="23"/>
        <v>-2.7757279079746788E-2</v>
      </c>
      <c r="T40" s="36">
        <f t="shared" si="23"/>
        <v>1.5263419500001096E-2</v>
      </c>
      <c r="U40" s="36">
        <f t="shared" si="23"/>
        <v>0.10719495138462176</v>
      </c>
      <c r="V40" s="36">
        <f t="shared" si="23"/>
        <v>0.26484968651774171</v>
      </c>
      <c r="W40" s="36">
        <f t="shared" si="23"/>
        <v>0.11493306606304927</v>
      </c>
      <c r="X40" s="36">
        <f t="shared" si="23"/>
        <v>3.9227554667340306E-2</v>
      </c>
      <c r="Y40" s="36">
        <f t="shared" si="23"/>
        <v>1.7364274526866785E-3</v>
      </c>
      <c r="Z40" s="37">
        <f t="shared" si="23"/>
        <v>-1.4154607812243258E-2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0.98254873804996057</v>
      </c>
      <c r="G42" s="30">
        <f t="shared" si="25"/>
        <v>0.9978525504197876</v>
      </c>
      <c r="H42" s="30">
        <f t="shared" si="25"/>
        <v>0.98399115147281402</v>
      </c>
      <c r="I42" s="30">
        <f t="shared" si="25"/>
        <v>0.94276917504301372</v>
      </c>
      <c r="J42" s="30">
        <f t="shared" si="25"/>
        <v>0.81935550639707122</v>
      </c>
      <c r="K42" s="30">
        <f t="shared" si="25"/>
        <v>0.37123064384678078</v>
      </c>
      <c r="L42" s="30">
        <f t="shared" si="25"/>
        <v>0.22435673535918035</v>
      </c>
      <c r="M42" s="30">
        <f t="shared" si="25"/>
        <v>0.17407278042974864</v>
      </c>
      <c r="N42" s="31">
        <f t="shared" si="25"/>
        <v>0.1523201510976572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0.97553718580613447</v>
      </c>
      <c r="F43" s="30">
        <f t="shared" si="27"/>
        <v>0.98883584947154635</v>
      </c>
      <c r="G43" s="30">
        <f t="shared" si="27"/>
        <v>0.9656019973868385</v>
      </c>
      <c r="H43" s="30">
        <f t="shared" si="27"/>
        <v>0.94822835409632478</v>
      </c>
      <c r="I43" s="30">
        <f t="shared" si="27"/>
        <v>0.93799562748218002</v>
      </c>
      <c r="J43" s="30">
        <f t="shared" si="27"/>
        <v>0.67331599849937263</v>
      </c>
      <c r="K43" s="30">
        <f t="shared" si="27"/>
        <v>0.26793961268288896</v>
      </c>
      <c r="L43" s="30">
        <f t="shared" si="27"/>
        <v>0.15993324795280786</v>
      </c>
      <c r="M43" s="30">
        <f t="shared" si="27"/>
        <v>0.15366554119610354</v>
      </c>
      <c r="N43" s="31">
        <f t="shared" si="27"/>
        <v>0.14100723147177915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0.97511028317874282</v>
      </c>
      <c r="F44" s="30">
        <f t="shared" si="27"/>
        <v>0.9389464560613705</v>
      </c>
      <c r="G44" s="30">
        <f t="shared" si="27"/>
        <v>0.98707002496733554</v>
      </c>
      <c r="H44" s="30">
        <f t="shared" si="27"/>
        <v>0.9231510588478804</v>
      </c>
      <c r="I44" s="30">
        <f t="shared" si="27"/>
        <v>0.83057140269854202</v>
      </c>
      <c r="J44" s="30">
        <f t="shared" si="27"/>
        <v>0.53005782590134665</v>
      </c>
      <c r="K44" s="30">
        <f t="shared" si="27"/>
        <v>0.20392362323902666</v>
      </c>
      <c r="L44" s="30">
        <f t="shared" si="27"/>
        <v>0.16548945033052612</v>
      </c>
      <c r="M44" s="30">
        <f t="shared" si="27"/>
        <v>0.13666058653833715</v>
      </c>
      <c r="N44" s="31">
        <f t="shared" si="27"/>
        <v>0.14222325713768258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0.85062935796432126</v>
      </c>
      <c r="F45" s="30">
        <f t="shared" si="27"/>
        <v>0.82221446035626966</v>
      </c>
      <c r="G45" s="30">
        <f t="shared" si="27"/>
        <v>0.84165146634584287</v>
      </c>
      <c r="H45" s="30">
        <f t="shared" si="27"/>
        <v>0.79255119597417889</v>
      </c>
      <c r="I45" s="30">
        <f t="shared" si="27"/>
        <v>0.70274640690288614</v>
      </c>
      <c r="J45" s="30">
        <f t="shared" si="27"/>
        <v>0.40933493745229688</v>
      </c>
      <c r="K45" s="30">
        <f t="shared" si="27"/>
        <v>0.16916986843637211</v>
      </c>
      <c r="L45" s="30">
        <f t="shared" si="27"/>
        <v>0.10785759563265676</v>
      </c>
      <c r="M45" s="30">
        <f t="shared" si="27"/>
        <v>0.10998564054798773</v>
      </c>
      <c r="N45" s="31">
        <f t="shared" si="27"/>
        <v>0.12102689486552567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0.8036636007296154</v>
      </c>
      <c r="F46" s="30">
        <f t="shared" si="27"/>
        <v>0.76534585581040349</v>
      </c>
      <c r="G46" s="30">
        <f t="shared" si="27"/>
        <v>0.79145159829756406</v>
      </c>
      <c r="H46" s="30">
        <f t="shared" si="27"/>
        <v>0.78089546060206205</v>
      </c>
      <c r="I46" s="30">
        <f t="shared" si="27"/>
        <v>0.64329051370616164</v>
      </c>
      <c r="J46" s="30">
        <f t="shared" si="27"/>
        <v>0.37687093310565195</v>
      </c>
      <c r="K46" s="30">
        <f t="shared" si="27"/>
        <v>0.131686524107062</v>
      </c>
      <c r="L46" s="30">
        <f t="shared" si="27"/>
        <v>9.2068666640793786E-2</v>
      </c>
      <c r="M46" s="30">
        <f t="shared" si="27"/>
        <v>0.10378908422918202</v>
      </c>
      <c r="N46" s="31">
        <f t="shared" si="27"/>
        <v>0.10821981604377692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0.99705955900331378</v>
      </c>
      <c r="S46" s="30">
        <f t="shared" si="29"/>
        <v>0.97828018530642025</v>
      </c>
      <c r="T46" s="30">
        <f t="shared" si="29"/>
        <v>0.93898185352051988</v>
      </c>
      <c r="U46" s="30">
        <f t="shared" si="29"/>
        <v>0.91235062685541579</v>
      </c>
      <c r="V46" s="30">
        <f t="shared" si="29"/>
        <v>0.73492812312085176</v>
      </c>
      <c r="W46" s="30">
        <f t="shared" si="29"/>
        <v>0.26557675177638917</v>
      </c>
      <c r="X46" s="30">
        <f t="shared" si="29"/>
        <v>0.11239822853142953</v>
      </c>
      <c r="Y46" s="30">
        <f t="shared" si="29"/>
        <v>6.5837596133124399E-2</v>
      </c>
      <c r="Z46" s="31">
        <f t="shared" si="29"/>
        <v>5.1661972436484321E-2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0.78641932187164465</v>
      </c>
      <c r="F47" s="30">
        <f t="shared" si="27"/>
        <v>0.77777777777777779</v>
      </c>
      <c r="G47" s="30">
        <f t="shared" si="27"/>
        <v>0.78472464780533235</v>
      </c>
      <c r="H47" s="30">
        <f t="shared" si="27"/>
        <v>0.68630418752668143</v>
      </c>
      <c r="I47" s="30">
        <f t="shared" si="27"/>
        <v>0.59712681595322181</v>
      </c>
      <c r="J47" s="30">
        <f t="shared" si="27"/>
        <v>0.33422594791787946</v>
      </c>
      <c r="K47" s="30">
        <f t="shared" si="27"/>
        <v>0.1355933299698581</v>
      </c>
      <c r="L47" s="30">
        <f t="shared" si="27"/>
        <v>0.11350435311315507</v>
      </c>
      <c r="M47" s="30">
        <f t="shared" si="27"/>
        <v>0.10701025859950065</v>
      </c>
      <c r="N47" s="31">
        <f t="shared" si="27"/>
        <v>0.11926753858294201</v>
      </c>
      <c r="P47" s="20">
        <f t="shared" ref="P47:P51" si="30">LOG(D62,10)</f>
        <v>-8.9999999999999982</v>
      </c>
      <c r="Q47" s="30">
        <f t="shared" ref="Q47:Q51" si="31">$E89*E$88</f>
        <v>0.99443058821535968</v>
      </c>
      <c r="R47" s="30">
        <f t="shared" si="29"/>
        <v>0.99150652374541248</v>
      </c>
      <c r="S47" s="30">
        <f t="shared" si="29"/>
        <v>0.97283174011369455</v>
      </c>
      <c r="T47" s="30">
        <f t="shared" si="29"/>
        <v>0.93375227691995932</v>
      </c>
      <c r="U47" s="30">
        <f t="shared" si="29"/>
        <v>0.90726937052248324</v>
      </c>
      <c r="V47" s="30">
        <f t="shared" si="29"/>
        <v>0.73083500577107885</v>
      </c>
      <c r="W47" s="30">
        <f t="shared" si="29"/>
        <v>0.26409764548531928</v>
      </c>
      <c r="X47" s="30">
        <f t="shared" si="29"/>
        <v>0.11177223651287389</v>
      </c>
      <c r="Y47" s="30">
        <f t="shared" si="29"/>
        <v>6.5470919449348186E-2</v>
      </c>
      <c r="Z47" s="31">
        <f t="shared" si="29"/>
        <v>5.13742456383788E-2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0.91984090099546356</v>
      </c>
      <c r="R48" s="30">
        <f t="shared" si="29"/>
        <v>0.91713616309974766</v>
      </c>
      <c r="S48" s="30">
        <f t="shared" si="29"/>
        <v>0.89986212707826663</v>
      </c>
      <c r="T48" s="30">
        <f t="shared" si="29"/>
        <v>0.86371391416070542</v>
      </c>
      <c r="U48" s="30">
        <f t="shared" si="29"/>
        <v>0.83921742263046162</v>
      </c>
      <c r="V48" s="30">
        <f t="shared" si="29"/>
        <v>0.67601694693838921</v>
      </c>
      <c r="W48" s="30">
        <f t="shared" si="29"/>
        <v>0.24428835863744239</v>
      </c>
      <c r="X48" s="30">
        <f t="shared" si="29"/>
        <v>0.10338848780264416</v>
      </c>
      <c r="Y48" s="30">
        <f t="shared" si="29"/>
        <v>6.0560113746468594E-2</v>
      </c>
      <c r="Z48" s="31">
        <f t="shared" si="29"/>
        <v>4.752079527317854E-2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0.78530266911740021</v>
      </c>
      <c r="R49" s="30">
        <f t="shared" si="29"/>
        <v>0.78299353295432028</v>
      </c>
      <c r="S49" s="30">
        <f t="shared" si="29"/>
        <v>0.76824604066579671</v>
      </c>
      <c r="T49" s="30">
        <f t="shared" si="29"/>
        <v>0.73738495582246799</v>
      </c>
      <c r="U49" s="30">
        <f t="shared" si="29"/>
        <v>0.71647138244049124</v>
      </c>
      <c r="V49" s="30">
        <f t="shared" si="29"/>
        <v>0.57714101669624618</v>
      </c>
      <c r="W49" s="30">
        <f t="shared" si="29"/>
        <v>0.20855813202552767</v>
      </c>
      <c r="X49" s="30">
        <f t="shared" si="29"/>
        <v>8.8266628869799135E-2</v>
      </c>
      <c r="Y49" s="30">
        <f t="shared" si="29"/>
        <v>5.170243997161602E-2</v>
      </c>
      <c r="Z49" s="31">
        <f t="shared" si="29"/>
        <v>4.0570284846240694E-2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1.0017127660237046</v>
      </c>
      <c r="G50" s="30">
        <f t="shared" si="33"/>
        <v>0.86191991728897166</v>
      </c>
      <c r="H50" s="30">
        <f t="shared" si="33"/>
        <v>0.83570525476616075</v>
      </c>
      <c r="I50" s="30">
        <f t="shared" si="33"/>
        <v>0.83224235327823415</v>
      </c>
      <c r="J50" s="30">
        <f t="shared" si="33"/>
        <v>0.63753511170348598</v>
      </c>
      <c r="K50" s="30">
        <f t="shared" si="33"/>
        <v>0.28921455664272944</v>
      </c>
      <c r="L50" s="30">
        <f t="shared" si="33"/>
        <v>0.15485273326316182</v>
      </c>
      <c r="M50" s="30">
        <f t="shared" si="33"/>
        <v>0.1275854981657833</v>
      </c>
      <c r="N50" s="31">
        <f t="shared" si="33"/>
        <v>0.12407899899725335</v>
      </c>
      <c r="P50" s="20">
        <f t="shared" si="30"/>
        <v>-8.1249387366082999</v>
      </c>
      <c r="Q50" s="30">
        <f t="shared" si="31"/>
        <v>0.70456735522079283</v>
      </c>
      <c r="R50" s="30">
        <f t="shared" si="29"/>
        <v>0.70249561648457481</v>
      </c>
      <c r="S50" s="30">
        <f t="shared" si="29"/>
        <v>0.68926428282625163</v>
      </c>
      <c r="T50" s="30">
        <f t="shared" si="29"/>
        <v>0.66157596113527062</v>
      </c>
      <c r="U50" s="30">
        <f t="shared" si="29"/>
        <v>0.64281246819755278</v>
      </c>
      <c r="V50" s="30">
        <f t="shared" si="29"/>
        <v>0.51780636398463975</v>
      </c>
      <c r="W50" s="30">
        <f t="shared" si="29"/>
        <v>0.18711670960721952</v>
      </c>
      <c r="X50" s="30">
        <f t="shared" si="29"/>
        <v>7.919212260789156E-2</v>
      </c>
      <c r="Y50" s="30">
        <f t="shared" si="29"/>
        <v>4.6387020981610155E-2</v>
      </c>
      <c r="Z50" s="31">
        <f t="shared" si="29"/>
        <v>3.639933928506326E-2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1.021861122702558</v>
      </c>
      <c r="F51" s="30">
        <f t="shared" si="33"/>
        <v>0.91880866223631186</v>
      </c>
      <c r="G51" s="30">
        <f t="shared" si="33"/>
        <v>0.86811078793465335</v>
      </c>
      <c r="H51" s="30">
        <f t="shared" si="33"/>
        <v>0.78891871523863499</v>
      </c>
      <c r="I51" s="30">
        <f t="shared" si="33"/>
        <v>0.7892737249235483</v>
      </c>
      <c r="J51" s="30">
        <f t="shared" si="33"/>
        <v>0.57589421957037601</v>
      </c>
      <c r="K51" s="30">
        <f t="shared" si="33"/>
        <v>0.19583455303035022</v>
      </c>
      <c r="L51" s="30">
        <f t="shared" si="33"/>
        <v>0.14328066318300439</v>
      </c>
      <c r="M51" s="30">
        <f t="shared" si="33"/>
        <v>0.1248886702084592</v>
      </c>
      <c r="N51" s="31">
        <f t="shared" si="33"/>
        <v>0.1141449560597662</v>
      </c>
      <c r="P51" s="20">
        <f t="shared" si="30"/>
        <v>-8</v>
      </c>
      <c r="Q51" s="30">
        <f t="shared" si="31"/>
        <v>0.67674103906746241</v>
      </c>
      <c r="R51" s="30">
        <f t="shared" si="29"/>
        <v>0.67475112197204845</v>
      </c>
      <c r="S51" s="30">
        <f t="shared" si="29"/>
        <v>0.66204234910337656</v>
      </c>
      <c r="T51" s="30">
        <f t="shared" si="29"/>
        <v>0.63544755521696838</v>
      </c>
      <c r="U51" s="30">
        <f t="shared" si="29"/>
        <v>0.61742511121198473</v>
      </c>
      <c r="V51" s="30">
        <f t="shared" si="29"/>
        <v>0.4973560216807052</v>
      </c>
      <c r="W51" s="30">
        <f t="shared" si="29"/>
        <v>0.17972668694931515</v>
      </c>
      <c r="X51" s="30">
        <f t="shared" si="29"/>
        <v>7.6064493965701724E-2</v>
      </c>
      <c r="Y51" s="30">
        <f t="shared" si="29"/>
        <v>4.4555003216834553E-2</v>
      </c>
      <c r="Z51" s="31">
        <f t="shared" si="29"/>
        <v>3.4961776906941001E-2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0.85986459806052606</v>
      </c>
      <c r="F52" s="30">
        <f t="shared" si="33"/>
        <v>0.86644161959155197</v>
      </c>
      <c r="G52" s="30">
        <f t="shared" si="33"/>
        <v>0.83964773074072463</v>
      </c>
      <c r="H52" s="30">
        <f t="shared" si="33"/>
        <v>0.72289937032492724</v>
      </c>
      <c r="I52" s="30">
        <f t="shared" si="33"/>
        <v>0.69030698995384876</v>
      </c>
      <c r="J52" s="30">
        <f t="shared" si="33"/>
        <v>0.49425444852048156</v>
      </c>
      <c r="K52" s="30">
        <f t="shared" si="33"/>
        <v>0.17238522910581158</v>
      </c>
      <c r="L52" s="30">
        <f t="shared" si="33"/>
        <v>0.10906271214942793</v>
      </c>
      <c r="M52" s="30">
        <f t="shared" si="33"/>
        <v>0.11278719972097484</v>
      </c>
      <c r="N52" s="31">
        <f t="shared" si="33"/>
        <v>0.11795041075243369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0.7279442447947484</v>
      </c>
      <c r="F53" s="30">
        <f t="shared" si="33"/>
        <v>0.73304517342534525</v>
      </c>
      <c r="G53" s="30">
        <f t="shared" si="33"/>
        <v>0.68918590673833291</v>
      </c>
      <c r="H53" s="30">
        <f t="shared" si="33"/>
        <v>0.66290273357457385</v>
      </c>
      <c r="I53" s="30">
        <f t="shared" si="33"/>
        <v>0.56043572767643046</v>
      </c>
      <c r="J53" s="30">
        <f t="shared" si="33"/>
        <v>0.26922190596603118</v>
      </c>
      <c r="K53" s="30">
        <f t="shared" si="33"/>
        <v>0.11940159069251802</v>
      </c>
      <c r="L53" s="30">
        <f t="shared" si="33"/>
        <v>9.2613930081776791E-2</v>
      </c>
      <c r="M53" s="30">
        <f t="shared" si="33"/>
        <v>0.1086827895041698</v>
      </c>
      <c r="N53" s="31">
        <f t="shared" si="33"/>
        <v>0.10586139674512172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0.61483940482937738</v>
      </c>
      <c r="F54" s="30">
        <f t="shared" si="33"/>
        <v>0.63395387365392164</v>
      </c>
      <c r="G54" s="30">
        <f t="shared" si="33"/>
        <v>0.6639179367086242</v>
      </c>
      <c r="H54" s="30">
        <f t="shared" si="33"/>
        <v>0.59076102865613267</v>
      </c>
      <c r="I54" s="30">
        <f t="shared" si="33"/>
        <v>0.47783680765326142</v>
      </c>
      <c r="J54" s="30">
        <f t="shared" si="33"/>
        <v>0.26373482645009</v>
      </c>
      <c r="K54" s="30">
        <f t="shared" si="33"/>
        <v>0.10893191910761776</v>
      </c>
      <c r="L54" s="30">
        <f t="shared" si="33"/>
        <v>8.7917837056782869E-2</v>
      </c>
      <c r="M54" s="30">
        <f t="shared" si="33"/>
        <v>9.7590293910649661E-2</v>
      </c>
      <c r="N54" s="31">
        <f t="shared" si="33"/>
        <v>0.1071319577227063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0.60067638687336122</v>
      </c>
      <c r="F55" s="36">
        <f t="shared" si="33"/>
        <v>0.63060308048754665</v>
      </c>
      <c r="G55" s="36">
        <f t="shared" si="33"/>
        <v>0.6150636214724805</v>
      </c>
      <c r="H55" s="36">
        <f t="shared" si="33"/>
        <v>0.55554033096867816</v>
      </c>
      <c r="I55" s="36">
        <f t="shared" si="33"/>
        <v>0.40246887437016921</v>
      </c>
      <c r="J55" s="36">
        <f t="shared" si="33"/>
        <v>0.21473726169196369</v>
      </c>
      <c r="K55" s="36">
        <f t="shared" si="33"/>
        <v>9.5242247398152707E-2</v>
      </c>
      <c r="L55" s="36">
        <f t="shared" si="33"/>
        <v>7.4670370393437921E-2</v>
      </c>
      <c r="M55" s="36">
        <f t="shared" si="33"/>
        <v>9.1953736632639713E-2</v>
      </c>
      <c r="N55" s="37">
        <f t="shared" si="33"/>
        <v>0.10933052647313449</v>
      </c>
      <c r="P55" s="20" t="e">
        <f>LOG(D61,10)</f>
        <v>#NUM!</v>
      </c>
      <c r="Q55" s="30">
        <f>E88</f>
        <v>1</v>
      </c>
      <c r="R55" s="30">
        <f t="shared" ref="R55:Z60" si="36">F88</f>
        <v>0.99705955900331378</v>
      </c>
      <c r="S55" s="30">
        <f t="shared" si="36"/>
        <v>0.97828018530642025</v>
      </c>
      <c r="T55" s="30">
        <f t="shared" si="36"/>
        <v>0.93898185352051988</v>
      </c>
      <c r="U55" s="30">
        <f t="shared" si="36"/>
        <v>0.91235062685541579</v>
      </c>
      <c r="V55" s="30">
        <f t="shared" si="36"/>
        <v>0.73492812312085176</v>
      </c>
      <c r="W55" s="30">
        <f t="shared" si="36"/>
        <v>0.26557675177638917</v>
      </c>
      <c r="X55" s="30">
        <f t="shared" si="36"/>
        <v>0.11239822853142953</v>
      </c>
      <c r="Y55" s="30">
        <f t="shared" si="36"/>
        <v>6.5837596133124399E-2</v>
      </c>
      <c r="Z55" s="31">
        <f t="shared" si="36"/>
        <v>5.1661972436484321E-2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0.99443058821535968</v>
      </c>
      <c r="R56" s="30">
        <f t="shared" si="36"/>
        <v>0.95407473989307845</v>
      </c>
      <c r="S56" s="30">
        <f t="shared" si="36"/>
        <v>0.93189740554381029</v>
      </c>
      <c r="T56" s="30">
        <f t="shared" si="36"/>
        <v>0.89784809009588562</v>
      </c>
      <c r="U56" s="30">
        <f t="shared" si="36"/>
        <v>0.87119617645807834</v>
      </c>
      <c r="V56" s="30">
        <f t="shared" si="36"/>
        <v>0.6003462220055944</v>
      </c>
      <c r="W56" s="30">
        <f t="shared" si="36"/>
        <v>0.14605489270914751</v>
      </c>
      <c r="X56" s="30">
        <f t="shared" si="36"/>
        <v>8.0181235614853436E-2</v>
      </c>
      <c r="Y56" s="30">
        <f t="shared" si="36"/>
        <v>5.3797275160421737E-2</v>
      </c>
      <c r="Z56" s="31">
        <f t="shared" si="36"/>
        <v>4.4106602728106292E-2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0.91984090099546356</v>
      </c>
      <c r="R57" s="30">
        <f t="shared" si="36"/>
        <v>0.91606631673581718</v>
      </c>
      <c r="S57" s="30">
        <f t="shared" si="36"/>
        <v>0.92659343142005968</v>
      </c>
      <c r="T57" s="30">
        <f t="shared" si="36"/>
        <v>0.83956509436827853</v>
      </c>
      <c r="U57" s="30">
        <f t="shared" si="36"/>
        <v>0.77633220613760534</v>
      </c>
      <c r="V57" s="30">
        <f t="shared" si="36"/>
        <v>0.47444377602650778</v>
      </c>
      <c r="W57" s="30">
        <f t="shared" si="36"/>
        <v>0.10547373529701948</v>
      </c>
      <c r="X57" s="30">
        <f t="shared" si="36"/>
        <v>5.2127785579437869E-2</v>
      </c>
      <c r="Y57" s="30">
        <f t="shared" si="36"/>
        <v>3.3350319074792301E-2</v>
      </c>
      <c r="Z57" s="31">
        <f t="shared" si="36"/>
        <v>4.1854051676024517E-2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0.78530266911740021</v>
      </c>
      <c r="R58" s="30">
        <f t="shared" si="36"/>
        <v>0.77807304784935216</v>
      </c>
      <c r="S58" s="30">
        <f t="shared" si="36"/>
        <v>0.76442051328220517</v>
      </c>
      <c r="T58" s="30">
        <f t="shared" si="36"/>
        <v>0.73631752489304003</v>
      </c>
      <c r="U58" s="30">
        <f t="shared" si="36"/>
        <v>0.61771836748122722</v>
      </c>
      <c r="V58" s="30">
        <f t="shared" si="36"/>
        <v>0.28622122592013366</v>
      </c>
      <c r="W58" s="30">
        <f t="shared" si="36"/>
        <v>5.7834895485472992E-2</v>
      </c>
      <c r="X58" s="30">
        <f t="shared" si="36"/>
        <v>1.1456447101057338E-2</v>
      </c>
      <c r="Y58" s="30">
        <f t="shared" si="36"/>
        <v>2.5533895857149297E-2</v>
      </c>
      <c r="Z58" s="31">
        <f t="shared" si="36"/>
        <v>2.0319797669175965E-2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0.70456735522079283</v>
      </c>
      <c r="R59" s="30">
        <f t="shared" si="36"/>
        <v>0.69454432926811738</v>
      </c>
      <c r="S59" s="30">
        <f t="shared" si="36"/>
        <v>0.71528397884991446</v>
      </c>
      <c r="T59" s="30">
        <f t="shared" si="36"/>
        <v>0.67179399547128382</v>
      </c>
      <c r="U59" s="30">
        <f t="shared" si="36"/>
        <v>0.55262157154249814</v>
      </c>
      <c r="V59" s="30">
        <f t="shared" si="36"/>
        <v>0.26177145539028412</v>
      </c>
      <c r="W59" s="30">
        <f t="shared" si="36"/>
        <v>3.7938407031091609E-2</v>
      </c>
      <c r="X59" s="30">
        <f t="shared" si="36"/>
        <v>0</v>
      </c>
      <c r="Y59" s="30">
        <f t="shared" si="36"/>
        <v>7.5878266109347392E-3</v>
      </c>
      <c r="Z59" s="31">
        <f t="shared" si="36"/>
        <v>2.3247348199578632E-2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0.67674103906746241</v>
      </c>
      <c r="R60" s="30">
        <f t="shared" si="36"/>
        <v>0.69521332748549391</v>
      </c>
      <c r="S60" s="30">
        <f t="shared" si="36"/>
        <v>0.69203568538401106</v>
      </c>
      <c r="T60" s="30">
        <f t="shared" si="36"/>
        <v>0.61672331302204897</v>
      </c>
      <c r="U60" s="30">
        <f t="shared" si="36"/>
        <v>0.49634929071719391</v>
      </c>
      <c r="V60" s="30">
        <f t="shared" si="36"/>
        <v>0.19672686057631728</v>
      </c>
      <c r="W60" s="30">
        <f t="shared" si="36"/>
        <v>3.0325228399751963E-2</v>
      </c>
      <c r="X60" s="30">
        <f t="shared" si="36"/>
        <v>5.5944253154464746E-3</v>
      </c>
      <c r="Y60" s="30">
        <f t="shared" si="36"/>
        <v>1.4069521129675605E-2</v>
      </c>
      <c r="Z60" s="31">
        <f t="shared" si="36"/>
        <v>2.1594229667525527E-2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0.99733773111291024</v>
      </c>
      <c r="G61" s="30">
        <f t="shared" si="40"/>
        <v>0.98033492698638092</v>
      </c>
      <c r="H61" s="30">
        <f t="shared" si="40"/>
        <v>0.94475430280584438</v>
      </c>
      <c r="I61" s="30">
        <f t="shared" si="40"/>
        <v>0.92064244806859785</v>
      </c>
      <c r="J61" s="30">
        <f t="shared" si="40"/>
        <v>0.76000449883090793</v>
      </c>
      <c r="K61" s="30">
        <f t="shared" si="40"/>
        <v>0.3350547873925615</v>
      </c>
      <c r="L61" s="30">
        <f t="shared" si="40"/>
        <v>0.19636728539371254</v>
      </c>
      <c r="M61" s="30">
        <f t="shared" si="40"/>
        <v>0.15421139002396075</v>
      </c>
      <c r="N61" s="31">
        <f t="shared" si="40"/>
        <v>0.14137681114100112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0.99495746667579821</v>
      </c>
      <c r="F62" s="30">
        <f t="shared" si="40"/>
        <v>0.95841936932182881</v>
      </c>
      <c r="G62" s="30">
        <f t="shared" si="40"/>
        <v>0.93834005900640916</v>
      </c>
      <c r="H62" s="30">
        <f t="shared" si="40"/>
        <v>0.90751188280907213</v>
      </c>
      <c r="I62" s="30">
        <f t="shared" si="40"/>
        <v>0.88338129813170496</v>
      </c>
      <c r="J62" s="30">
        <f t="shared" si="40"/>
        <v>0.63815433808688005</v>
      </c>
      <c r="K62" s="30">
        <f t="shared" si="40"/>
        <v>0.2268399559844668</v>
      </c>
      <c r="L62" s="30">
        <f t="shared" si="40"/>
        <v>0.16719809003354269</v>
      </c>
      <c r="M62" s="30">
        <f t="shared" si="40"/>
        <v>0.14331010958598375</v>
      </c>
      <c r="N62" s="31">
        <f t="shared" si="40"/>
        <v>0.13453619582930335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0.92742412599422031</v>
      </c>
      <c r="F63" s="30">
        <f t="shared" si="40"/>
        <v>0.92400662560993096</v>
      </c>
      <c r="G63" s="30">
        <f t="shared" si="40"/>
        <v>0.93353785236342457</v>
      </c>
      <c r="H63" s="30">
        <f t="shared" si="40"/>
        <v>0.85474258516056911</v>
      </c>
      <c r="I63" s="30">
        <f t="shared" si="40"/>
        <v>0.79749166559882145</v>
      </c>
      <c r="J63" s="30">
        <f t="shared" si="40"/>
        <v>0.52416253715757377</v>
      </c>
      <c r="K63" s="30">
        <f t="shared" si="40"/>
        <v>0.1900978642702793</v>
      </c>
      <c r="L63" s="30">
        <f t="shared" si="40"/>
        <v>0.14179855734814498</v>
      </c>
      <c r="M63" s="30">
        <f t="shared" si="40"/>
        <v>0.12479747998933159</v>
      </c>
      <c r="N63" s="31">
        <f t="shared" si="40"/>
        <v>0.13249674100286848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0.80561350328262893</v>
      </c>
      <c r="F64" s="30">
        <f t="shared" si="40"/>
        <v>0.79906781990076281</v>
      </c>
      <c r="G64" s="30">
        <f t="shared" si="40"/>
        <v>0.78670684477866548</v>
      </c>
      <c r="H64" s="30">
        <f t="shared" si="40"/>
        <v>0.76126246017545895</v>
      </c>
      <c r="I64" s="30">
        <f t="shared" si="40"/>
        <v>0.65388304084061544</v>
      </c>
      <c r="J64" s="30">
        <f t="shared" si="40"/>
        <v>0.35374624940970795</v>
      </c>
      <c r="K64" s="30">
        <f t="shared" si="40"/>
        <v>0.14696576225215843</v>
      </c>
      <c r="L64" s="30">
        <f t="shared" si="40"/>
        <v>0.10497481589258902</v>
      </c>
      <c r="M64" s="30">
        <f t="shared" si="40"/>
        <v>0.11772050739776835</v>
      </c>
      <c r="N64" s="31">
        <f t="shared" si="40"/>
        <v>0.11299967423168324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0.73251592556602263</v>
      </c>
      <c r="F65" s="30">
        <f t="shared" si="40"/>
        <v>0.72344109965440817</v>
      </c>
      <c r="G65" s="30">
        <f t="shared" si="40"/>
        <v>0.74221873330629518</v>
      </c>
      <c r="H65" s="30">
        <f t="shared" si="40"/>
        <v>0.70284299688462804</v>
      </c>
      <c r="I65" s="30">
        <f t="shared" si="40"/>
        <v>0.59494454329136304</v>
      </c>
      <c r="J65" s="30">
        <f t="shared" si="40"/>
        <v>0.33160948031573195</v>
      </c>
      <c r="K65" s="30">
        <f t="shared" si="40"/>
        <v>0.12895152485234795</v>
      </c>
      <c r="L65" s="30">
        <f t="shared" si="40"/>
        <v>9.46021735888979E-2</v>
      </c>
      <c r="M65" s="30">
        <f t="shared" si="40"/>
        <v>0.10147217530962256</v>
      </c>
      <c r="N65" s="31">
        <f t="shared" si="40"/>
        <v>0.11565027211861849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3.7431783852334033E-2</v>
      </c>
      <c r="S65" s="30">
        <f t="shared" si="45"/>
        <v>4.0934334569884268E-2</v>
      </c>
      <c r="T65" s="30">
        <f t="shared" si="45"/>
        <v>3.5904186824073703E-2</v>
      </c>
      <c r="U65" s="30">
        <f t="shared" si="45"/>
        <v>3.6073194064404901E-2</v>
      </c>
      <c r="V65" s="30">
        <f t="shared" si="45"/>
        <v>0.13048878376548445</v>
      </c>
      <c r="W65" s="30">
        <f t="shared" si="45"/>
        <v>0.11804275277617177</v>
      </c>
      <c r="X65" s="30">
        <f t="shared" si="45"/>
        <v>3.1591000898020458E-2</v>
      </c>
      <c r="Y65" s="30">
        <f t="shared" si="45"/>
        <v>1.1673644288926449E-2</v>
      </c>
      <c r="Z65" s="31">
        <f t="shared" si="45"/>
        <v>7.2676429102725079E-3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0.70732203940376914</v>
      </c>
      <c r="F66" s="30">
        <f t="shared" si="40"/>
        <v>0.72404680918629383</v>
      </c>
      <c r="G66" s="30">
        <f t="shared" si="40"/>
        <v>0.72116977893449885</v>
      </c>
      <c r="H66" s="30">
        <f t="shared" si="40"/>
        <v>0.65298212069611483</v>
      </c>
      <c r="I66" s="30">
        <f t="shared" si="40"/>
        <v>0.54399574254493754</v>
      </c>
      <c r="J66" s="30">
        <f t="shared" si="40"/>
        <v>0.27271824555137553</v>
      </c>
      <c r="K66" s="30">
        <f t="shared" si="40"/>
        <v>0.1220585694674536</v>
      </c>
      <c r="L66" s="30">
        <f t="shared" si="40"/>
        <v>9.9667354109522419E-2</v>
      </c>
      <c r="M66" s="30">
        <f t="shared" si="40"/>
        <v>0.1073406874383513</v>
      </c>
      <c r="N66" s="31">
        <f t="shared" si="40"/>
        <v>0.11415354219289768</v>
      </c>
      <c r="P66" s="20">
        <f t="shared" si="44"/>
        <v>-8.6020599913279607</v>
      </c>
      <c r="Q66" s="30">
        <f t="shared" si="45"/>
        <v>0</v>
      </c>
      <c r="R66" s="30">
        <f t="shared" si="45"/>
        <v>1.0698463639304823E-3</v>
      </c>
      <c r="S66" s="30">
        <f t="shared" si="45"/>
        <v>-2.673130434179305E-2</v>
      </c>
      <c r="T66" s="30">
        <f t="shared" si="45"/>
        <v>2.414881979242689E-2</v>
      </c>
      <c r="U66" s="30">
        <f t="shared" si="45"/>
        <v>6.2885216492856277E-2</v>
      </c>
      <c r="V66" s="30">
        <f t="shared" si="45"/>
        <v>0.20157317091188143</v>
      </c>
      <c r="W66" s="30">
        <f t="shared" si="45"/>
        <v>0.13881462334042291</v>
      </c>
      <c r="X66" s="30">
        <f t="shared" si="45"/>
        <v>5.1260702223206292E-2</v>
      </c>
      <c r="Y66" s="30">
        <f t="shared" si="45"/>
        <v>2.7209794671676293E-2</v>
      </c>
      <c r="Z66" s="31">
        <f t="shared" si="45"/>
        <v>5.6667435971540225E-3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4.9204851049681197E-3</v>
      </c>
      <c r="S67" s="30">
        <f t="shared" si="45"/>
        <v>3.8255273835915427E-3</v>
      </c>
      <c r="T67" s="30">
        <f t="shared" si="45"/>
        <v>1.0674309294279594E-3</v>
      </c>
      <c r="U67" s="30">
        <f t="shared" si="45"/>
        <v>9.8753014959264029E-2</v>
      </c>
      <c r="V67" s="30">
        <f t="shared" si="45"/>
        <v>0.29091979077611252</v>
      </c>
      <c r="W67" s="30">
        <f t="shared" si="45"/>
        <v>0.15072323654005468</v>
      </c>
      <c r="X67" s="30">
        <f t="shared" si="45"/>
        <v>7.6810181768741798E-2</v>
      </c>
      <c r="Y67" s="30">
        <f t="shared" si="45"/>
        <v>2.6168544114466723E-2</v>
      </c>
      <c r="Z67" s="31">
        <f t="shared" si="45"/>
        <v>2.0250487177064729E-2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7.9512872164574366E-3</v>
      </c>
      <c r="S68" s="30">
        <f t="shared" si="45"/>
        <v>-2.6019696023662831E-2</v>
      </c>
      <c r="T68" s="30">
        <f t="shared" si="45"/>
        <v>-1.0218034336013204E-2</v>
      </c>
      <c r="U68" s="30">
        <f t="shared" si="45"/>
        <v>9.0190896655054642E-2</v>
      </c>
      <c r="V68" s="30">
        <f t="shared" si="45"/>
        <v>0.25603490859435563</v>
      </c>
      <c r="W68" s="30">
        <f t="shared" si="45"/>
        <v>0.14917830257612791</v>
      </c>
      <c r="X68" s="30">
        <f t="shared" si="45"/>
        <v>7.919212260789156E-2</v>
      </c>
      <c r="Y68" s="30">
        <f t="shared" si="45"/>
        <v>3.8799194370675416E-2</v>
      </c>
      <c r="Z68" s="31">
        <f t="shared" si="45"/>
        <v>1.3151991085484628E-2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1.3158756983117454E-2</v>
      </c>
      <c r="G69" s="30">
        <f t="shared" si="47"/>
        <v>0.11070064183937571</v>
      </c>
      <c r="H69" s="30">
        <f t="shared" si="47"/>
        <v>9.566861646572368E-2</v>
      </c>
      <c r="I69" s="30">
        <f t="shared" si="47"/>
        <v>7.9675366604784401E-2</v>
      </c>
      <c r="J69" s="30">
        <f t="shared" si="47"/>
        <v>0.10607832653498005</v>
      </c>
      <c r="K69" s="30">
        <f t="shared" si="47"/>
        <v>4.1853431615100641E-2</v>
      </c>
      <c r="L69" s="30">
        <f t="shared" si="47"/>
        <v>3.6672849197639086E-2</v>
      </c>
      <c r="M69" s="30">
        <f t="shared" si="47"/>
        <v>2.397051757882868E-2</v>
      </c>
      <c r="N69" s="31">
        <f t="shared" si="47"/>
        <v>1.5155037300248647E-2</v>
      </c>
      <c r="P69" s="21">
        <f t="shared" si="44"/>
        <v>-8</v>
      </c>
      <c r="Q69" s="36">
        <f t="shared" si="45"/>
        <v>0</v>
      </c>
      <c r="R69" s="36">
        <f t="shared" si="45"/>
        <v>-2.0462205513445464E-2</v>
      </c>
      <c r="S69" s="36">
        <f t="shared" si="45"/>
        <v>-2.9993336280634497E-2</v>
      </c>
      <c r="T69" s="36">
        <f t="shared" si="45"/>
        <v>1.8724242194919416E-2</v>
      </c>
      <c r="U69" s="36">
        <f t="shared" si="45"/>
        <v>0.12107582049479082</v>
      </c>
      <c r="V69" s="36">
        <f t="shared" si="45"/>
        <v>0.30062916110438792</v>
      </c>
      <c r="W69" s="36">
        <f t="shared" si="45"/>
        <v>0.14940145854956319</v>
      </c>
      <c r="X69" s="36">
        <f t="shared" si="45"/>
        <v>7.0470068650255249E-2</v>
      </c>
      <c r="Y69" s="36">
        <f t="shared" si="45"/>
        <v>3.0485482087158948E-2</v>
      </c>
      <c r="Z69" s="37">
        <f t="shared" si="45"/>
        <v>1.3367547239415474E-2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2.4051558373675896E-2</v>
      </c>
      <c r="F70" s="30">
        <f t="shared" si="47"/>
        <v>3.5907549272122176E-2</v>
      </c>
      <c r="G70" s="30">
        <f t="shared" si="47"/>
        <v>6.1325180301959187E-2</v>
      </c>
      <c r="H70" s="30">
        <f t="shared" si="47"/>
        <v>0.10437181193324856</v>
      </c>
      <c r="I70" s="30">
        <f t="shared" si="47"/>
        <v>8.1849485691521034E-2</v>
      </c>
      <c r="J70" s="30">
        <f t="shared" si="47"/>
        <v>5.4069358939548437E-2</v>
      </c>
      <c r="K70" s="30">
        <f t="shared" si="47"/>
        <v>3.7097242159827168E-2</v>
      </c>
      <c r="L70" s="30">
        <f t="shared" si="47"/>
        <v>2.8259114753571877E-2</v>
      </c>
      <c r="M70" s="30">
        <f t="shared" si="47"/>
        <v>1.5994450191793304E-2</v>
      </c>
      <c r="N70" s="31">
        <f t="shared" si="47"/>
        <v>1.8047839823147959E-2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6.0138216911480837E-2</v>
      </c>
      <c r="F71" s="30">
        <f t="shared" si="47"/>
        <v>5.1738931395643506E-2</v>
      </c>
      <c r="G71" s="30">
        <f t="shared" si="47"/>
        <v>8.1577608726363951E-2</v>
      </c>
      <c r="H71" s="30">
        <f t="shared" si="47"/>
        <v>0.11420665250978361</v>
      </c>
      <c r="I71" s="30">
        <f t="shared" si="47"/>
        <v>9.5064098419172488E-2</v>
      </c>
      <c r="J71" s="30">
        <f t="shared" si="47"/>
        <v>2.7439595059085772E-2</v>
      </c>
      <c r="K71" s="30">
        <f t="shared" si="47"/>
        <v>1.6124466845330025E-2</v>
      </c>
      <c r="L71" s="30">
        <f t="shared" si="47"/>
        <v>2.92805834280398E-2</v>
      </c>
      <c r="M71" s="30">
        <f t="shared" si="47"/>
        <v>1.1937373857369255E-2</v>
      </c>
      <c r="N71" s="31">
        <f t="shared" si="47"/>
        <v>1.2834162379848751E-2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6.7546967611101655E-2</v>
      </c>
      <c r="F72" s="30">
        <f t="shared" si="47"/>
        <v>5.8022016098261756E-2</v>
      </c>
      <c r="G72" s="30">
        <f t="shared" si="47"/>
        <v>8.4681720341077724E-2</v>
      </c>
      <c r="H72" s="30">
        <f t="shared" si="47"/>
        <v>8.704061871352671E-2</v>
      </c>
      <c r="I72" s="30">
        <f t="shared" si="47"/>
        <v>8.0956028866685167E-2</v>
      </c>
      <c r="J72" s="30">
        <f t="shared" si="47"/>
        <v>7.4403424068961471E-2</v>
      </c>
      <c r="K72" s="30">
        <f t="shared" si="47"/>
        <v>2.5313397500513205E-2</v>
      </c>
      <c r="L72" s="30">
        <f t="shared" si="47"/>
        <v>1.1201259119982163E-2</v>
      </c>
      <c r="M72" s="30">
        <f t="shared" si="47"/>
        <v>1.4540084402814488E-2</v>
      </c>
      <c r="N72" s="31">
        <f t="shared" si="47"/>
        <v>7.6217286916628853E-3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0.10265156765541088</v>
      </c>
      <c r="F73" s="30">
        <f t="shared" si="47"/>
        <v>7.755018904637663E-2</v>
      </c>
      <c r="G73" s="30">
        <f t="shared" si="47"/>
        <v>6.8555942087294014E-2</v>
      </c>
      <c r="H73" s="30">
        <f t="shared" si="47"/>
        <v>9.9530301596052945E-2</v>
      </c>
      <c r="I73" s="30">
        <f t="shared" si="47"/>
        <v>0.10193069939487406</v>
      </c>
      <c r="J73" s="30">
        <f t="shared" si="47"/>
        <v>5.9862027233154314E-2</v>
      </c>
      <c r="K73" s="30">
        <f t="shared" si="47"/>
        <v>1.8801894274413377E-2</v>
      </c>
      <c r="L73" s="30">
        <f t="shared" si="47"/>
        <v>8.2482619610581842E-3</v>
      </c>
      <c r="M73" s="30">
        <f t="shared" si="47"/>
        <v>3.3827658061523704E-3</v>
      </c>
      <c r="N73" s="31">
        <f t="shared" si="47"/>
        <v>1.3822746419517015E-2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9.5886881246971575E-2</v>
      </c>
      <c r="F74" s="30">
        <f t="shared" si="47"/>
        <v>8.1227614560077765E-2</v>
      </c>
      <c r="G74" s="30">
        <f t="shared" si="47"/>
        <v>9.2488783561343574E-2</v>
      </c>
      <c r="H74" s="30">
        <f t="shared" si="47"/>
        <v>8.5780537966133094E-2</v>
      </c>
      <c r="I74" s="30">
        <f t="shared" si="47"/>
        <v>0.12382766635383419</v>
      </c>
      <c r="J74" s="30">
        <f t="shared" si="47"/>
        <v>5.982236071545504E-2</v>
      </c>
      <c r="K74" s="30">
        <f t="shared" si="47"/>
        <v>2.3223961212906666E-2</v>
      </c>
      <c r="L74" s="30">
        <f t="shared" si="47"/>
        <v>2.1689363696416764E-2</v>
      </c>
      <c r="M74" s="30">
        <f t="shared" si="47"/>
        <v>1.5554797671558344E-2</v>
      </c>
      <c r="N74" s="31">
        <f t="shared" si="47"/>
        <v>4.9748924340605851E-3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7.5972118864037303E-3</v>
      </c>
      <c r="G77" s="30">
        <f t="shared" si="54"/>
        <v>6.3913045365427912E-2</v>
      </c>
      <c r="H77" s="30">
        <f t="shared" si="54"/>
        <v>5.5234301469484631E-2</v>
      </c>
      <c r="I77" s="30">
        <f t="shared" si="54"/>
        <v>4.6000594357054399E-2</v>
      </c>
      <c r="J77" s="30">
        <f t="shared" si="54"/>
        <v>6.1244350380155757E-2</v>
      </c>
      <c r="K77" s="30">
        <f t="shared" si="54"/>
        <v>2.4164090009487951E-2</v>
      </c>
      <c r="L77" s="30">
        <f t="shared" si="54"/>
        <v>2.1173079356207478E-2</v>
      </c>
      <c r="M77" s="30">
        <f t="shared" si="54"/>
        <v>1.3839384776751396E-2</v>
      </c>
      <c r="N77" s="31">
        <f t="shared" si="54"/>
        <v>8.7497648648773765E-3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1.3886173701471776E-2</v>
      </c>
      <c r="F78" s="30">
        <f t="shared" si="56"/>
        <v>2.073123323819949E-2</v>
      </c>
      <c r="G78" s="30">
        <f t="shared" si="56"/>
        <v>3.5406109355438475E-2</v>
      </c>
      <c r="H78" s="30">
        <f t="shared" si="56"/>
        <v>6.0259093715470051E-2</v>
      </c>
      <c r="I78" s="30">
        <f t="shared" si="56"/>
        <v>4.7255822597032093E-2</v>
      </c>
      <c r="J78" s="30">
        <f t="shared" si="56"/>
        <v>3.1216958938658789E-2</v>
      </c>
      <c r="K78" s="30">
        <f t="shared" si="56"/>
        <v>2.141810274716895E-2</v>
      </c>
      <c r="L78" s="30">
        <f t="shared" si="56"/>
        <v>1.6315407510035251E-2</v>
      </c>
      <c r="M78" s="30">
        <f t="shared" si="56"/>
        <v>9.2344001237719252E-3</v>
      </c>
      <c r="N78" s="31">
        <f t="shared" si="56"/>
        <v>1.0419925180185722E-2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3.4720815722427564E-2</v>
      </c>
      <c r="F79" s="30">
        <f t="shared" si="56"/>
        <v>2.9871485968858361E-2</v>
      </c>
      <c r="G79" s="30">
        <f t="shared" si="56"/>
        <v>4.7098854358012192E-2</v>
      </c>
      <c r="H79" s="30">
        <f t="shared" si="56"/>
        <v>6.5937241569769614E-2</v>
      </c>
      <c r="I79" s="30">
        <f t="shared" si="56"/>
        <v>5.4885282812578318E-2</v>
      </c>
      <c r="J79" s="30">
        <f t="shared" si="56"/>
        <v>1.5842257593817497E-2</v>
      </c>
      <c r="K79" s="30">
        <f t="shared" si="56"/>
        <v>9.3094652736904863E-3</v>
      </c>
      <c r="L79" s="30">
        <f t="shared" si="56"/>
        <v>1.6905152724208075E-2</v>
      </c>
      <c r="M79" s="30">
        <f t="shared" si="56"/>
        <v>6.8920460099693411E-3</v>
      </c>
      <c r="N79" s="31">
        <f t="shared" si="56"/>
        <v>7.4098071048290448E-3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3.8998259933212473E-2</v>
      </c>
      <c r="F80" s="30">
        <f t="shared" si="56"/>
        <v>3.3499026613256225E-2</v>
      </c>
      <c r="G80" s="30">
        <f t="shared" si="56"/>
        <v>4.8891014034361836E-2</v>
      </c>
      <c r="H80" s="30">
        <f t="shared" si="56"/>
        <v>5.0252924644686225E-2</v>
      </c>
      <c r="I80" s="30">
        <f t="shared" si="56"/>
        <v>4.6739985058703797E-2</v>
      </c>
      <c r="J80" s="30">
        <f t="shared" si="56"/>
        <v>4.2956836914844788E-2</v>
      </c>
      <c r="K80" s="30">
        <f t="shared" si="56"/>
        <v>1.46146968610253E-2</v>
      </c>
      <c r="L80" s="30">
        <f t="shared" si="56"/>
        <v>6.4670499681844526E-3</v>
      </c>
      <c r="M80" s="30">
        <f t="shared" si="56"/>
        <v>8.3947216440048242E-3</v>
      </c>
      <c r="N80" s="31">
        <f t="shared" si="56"/>
        <v>4.4004071118218611E-3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5.9265910218588555E-2</v>
      </c>
      <c r="F81" s="30">
        <f t="shared" si="56"/>
        <v>4.4773622521631917E-2</v>
      </c>
      <c r="G81" s="30">
        <f t="shared" si="56"/>
        <v>3.9580791618647596E-2</v>
      </c>
      <c r="H81" s="30">
        <f t="shared" si="56"/>
        <v>5.7463846419005808E-2</v>
      </c>
      <c r="I81" s="30">
        <f t="shared" si="56"/>
        <v>5.8849716734317367E-2</v>
      </c>
      <c r="J81" s="30">
        <f t="shared" si="56"/>
        <v>3.4561357537298353E-2</v>
      </c>
      <c r="K81" s="30">
        <f t="shared" si="56"/>
        <v>1.0855278720607446E-2</v>
      </c>
      <c r="L81" s="30">
        <f t="shared" si="56"/>
        <v>4.7621362635634932E-3</v>
      </c>
      <c r="M81" s="30">
        <f t="shared" si="56"/>
        <v>1.9530407487875325E-3</v>
      </c>
      <c r="N81" s="31">
        <f t="shared" si="56"/>
        <v>7.9805663662480854E-3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5.536031669969272E-2</v>
      </c>
      <c r="F82" s="36">
        <f t="shared" si="56"/>
        <v>4.6896785131892063E-2</v>
      </c>
      <c r="G82" s="36">
        <f t="shared" si="56"/>
        <v>5.339842408616275E-2</v>
      </c>
      <c r="H82" s="36">
        <f t="shared" si="56"/>
        <v>4.9525416685977861E-2</v>
      </c>
      <c r="I82" s="36">
        <f t="shared" si="56"/>
        <v>7.1491936502509332E-2</v>
      </c>
      <c r="J82" s="36">
        <f t="shared" si="56"/>
        <v>3.4538456062626864E-2</v>
      </c>
      <c r="K82" s="36">
        <f t="shared" si="56"/>
        <v>1.3408360257921092E-2</v>
      </c>
      <c r="L82" s="36">
        <f t="shared" si="56"/>
        <v>1.2522359968677916E-2</v>
      </c>
      <c r="M82" s="36">
        <f t="shared" si="56"/>
        <v>8.9805666228643753E-3</v>
      </c>
      <c r="N82" s="37">
        <f t="shared" si="56"/>
        <v>2.8722554859943114E-3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9.46021735888979E-2</v>
      </c>
      <c r="F85" s="5"/>
      <c r="G85" s="5" t="s">
        <v>22</v>
      </c>
      <c r="H85" s="5">
        <f>1/(1-E85)</f>
        <v>1.104486857411499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0.15051134180004727</v>
      </c>
      <c r="S85" s="30">
        <f t="shared" si="60"/>
        <v>0.11083013180164919</v>
      </c>
      <c r="T85" s="30">
        <f t="shared" si="60"/>
        <v>0.1073935506792567</v>
      </c>
      <c r="U85" s="30">
        <f t="shared" si="60"/>
        <v>9.6757241043323089E-2</v>
      </c>
      <c r="V85" s="30">
        <f t="shared" si="60"/>
        <v>6.3044124472020444E-2</v>
      </c>
      <c r="W85" s="30">
        <f t="shared" si="60"/>
        <v>1.7896767690602444E-2</v>
      </c>
      <c r="X85" s="30">
        <f t="shared" si="60"/>
        <v>1.4874408147563037E-2</v>
      </c>
      <c r="Y85" s="30">
        <f t="shared" si="60"/>
        <v>8.2607190895297722E-3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-0.10448685741149899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0.10264310662193805</v>
      </c>
      <c r="S86" s="30">
        <f t="shared" si="61"/>
        <v>7.5582005311951542E-2</v>
      </c>
      <c r="T86" s="30">
        <f t="shared" si="61"/>
        <v>7.3238385500035391E-2</v>
      </c>
      <c r="U86" s="30">
        <f t="shared" si="61"/>
        <v>6.5984820081188431E-2</v>
      </c>
      <c r="V86" s="30">
        <f t="shared" si="61"/>
        <v>4.299373530710425E-2</v>
      </c>
      <c r="W86" s="30">
        <f t="shared" si="61"/>
        <v>1.2204926301799706E-2</v>
      </c>
      <c r="X86" s="30">
        <f t="shared" si="61"/>
        <v>1.0143790116872491E-2</v>
      </c>
      <c r="Y86" s="30">
        <f t="shared" si="61"/>
        <v>5.6335015032084254E-3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5.3289629808423569E-2</v>
      </c>
      <c r="S87" s="30">
        <f t="shared" si="63"/>
        <v>3.9240210237278111E-2</v>
      </c>
      <c r="T87" s="30">
        <f t="shared" si="63"/>
        <v>3.8023463820505053E-2</v>
      </c>
      <c r="U87" s="30">
        <f t="shared" si="63"/>
        <v>3.4257601419386698E-2</v>
      </c>
      <c r="V87" s="30">
        <f t="shared" si="63"/>
        <v>2.2321228516940191E-2</v>
      </c>
      <c r="W87" s="30">
        <f t="shared" si="63"/>
        <v>6.3364801189969896E-3</v>
      </c>
      <c r="X87" s="30">
        <f t="shared" si="63"/>
        <v>5.2663918500976698E-3</v>
      </c>
      <c r="Y87" s="30">
        <f t="shared" si="63"/>
        <v>2.9247673761173074E-3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0.99705955900331378</v>
      </c>
      <c r="G88" s="30">
        <f t="shared" si="64"/>
        <v>0.97828018530642025</v>
      </c>
      <c r="H88" s="30">
        <f t="shared" si="64"/>
        <v>0.93898185352051988</v>
      </c>
      <c r="I88" s="30">
        <f t="shared" si="64"/>
        <v>0.91235062685541579</v>
      </c>
      <c r="J88" s="30">
        <f t="shared" si="64"/>
        <v>0.73492812312085176</v>
      </c>
      <c r="K88" s="30">
        <f t="shared" si="64"/>
        <v>0.26557675177638917</v>
      </c>
      <c r="L88" s="30">
        <f t="shared" si="64"/>
        <v>0.11239822853142953</v>
      </c>
      <c r="M88" s="30">
        <f t="shared" si="64"/>
        <v>6.5837596133124399E-2</v>
      </c>
      <c r="N88" s="31">
        <f t="shared" si="64"/>
        <v>5.1661972436484321E-2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3.5393438255645851E-2</v>
      </c>
      <c r="S88" s="30">
        <f t="shared" si="65"/>
        <v>2.6062218168235951E-2</v>
      </c>
      <c r="T88" s="30">
        <f t="shared" si="65"/>
        <v>2.5254090220459734E-2</v>
      </c>
      <c r="U88" s="30">
        <f t="shared" si="65"/>
        <v>2.2752912808411511E-2</v>
      </c>
      <c r="V88" s="30">
        <f t="shared" si="65"/>
        <v>1.4825117497431055E-2</v>
      </c>
      <c r="W88" s="30">
        <f t="shared" si="65"/>
        <v>4.2085077088375028E-3</v>
      </c>
      <c r="X88" s="30">
        <f t="shared" si="65"/>
        <v>3.497785881541338E-3</v>
      </c>
      <c r="Y88" s="30">
        <f t="shared" si="65"/>
        <v>1.9425463061177439E-3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0.99443058821535968</v>
      </c>
      <c r="F89" s="30">
        <f t="shared" si="64"/>
        <v>0.95407473989307845</v>
      </c>
      <c r="G89" s="30">
        <f t="shared" si="64"/>
        <v>0.93189740554381029</v>
      </c>
      <c r="H89" s="30">
        <f t="shared" si="64"/>
        <v>0.89784809009588562</v>
      </c>
      <c r="I89" s="30">
        <f t="shared" si="64"/>
        <v>0.87119617645807834</v>
      </c>
      <c r="J89" s="30">
        <f t="shared" si="64"/>
        <v>0.6003462220055944</v>
      </c>
      <c r="K89" s="30">
        <f t="shared" si="64"/>
        <v>0.14605489270914751</v>
      </c>
      <c r="L89" s="30">
        <f t="shared" si="64"/>
        <v>8.0181235614853436E-2</v>
      </c>
      <c r="M89" s="30">
        <f t="shared" si="64"/>
        <v>5.3797275160421737E-2</v>
      </c>
      <c r="N89" s="31">
        <f t="shared" si="64"/>
        <v>4.4106602728106292E-2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0.91984090099546356</v>
      </c>
      <c r="F90" s="30">
        <f t="shared" si="64"/>
        <v>0.91606631673581718</v>
      </c>
      <c r="G90" s="30">
        <f t="shared" si="64"/>
        <v>0.92659343142005968</v>
      </c>
      <c r="H90" s="30">
        <f t="shared" si="64"/>
        <v>0.83956509436827853</v>
      </c>
      <c r="I90" s="30">
        <f t="shared" si="64"/>
        <v>0.77633220613760534</v>
      </c>
      <c r="J90" s="30">
        <f t="shared" si="64"/>
        <v>0.47444377602650778</v>
      </c>
      <c r="K90" s="30">
        <f t="shared" si="64"/>
        <v>0.10547373529701948</v>
      </c>
      <c r="L90" s="30">
        <f t="shared" si="64"/>
        <v>5.2127785579437869E-2</v>
      </c>
      <c r="M90" s="30">
        <f t="shared" si="64"/>
        <v>3.3350319074792301E-2</v>
      </c>
      <c r="N90" s="31">
        <f t="shared" si="64"/>
        <v>4.1854051676024517E-2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1.2935889454625162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0.78530266911740021</v>
      </c>
      <c r="F91" s="30">
        <f t="shared" si="64"/>
        <v>0.77807304784935216</v>
      </c>
      <c r="G91" s="30">
        <f t="shared" si="64"/>
        <v>0.76442051328220517</v>
      </c>
      <c r="H91" s="30">
        <f t="shared" si="64"/>
        <v>0.73631752489304003</v>
      </c>
      <c r="I91" s="30">
        <f t="shared" si="64"/>
        <v>0.61771836748122722</v>
      </c>
      <c r="J91" s="30">
        <f t="shared" si="64"/>
        <v>0.28622122592013366</v>
      </c>
      <c r="K91" s="30">
        <f t="shared" si="64"/>
        <v>5.7834895485472992E-2</v>
      </c>
      <c r="L91" s="30">
        <f t="shared" si="64"/>
        <v>1.1456447101057338E-2</v>
      </c>
      <c r="M91" s="30">
        <f t="shared" si="64"/>
        <v>2.5533895857149297E-2</v>
      </c>
      <c r="N91" s="31">
        <f t="shared" si="64"/>
        <v>2.0319797669175965E-2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0.70456735522079283</v>
      </c>
      <c r="F92" s="30">
        <f t="shared" si="64"/>
        <v>0.69454432926811738</v>
      </c>
      <c r="G92" s="30">
        <f t="shared" si="64"/>
        <v>0.71528397884991446</v>
      </c>
      <c r="H92" s="30">
        <f t="shared" si="64"/>
        <v>0.67179399547128382</v>
      </c>
      <c r="I92" s="30">
        <f t="shared" si="64"/>
        <v>0.55262157154249814</v>
      </c>
      <c r="J92" s="30">
        <f t="shared" si="64"/>
        <v>0.26177145539028412</v>
      </c>
      <c r="K92" s="30">
        <f t="shared" si="64"/>
        <v>3.7938407031091609E-2</v>
      </c>
      <c r="L92" s="30">
        <f t="shared" si="64"/>
        <v>0</v>
      </c>
      <c r="M92" s="30">
        <f t="shared" si="64"/>
        <v>7.5878266109347392E-3</v>
      </c>
      <c r="N92" s="31">
        <f t="shared" si="64"/>
        <v>2.3247348199578632E-2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0.67674103906746241</v>
      </c>
      <c r="F93" s="36">
        <f t="shared" si="64"/>
        <v>0.69521332748549391</v>
      </c>
      <c r="G93" s="36">
        <f t="shared" si="64"/>
        <v>0.69203568538401106</v>
      </c>
      <c r="H93" s="36">
        <f t="shared" si="64"/>
        <v>0.61672331302204897</v>
      </c>
      <c r="I93" s="36">
        <f t="shared" si="64"/>
        <v>0.49634929071719391</v>
      </c>
      <c r="J93" s="36">
        <f t="shared" si="64"/>
        <v>0.19672686057631728</v>
      </c>
      <c r="K93" s="36">
        <f t="shared" si="64"/>
        <v>3.0325228399751963E-2</v>
      </c>
      <c r="L93" s="36">
        <f t="shared" si="64"/>
        <v>5.5944253154464746E-3</v>
      </c>
      <c r="M93" s="36">
        <f t="shared" si="64"/>
        <v>1.4069521129675605E-2</v>
      </c>
      <c r="N93" s="37">
        <f t="shared" si="64"/>
        <v>2.1594229667525527E-2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0.14862937246164074</v>
      </c>
      <c r="S94" s="30">
        <f t="shared" si="70"/>
        <v>0.10883488664124132</v>
      </c>
      <c r="T94" s="30">
        <f t="shared" si="70"/>
        <v>0.1031146762431769</v>
      </c>
      <c r="U94" s="30">
        <f t="shared" si="70"/>
        <v>8.5147763351596267E-2</v>
      </c>
      <c r="V94" s="30">
        <f t="shared" si="70"/>
        <v>4.7295471881941553E-2</v>
      </c>
      <c r="W94" s="30">
        <f t="shared" si="70"/>
        <v>1.2717238899024683E-2</v>
      </c>
      <c r="X94" s="30">
        <f t="shared" si="70"/>
        <v>1.2737050239807049E-2</v>
      </c>
      <c r="Y94" s="30">
        <f t="shared" si="70"/>
        <v>7.7796310606338221E-3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0.10312041759699028</v>
      </c>
      <c r="S95" s="30">
        <f t="shared" si="70"/>
        <v>7.558195247045181E-2</v>
      </c>
      <c r="T95" s="30">
        <f t="shared" si="70"/>
        <v>6.9490766130509501E-2</v>
      </c>
      <c r="U95" s="30">
        <f t="shared" si="70"/>
        <v>5.27693691563609E-2</v>
      </c>
      <c r="V95" s="30">
        <f t="shared" si="70"/>
        <v>2.7524913980464586E-2</v>
      </c>
      <c r="W95" s="30">
        <f t="shared" si="70"/>
        <v>7.7371175289597362E-3</v>
      </c>
      <c r="X95" s="30">
        <f t="shared" si="70"/>
        <v>8.1691019080479613E-3</v>
      </c>
      <c r="Y95" s="30">
        <f t="shared" si="70"/>
        <v>5.366806866435864E-3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5.3456369991030837E-2</v>
      </c>
      <c r="S96" s="30">
        <f t="shared" si="70"/>
        <v>3.9664209181903699E-2</v>
      </c>
      <c r="T96" s="30">
        <f t="shared" si="70"/>
        <v>3.595229798114187E-2</v>
      </c>
      <c r="U96" s="30">
        <f t="shared" si="70"/>
        <v>2.5632160393976824E-2</v>
      </c>
      <c r="V96" s="30">
        <f t="shared" si="70"/>
        <v>1.2738970486022665E-2</v>
      </c>
      <c r="W96" s="30">
        <f t="shared" si="70"/>
        <v>3.6860472658489392E-3</v>
      </c>
      <c r="X96" s="30">
        <f t="shared" si="70"/>
        <v>4.0898748107657335E-3</v>
      </c>
      <c r="Y96" s="30">
        <f t="shared" si="70"/>
        <v>2.8809570538735549E-3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3.618082720617205E-2</v>
      </c>
      <c r="S97" s="30">
        <f t="shared" si="70"/>
        <v>2.6507872768295523E-2</v>
      </c>
      <c r="T97" s="30">
        <f t="shared" si="70"/>
        <v>2.3457223390591614E-2</v>
      </c>
      <c r="U97" s="30">
        <f t="shared" si="70"/>
        <v>1.6391211423803554E-2</v>
      </c>
      <c r="V97" s="30">
        <f t="shared" si="70"/>
        <v>8.0423795740733172E-3</v>
      </c>
      <c r="W97" s="30">
        <f t="shared" si="70"/>
        <v>2.4491068764547785E-3</v>
      </c>
      <c r="X97" s="30">
        <f t="shared" si="70"/>
        <v>2.7931092907421363E-3</v>
      </c>
      <c r="Y97" s="30">
        <f t="shared" si="70"/>
        <v>2.0019618879061007E-3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1.1719411159998865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0.39724521372570087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0.45392767974837023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5.6682466022669353E-2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0.14969956964577499</v>
      </c>
      <c r="S121" s="30">
        <f t="shared" si="78"/>
        <v>0.10991384248086024</v>
      </c>
      <c r="T121" s="30">
        <f t="shared" si="78"/>
        <v>0.1061341968426197</v>
      </c>
      <c r="U121" s="30">
        <f t="shared" si="78"/>
        <v>9.4436093439652619E-2</v>
      </c>
      <c r="V121" s="30">
        <f t="shared" si="78"/>
        <v>5.7357488435994843E-2</v>
      </c>
      <c r="W121" s="30">
        <f t="shared" si="78"/>
        <v>1.2675409434844041E-2</v>
      </c>
      <c r="X121" s="30">
        <f t="shared" si="78"/>
        <v>7.5303147655693204E-3</v>
      </c>
      <c r="Y121" s="30">
        <f t="shared" si="78"/>
        <v>3.2698735866992087E-3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0.1008718857274631</v>
      </c>
      <c r="S122" s="30">
        <f t="shared" si="78"/>
        <v>7.4063115778026087E-2</v>
      </c>
      <c r="T122" s="30">
        <f t="shared" si="78"/>
        <v>7.1516281583291555E-2</v>
      </c>
      <c r="U122" s="30">
        <f t="shared" si="78"/>
        <v>6.3633762264870483E-2</v>
      </c>
      <c r="V122" s="30">
        <f t="shared" si="78"/>
        <v>3.8649129271516584E-2</v>
      </c>
      <c r="W122" s="30">
        <f t="shared" si="78"/>
        <v>8.5410562975287881E-3</v>
      </c>
      <c r="X122" s="30">
        <f t="shared" si="78"/>
        <v>5.0741431810507219E-3</v>
      </c>
      <c r="Y122" s="30">
        <f t="shared" si="78"/>
        <v>2.2033350901492161E-3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5.1556757593870177E-2</v>
      </c>
      <c r="S123" s="30">
        <f t="shared" si="78"/>
        <v>3.7854493145207758E-2</v>
      </c>
      <c r="T123" s="30">
        <f t="shared" si="78"/>
        <v>3.6552777486154132E-2</v>
      </c>
      <c r="U123" s="30">
        <f t="shared" si="78"/>
        <v>3.2523933028672264E-2</v>
      </c>
      <c r="V123" s="30">
        <f t="shared" si="78"/>
        <v>1.9754005535788519E-2</v>
      </c>
      <c r="W123" s="30">
        <f t="shared" si="78"/>
        <v>4.3654301290354663E-3</v>
      </c>
      <c r="X123" s="30">
        <f t="shared" si="78"/>
        <v>2.5934517640409009E-3</v>
      </c>
      <c r="Y123" s="30">
        <f t="shared" si="78"/>
        <v>1.1261493955591205E-3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3.3914637289921355E-2</v>
      </c>
      <c r="S124" s="30">
        <f t="shared" si="78"/>
        <v>2.4901127703309555E-2</v>
      </c>
      <c r="T124" s="30">
        <f t="shared" si="78"/>
        <v>2.4044843939711052E-2</v>
      </c>
      <c r="U124" s="30">
        <f t="shared" si="78"/>
        <v>2.1394623001665614E-2</v>
      </c>
      <c r="V124" s="30">
        <f t="shared" si="78"/>
        <v>1.2994415553568867E-2</v>
      </c>
      <c r="W124" s="30">
        <f t="shared" si="78"/>
        <v>2.8716309238642863E-3</v>
      </c>
      <c r="X124" s="30">
        <f t="shared" si="78"/>
        <v>1.7060028599783666E-3</v>
      </c>
      <c r="Y124" s="30">
        <f t="shared" si="78"/>
        <v>7.4079422498812613E-4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1.2144645714012468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0.14761304154278895</v>
      </c>
      <c r="S130" s="30">
        <f t="shared" si="82"/>
        <v>0.1076900249341043</v>
      </c>
      <c r="T130" s="30">
        <f t="shared" si="82"/>
        <v>0.10137212772781355</v>
      </c>
      <c r="U130" s="30">
        <f t="shared" si="82"/>
        <v>8.1527908570805538E-2</v>
      </c>
      <c r="V130" s="30">
        <f t="shared" si="82"/>
        <v>3.9720550119662502E-2</v>
      </c>
      <c r="W130" s="30">
        <f t="shared" si="82"/>
        <v>6.7242365543207176E-3</v>
      </c>
      <c r="X130" s="30">
        <f t="shared" si="82"/>
        <v>4.8435442978594567E-3</v>
      </c>
      <c r="Y130" s="30">
        <f t="shared" si="82"/>
        <v>2.5165694644869781E-3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0.10137846897764424</v>
      </c>
      <c r="S131" s="30">
        <f t="shared" si="82"/>
        <v>7.4010772538859904E-2</v>
      </c>
      <c r="T131" s="30">
        <f t="shared" si="82"/>
        <v>6.7283137280349167E-2</v>
      </c>
      <c r="U131" s="30">
        <f t="shared" si="82"/>
        <v>4.8814574084841619E-2</v>
      </c>
      <c r="V131" s="30">
        <f t="shared" si="82"/>
        <v>2.0932405120550456E-2</v>
      </c>
      <c r="W131" s="30">
        <f t="shared" si="82"/>
        <v>3.0068268229102501E-3</v>
      </c>
      <c r="X131" s="30">
        <f t="shared" si="82"/>
        <v>2.0447065073511484E-3</v>
      </c>
      <c r="Y131" s="30">
        <f t="shared" si="82"/>
        <v>1.331303435123608E-3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5.1720071427805638E-2</v>
      </c>
      <c r="S132" s="30">
        <f t="shared" si="82"/>
        <v>3.8269879948959168E-2</v>
      </c>
      <c r="T132" s="30">
        <f t="shared" si="82"/>
        <v>3.417012281183919E-2</v>
      </c>
      <c r="U132" s="30">
        <f t="shared" si="82"/>
        <v>2.2771666480136982E-2</v>
      </c>
      <c r="V132" s="30">
        <f t="shared" si="82"/>
        <v>8.5313076766910367E-3</v>
      </c>
      <c r="W132" s="30">
        <f t="shared" si="82"/>
        <v>8.3124854463778152E-4</v>
      </c>
      <c r="X132" s="30">
        <f t="shared" si="82"/>
        <v>4.3536852102471122E-4</v>
      </c>
      <c r="Y132" s="30">
        <f t="shared" si="82"/>
        <v>4.9333699351817109E-4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3.4766357822690747E-2</v>
      </c>
      <c r="S133" s="30">
        <f t="shared" si="82"/>
        <v>2.5347814270337783E-2</v>
      </c>
      <c r="T133" s="30">
        <f t="shared" si="82"/>
        <v>2.1978412126093246E-2</v>
      </c>
      <c r="U133" s="30">
        <f t="shared" si="82"/>
        <v>1.4174094774463455E-2</v>
      </c>
      <c r="V133" s="30">
        <f t="shared" si="82"/>
        <v>4.9529197216978751E-3</v>
      </c>
      <c r="W133" s="30">
        <f t="shared" si="82"/>
        <v>4.0623077165644788E-4</v>
      </c>
      <c r="X133" s="30">
        <f t="shared" si="82"/>
        <v>1.8883777191996018E-4</v>
      </c>
      <c r="Y133" s="30">
        <f t="shared" si="82"/>
        <v>3.0351858836250121E-4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1.070151386231307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0.43411364503355809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0.501357156497371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6.7243511463812911E-2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HCT116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36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0.94550570098530651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0.4033518428409778</v>
      </c>
      <c r="S4" s="75">
        <f>S3*AVERAGE(E63:E64)</f>
        <v>0.30347403717280613</v>
      </c>
      <c r="T4" s="75">
        <f>T3*AVERAGE(E64:E65)</f>
        <v>0.1573571019884806</v>
      </c>
      <c r="U4" s="75">
        <f>U3*AVERAGE(E65:E66)</f>
        <v>8.1322718983042011E-2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0.88169411217202831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0.94550570098530651</v>
      </c>
      <c r="R5" s="80" t="s">
        <v>80</v>
      </c>
      <c r="S5" s="81">
        <f>SUM(R3:U3)</f>
        <v>1</v>
      </c>
      <c r="T5" s="80" t="s">
        <v>92</v>
      </c>
      <c r="U5" s="79">
        <f>Q5/S5</f>
        <v>0.94550570098530651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0.12182338517897373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0.13302959020266181</v>
      </c>
      <c r="D7" s="53">
        <v>0</v>
      </c>
      <c r="E7" s="113">
        <v>105115</v>
      </c>
      <c r="F7" s="113">
        <v>109267</v>
      </c>
      <c r="G7" s="113">
        <v>116062</v>
      </c>
      <c r="H7" s="113">
        <v>108091</v>
      </c>
      <c r="I7" s="113">
        <v>112137</v>
      </c>
      <c r="J7" s="113">
        <v>107696</v>
      </c>
      <c r="K7" s="113">
        <v>101391</v>
      </c>
      <c r="L7" s="113">
        <v>41034</v>
      </c>
      <c r="M7" s="113">
        <v>15238</v>
      </c>
      <c r="N7" s="114">
        <v>15022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103164</v>
      </c>
      <c r="F8" s="113">
        <v>107785</v>
      </c>
      <c r="G8" s="113">
        <v>107687</v>
      </c>
      <c r="H8" s="113">
        <v>106760</v>
      </c>
      <c r="I8" s="113">
        <v>111995</v>
      </c>
      <c r="J8" s="113">
        <v>112261</v>
      </c>
      <c r="K8" s="113">
        <v>87762</v>
      </c>
      <c r="L8" s="113">
        <v>32440</v>
      </c>
      <c r="M8" s="113">
        <v>19123</v>
      </c>
      <c r="N8" s="114">
        <v>15743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107894</v>
      </c>
      <c r="F9" s="113">
        <v>109930</v>
      </c>
      <c r="G9" s="113">
        <v>111030</v>
      </c>
      <c r="H9" s="113">
        <v>113153</v>
      </c>
      <c r="I9" s="113">
        <v>121658</v>
      </c>
      <c r="J9" s="113">
        <v>112581</v>
      </c>
      <c r="K9" s="113">
        <v>48506</v>
      </c>
      <c r="L9" s="113">
        <v>21988</v>
      </c>
      <c r="M9" s="113">
        <v>14003</v>
      </c>
      <c r="N9" s="114">
        <v>15152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0.16634333331142448</v>
      </c>
      <c r="D10" s="53">
        <v>5.0000000000000001E-9</v>
      </c>
      <c r="E10" s="113">
        <v>101249</v>
      </c>
      <c r="F10" s="113">
        <v>107670</v>
      </c>
      <c r="G10" s="113">
        <v>104728</v>
      </c>
      <c r="H10" s="113">
        <v>105574</v>
      </c>
      <c r="I10" s="113">
        <v>94800</v>
      </c>
      <c r="J10" s="113">
        <v>62925</v>
      </c>
      <c r="K10" s="113">
        <v>27529</v>
      </c>
      <c r="L10" s="113">
        <v>15109</v>
      </c>
      <c r="M10" s="113">
        <v>11504</v>
      </c>
      <c r="N10" s="114">
        <v>8982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0.42552879831067808</v>
      </c>
      <c r="S10" s="38">
        <f t="shared" si="3"/>
        <v>0.31864838132926471</v>
      </c>
      <c r="T10" s="38">
        <f t="shared" si="3"/>
        <v>0.32064063055220277</v>
      </c>
      <c r="U10" s="38">
        <f t="shared" si="3"/>
        <v>0.31969575968926262</v>
      </c>
      <c r="V10" s="38">
        <f t="shared" si="3"/>
        <v>0.29853021149720194</v>
      </c>
      <c r="W10" s="38">
        <f t="shared" si="3"/>
        <v>0.12301421277208952</v>
      </c>
      <c r="X10" s="38">
        <f t="shared" si="3"/>
        <v>6.5765709153733379E-2</v>
      </c>
      <c r="Y10" s="38">
        <f t="shared" si="3"/>
        <v>2.0404749720391139E-2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0.28816671849039821</v>
      </c>
      <c r="D11" s="53">
        <v>7.4999999999999993E-9</v>
      </c>
      <c r="E11" s="113">
        <v>71174</v>
      </c>
      <c r="F11" s="113">
        <v>84194</v>
      </c>
      <c r="G11" s="113">
        <v>67587</v>
      </c>
      <c r="H11" s="113">
        <v>63151</v>
      </c>
      <c r="I11" s="113">
        <v>56643</v>
      </c>
      <c r="J11" s="113">
        <v>45486</v>
      </c>
      <c r="K11" s="113">
        <v>23946</v>
      </c>
      <c r="L11" s="113">
        <v>14951</v>
      </c>
      <c r="M11" s="113">
        <v>11147</v>
      </c>
      <c r="N11" s="114">
        <v>9413</v>
      </c>
      <c r="O11" s="5"/>
      <c r="P11" s="41" t="s">
        <v>78</v>
      </c>
      <c r="Q11" s="42">
        <f>SUM(R10:Y10)</f>
        <v>1.8922284530248241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0.88169411217202831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0.12182338517897373</v>
      </c>
      <c r="D12" s="53">
        <v>1E-8</v>
      </c>
      <c r="E12" s="113">
        <v>42132</v>
      </c>
      <c r="F12" s="113">
        <v>50074</v>
      </c>
      <c r="G12" s="113">
        <v>43035</v>
      </c>
      <c r="H12" s="113">
        <v>42773</v>
      </c>
      <c r="I12" s="113">
        <v>48496</v>
      </c>
      <c r="J12" s="113">
        <v>40945</v>
      </c>
      <c r="K12" s="113">
        <v>23892</v>
      </c>
      <c r="L12" s="113">
        <v>13142</v>
      </c>
      <c r="M12" s="113">
        <v>10835</v>
      </c>
      <c r="N12" s="114">
        <v>7565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0.18020319993191214</v>
      </c>
      <c r="D15" s="53">
        <f>D7</f>
        <v>0</v>
      </c>
      <c r="E15" s="113">
        <v>114521</v>
      </c>
      <c r="F15" s="113">
        <v>123110</v>
      </c>
      <c r="G15" s="113">
        <v>120137</v>
      </c>
      <c r="H15" s="113">
        <v>115592</v>
      </c>
      <c r="I15" s="113">
        <v>125285</v>
      </c>
      <c r="J15" s="113">
        <v>118284</v>
      </c>
      <c r="K15" s="113">
        <v>104790</v>
      </c>
      <c r="L15" s="113">
        <v>59851</v>
      </c>
      <c r="M15" s="113">
        <v>17820</v>
      </c>
      <c r="N15" s="114">
        <v>14691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0.31323279013457395</v>
      </c>
      <c r="D16" s="53">
        <f t="shared" ref="D16:D20" si="7">D8</f>
        <v>1.0000000000000001E-9</v>
      </c>
      <c r="E16" s="113">
        <v>113034</v>
      </c>
      <c r="F16" s="113">
        <v>120396</v>
      </c>
      <c r="G16" s="113">
        <v>133680</v>
      </c>
      <c r="H16" s="113">
        <v>124697</v>
      </c>
      <c r="I16" s="113">
        <v>122188</v>
      </c>
      <c r="J16" s="113">
        <v>112873</v>
      </c>
      <c r="K16" s="113">
        <v>103300</v>
      </c>
      <c r="L16" s="113">
        <v>35845</v>
      </c>
      <c r="M16" s="113">
        <v>21020</v>
      </c>
      <c r="N16" s="114">
        <v>19175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0.13302959020266181</v>
      </c>
      <c r="D17" s="53">
        <f t="shared" si="7"/>
        <v>2.5000000000000001E-9</v>
      </c>
      <c r="E17" s="113">
        <v>118841</v>
      </c>
      <c r="F17" s="113">
        <v>116888</v>
      </c>
      <c r="G17" s="113">
        <v>116914</v>
      </c>
      <c r="H17" s="113">
        <v>116961</v>
      </c>
      <c r="I17" s="113">
        <v>117278</v>
      </c>
      <c r="J17" s="113">
        <v>111045</v>
      </c>
      <c r="K17" s="113">
        <v>54988</v>
      </c>
      <c r="L17" s="113">
        <v>26689</v>
      </c>
      <c r="M17" s="113">
        <v>19103</v>
      </c>
      <c r="N17" s="114">
        <v>16894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1.0613691580931492</v>
      </c>
      <c r="S17" s="30">
        <f t="shared" si="10"/>
        <v>1.0772888759693513</v>
      </c>
      <c r="T17" s="30">
        <f t="shared" si="10"/>
        <v>1.0397651446867806</v>
      </c>
      <c r="U17" s="30">
        <f t="shared" si="10"/>
        <v>1.0905250933007422</v>
      </c>
      <c r="V17" s="30">
        <f t="shared" si="10"/>
        <v>1.0334875585554979</v>
      </c>
      <c r="W17" s="30">
        <f t="shared" si="10"/>
        <v>0.94990423493494447</v>
      </c>
      <c r="X17" s="30">
        <f t="shared" si="10"/>
        <v>0.44726009260492666</v>
      </c>
      <c r="Y17" s="30">
        <f t="shared" si="10"/>
        <v>0.14562771287031048</v>
      </c>
      <c r="Z17" s="31">
        <f t="shared" si="10"/>
        <v>0.13364449695150063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113432</v>
      </c>
      <c r="F18" s="113">
        <v>119387</v>
      </c>
      <c r="G18" s="113">
        <v>126789</v>
      </c>
      <c r="H18" s="113">
        <v>115566</v>
      </c>
      <c r="I18" s="113">
        <v>113614</v>
      </c>
      <c r="J18" s="113">
        <v>95219</v>
      </c>
      <c r="K18" s="113">
        <v>34121</v>
      </c>
      <c r="L18" s="113">
        <v>21532</v>
      </c>
      <c r="M18" s="113">
        <v>14126</v>
      </c>
      <c r="N18" s="114">
        <v>12682</v>
      </c>
      <c r="O18" s="5"/>
      <c r="P18" s="20">
        <f t="shared" si="9"/>
        <v>-8.9999999999999982</v>
      </c>
      <c r="Q18" s="30">
        <f t="shared" si="10"/>
        <v>0.9923566921897381</v>
      </c>
      <c r="R18" s="30">
        <f t="shared" si="10"/>
        <v>1.0532567869175249</v>
      </c>
      <c r="S18" s="30">
        <f t="shared" si="10"/>
        <v>1.0690548254897465</v>
      </c>
      <c r="T18" s="30">
        <f t="shared" si="10"/>
        <v>1.031817899635558</v>
      </c>
      <c r="U18" s="30">
        <f t="shared" si="10"/>
        <v>1.08218987433783</v>
      </c>
      <c r="V18" s="30">
        <f t="shared" si="10"/>
        <v>1.0255882950273822</v>
      </c>
      <c r="W18" s="30">
        <f t="shared" si="10"/>
        <v>0.94264382447706541</v>
      </c>
      <c r="X18" s="30">
        <f t="shared" si="10"/>
        <v>0.44384154604590098</v>
      </c>
      <c r="Y18" s="30">
        <f t="shared" si="10"/>
        <v>0.14451463543513826</v>
      </c>
      <c r="Z18" s="31">
        <f t="shared" si="10"/>
        <v>0.13262301092415271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104052</v>
      </c>
      <c r="F19" s="113">
        <v>102830</v>
      </c>
      <c r="G19" s="113">
        <v>103389</v>
      </c>
      <c r="H19" s="113">
        <v>93725</v>
      </c>
      <c r="I19" s="113">
        <v>93904</v>
      </c>
      <c r="J19" s="113">
        <v>55679</v>
      </c>
      <c r="K19" s="113">
        <v>28141</v>
      </c>
      <c r="L19" s="113">
        <v>18572</v>
      </c>
      <c r="M19" s="113">
        <v>12360</v>
      </c>
      <c r="N19" s="114">
        <v>10377</v>
      </c>
      <c r="O19" s="5"/>
      <c r="P19" s="20">
        <f t="shared" si="9"/>
        <v>-8.6020599913279607</v>
      </c>
      <c r="Q19" s="30">
        <f t="shared" si="10"/>
        <v>1.0345369904282427</v>
      </c>
      <c r="R19" s="30">
        <f t="shared" si="10"/>
        <v>1.0980256545470444</v>
      </c>
      <c r="S19" s="30">
        <f t="shared" si="10"/>
        <v>1.114495191567157</v>
      </c>
      <c r="T19" s="30">
        <f t="shared" si="10"/>
        <v>1.0756755035364483</v>
      </c>
      <c r="U19" s="30">
        <f t="shared" si="10"/>
        <v>1.1281885480098284</v>
      </c>
      <c r="V19" s="30">
        <f t="shared" si="10"/>
        <v>1.0691811084730369</v>
      </c>
      <c r="W19" s="30">
        <f t="shared" si="10"/>
        <v>0.98271106840463984</v>
      </c>
      <c r="X19" s="30">
        <f t="shared" si="10"/>
        <v>0.46270711014215793</v>
      </c>
      <c r="Y19" s="30">
        <f t="shared" si="10"/>
        <v>0.15065725579579928</v>
      </c>
      <c r="Z19" s="31">
        <f t="shared" si="10"/>
        <v>0.13826017566350191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70225</v>
      </c>
      <c r="F20" s="113">
        <v>69077</v>
      </c>
      <c r="G20" s="113">
        <v>63754</v>
      </c>
      <c r="H20" s="113">
        <v>63247</v>
      </c>
      <c r="I20" s="113">
        <v>54213</v>
      </c>
      <c r="J20" s="113">
        <v>52835</v>
      </c>
      <c r="K20" s="113">
        <v>28071</v>
      </c>
      <c r="L20" s="113">
        <v>17791</v>
      </c>
      <c r="M20" s="113">
        <v>12046</v>
      </c>
      <c r="N20" s="114">
        <v>10295</v>
      </c>
      <c r="O20" s="5"/>
      <c r="P20" s="20">
        <f t="shared" si="9"/>
        <v>-8.3010299956639813</v>
      </c>
      <c r="Q20" s="30">
        <f t="shared" si="10"/>
        <v>0.981901794773126</v>
      </c>
      <c r="R20" s="30">
        <f t="shared" si="10"/>
        <v>1.0421602812485049</v>
      </c>
      <c r="S20" s="30">
        <f t="shared" si="10"/>
        <v>1.0577918808034297</v>
      </c>
      <c r="T20" s="30">
        <f t="shared" si="10"/>
        <v>1.0209472617104889</v>
      </c>
      <c r="U20" s="30">
        <f t="shared" si="10"/>
        <v>1.0707885463571294</v>
      </c>
      <c r="V20" s="30">
        <f t="shared" si="10"/>
        <v>1.0147832886213395</v>
      </c>
      <c r="W20" s="30">
        <f t="shared" si="10"/>
        <v>0.93271267314521511</v>
      </c>
      <c r="X20" s="30">
        <f t="shared" si="10"/>
        <v>0.43916548765917202</v>
      </c>
      <c r="Y20" s="30">
        <f t="shared" si="10"/>
        <v>0.14299211263606332</v>
      </c>
      <c r="Z20" s="31">
        <f t="shared" si="10"/>
        <v>0.13122577141823003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0.8062470914596066</v>
      </c>
      <c r="R21" s="30">
        <f t="shared" si="10"/>
        <v>0.85572579667753301</v>
      </c>
      <c r="S21" s="30">
        <f t="shared" si="10"/>
        <v>0.86856102291207837</v>
      </c>
      <c r="T21" s="30">
        <f t="shared" si="10"/>
        <v>0.83830762370479395</v>
      </c>
      <c r="U21" s="30">
        <f t="shared" si="10"/>
        <v>0.87923268463743953</v>
      </c>
      <c r="V21" s="30">
        <f t="shared" si="10"/>
        <v>0.83324633814505999</v>
      </c>
      <c r="W21" s="30">
        <f t="shared" si="10"/>
        <v>0.76585752658146178</v>
      </c>
      <c r="X21" s="30">
        <f t="shared" si="10"/>
        <v>0.36060214878867641</v>
      </c>
      <c r="Y21" s="30">
        <f t="shared" si="10"/>
        <v>0.11741191993760254</v>
      </c>
      <c r="Z21" s="31">
        <f t="shared" si="10"/>
        <v>0.10775048695672965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0.49491641226906552</v>
      </c>
      <c r="R22" s="30">
        <f t="shared" si="10"/>
        <v>0.5252890158165</v>
      </c>
      <c r="S22" s="30">
        <f t="shared" si="10"/>
        <v>0.53316794547212565</v>
      </c>
      <c r="T22" s="30">
        <f t="shared" si="10"/>
        <v>0.51459683501080722</v>
      </c>
      <c r="U22" s="30">
        <f t="shared" si="10"/>
        <v>0.53971876666579133</v>
      </c>
      <c r="V22" s="30">
        <f t="shared" si="10"/>
        <v>0.51148995460500279</v>
      </c>
      <c r="W22" s="30">
        <f t="shared" si="10"/>
        <v>0.47012319595319424</v>
      </c>
      <c r="X22" s="30">
        <f t="shared" si="10"/>
        <v>0.22135636038316031</v>
      </c>
      <c r="Y22" s="30">
        <f t="shared" si="10"/>
        <v>7.2073545180723675E-2</v>
      </c>
      <c r="Z22" s="31">
        <f t="shared" si="10"/>
        <v>6.6142854950740751E-2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115029</v>
      </c>
      <c r="F23" s="113">
        <v>123036</v>
      </c>
      <c r="G23" s="113">
        <v>124080</v>
      </c>
      <c r="H23" s="113">
        <v>124419</v>
      </c>
      <c r="I23" s="113">
        <v>127772</v>
      </c>
      <c r="J23" s="113">
        <v>119981</v>
      </c>
      <c r="K23" s="113">
        <v>111591</v>
      </c>
      <c r="L23" s="113">
        <v>49323</v>
      </c>
      <c r="M23" s="113">
        <v>15680</v>
      </c>
      <c r="N23" s="114">
        <v>14924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116020</v>
      </c>
      <c r="F24" s="113">
        <v>122611</v>
      </c>
      <c r="G24" s="113">
        <v>116480</v>
      </c>
      <c r="H24" s="113">
        <v>118805</v>
      </c>
      <c r="I24" s="113">
        <v>119852</v>
      </c>
      <c r="J24" s="113">
        <v>115967</v>
      </c>
      <c r="K24" s="113">
        <v>98592</v>
      </c>
      <c r="L24" s="113">
        <v>41202</v>
      </c>
      <c r="M24" s="113">
        <v>17800</v>
      </c>
      <c r="N24" s="114">
        <v>20338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119567</v>
      </c>
      <c r="F25" s="113">
        <v>115407</v>
      </c>
      <c r="G25" s="113">
        <v>116994</v>
      </c>
      <c r="H25" s="113">
        <v>120598</v>
      </c>
      <c r="I25" s="113">
        <v>119830</v>
      </c>
      <c r="J25" s="113">
        <v>114320</v>
      </c>
      <c r="K25" s="113">
        <v>52716</v>
      </c>
      <c r="L25" s="113">
        <v>25907</v>
      </c>
      <c r="M25" s="113">
        <v>16489</v>
      </c>
      <c r="N25" s="114">
        <v>15586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114108</v>
      </c>
      <c r="F26" s="113">
        <v>118702</v>
      </c>
      <c r="G26" s="113">
        <v>113117</v>
      </c>
      <c r="H26" s="113">
        <v>113336</v>
      </c>
      <c r="I26" s="113">
        <v>112533</v>
      </c>
      <c r="J26" s="113">
        <v>76135</v>
      </c>
      <c r="K26" s="113">
        <v>31531</v>
      </c>
      <c r="L26" s="113">
        <v>20641</v>
      </c>
      <c r="M26" s="113">
        <v>12000</v>
      </c>
      <c r="N26" s="114">
        <v>12174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1.0613691580931492</v>
      </c>
      <c r="S26" s="30">
        <f t="shared" si="15"/>
        <v>1.0772888759693513</v>
      </c>
      <c r="T26" s="30">
        <f t="shared" si="15"/>
        <v>1.0397651446867806</v>
      </c>
      <c r="U26" s="30">
        <f t="shared" si="15"/>
        <v>1.0905250933007422</v>
      </c>
      <c r="V26" s="30">
        <f t="shared" si="15"/>
        <v>1.0334875585554979</v>
      </c>
      <c r="W26" s="30">
        <f t="shared" si="15"/>
        <v>0.94990423493494447</v>
      </c>
      <c r="X26" s="30">
        <f t="shared" si="15"/>
        <v>0.44726009260492666</v>
      </c>
      <c r="Y26" s="30">
        <f t="shared" si="15"/>
        <v>0.14562771287031048</v>
      </c>
      <c r="Z26" s="31">
        <f t="shared" si="15"/>
        <v>0.13364449695150063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95825</v>
      </c>
      <c r="F27" s="113">
        <v>93757</v>
      </c>
      <c r="G27" s="113">
        <v>71026</v>
      </c>
      <c r="H27" s="113">
        <v>83931</v>
      </c>
      <c r="I27" s="113">
        <v>76570</v>
      </c>
      <c r="J27" s="113">
        <v>49147</v>
      </c>
      <c r="K27" s="113">
        <v>26867</v>
      </c>
      <c r="L27" s="113">
        <v>17716</v>
      </c>
      <c r="M27" s="113">
        <v>11953</v>
      </c>
      <c r="N27" s="114">
        <v>12125</v>
      </c>
      <c r="O27" s="5"/>
      <c r="P27" s="20">
        <f t="shared" si="14"/>
        <v>-8.9999999999999982</v>
      </c>
      <c r="Q27" s="30">
        <f t="shared" si="15"/>
        <v>0.9923566921897381</v>
      </c>
      <c r="R27" s="30">
        <f t="shared" si="15"/>
        <v>1.0475383998047789</v>
      </c>
      <c r="S27" s="30">
        <f t="shared" si="15"/>
        <v>1.0681264924379956</v>
      </c>
      <c r="T27" s="30">
        <f t="shared" si="15"/>
        <v>1.045777698948595</v>
      </c>
      <c r="U27" s="30">
        <f t="shared" si="15"/>
        <v>1.0581097003170818</v>
      </c>
      <c r="V27" s="30">
        <f t="shared" si="15"/>
        <v>1.0205822590692684</v>
      </c>
      <c r="W27" s="30">
        <f t="shared" si="15"/>
        <v>0.86467923720504436</v>
      </c>
      <c r="X27" s="30">
        <f t="shared" si="15"/>
        <v>0.32660055750369915</v>
      </c>
      <c r="Y27" s="30">
        <f t="shared" si="15"/>
        <v>0.17340508919277439</v>
      </c>
      <c r="Z27" s="31">
        <f t="shared" si="15"/>
        <v>0.16467114265506505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54147</v>
      </c>
      <c r="F28" s="115">
        <v>61925</v>
      </c>
      <c r="G28" s="115">
        <v>45620</v>
      </c>
      <c r="H28" s="115">
        <v>52363</v>
      </c>
      <c r="I28" s="115">
        <v>49593</v>
      </c>
      <c r="J28" s="115">
        <v>41598</v>
      </c>
      <c r="K28" s="115">
        <v>23260</v>
      </c>
      <c r="L28" s="115">
        <v>14218</v>
      </c>
      <c r="M28" s="115">
        <v>11462</v>
      </c>
      <c r="N28" s="116">
        <v>8996</v>
      </c>
      <c r="O28" s="5"/>
      <c r="P28" s="20">
        <f t="shared" si="14"/>
        <v>-8.6020599913279607</v>
      </c>
      <c r="Q28" s="30">
        <f t="shared" si="15"/>
        <v>1.0345369904282427</v>
      </c>
      <c r="R28" s="30">
        <f t="shared" si="15"/>
        <v>1.0232539331594339</v>
      </c>
      <c r="S28" s="30">
        <f t="shared" si="15"/>
        <v>1.0314166940195013</v>
      </c>
      <c r="T28" s="30">
        <f t="shared" si="15"/>
        <v>1.0487295479426939</v>
      </c>
      <c r="U28" s="30">
        <f t="shared" si="15"/>
        <v>1.0743971668876025</v>
      </c>
      <c r="V28" s="30">
        <f t="shared" si="15"/>
        <v>1.0115035985394183</v>
      </c>
      <c r="W28" s="30">
        <f t="shared" si="15"/>
        <v>0.46663247016544873</v>
      </c>
      <c r="X28" s="30">
        <f t="shared" si="15"/>
        <v>0.2224836159290198</v>
      </c>
      <c r="Y28" s="30">
        <f t="shared" si="15"/>
        <v>0.14779009878364291</v>
      </c>
      <c r="Z28" s="31">
        <f t="shared" si="15"/>
        <v>0.14238731619381817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0.981901794773126</v>
      </c>
      <c r="R29" s="30">
        <f t="shared" si="15"/>
        <v>1.0329092712034427</v>
      </c>
      <c r="S29" s="30">
        <f t="shared" si="15"/>
        <v>1.0289402934025251</v>
      </c>
      <c r="T29" s="30">
        <f t="shared" si="15"/>
        <v>0.99959119413563702</v>
      </c>
      <c r="U29" s="30">
        <f t="shared" si="15"/>
        <v>0.95741685346824179</v>
      </c>
      <c r="V29" s="30">
        <f t="shared" si="15"/>
        <v>0.69732037838156646</v>
      </c>
      <c r="W29" s="30">
        <f t="shared" si="15"/>
        <v>0.27798431846476163</v>
      </c>
      <c r="X29" s="30">
        <f t="shared" si="15"/>
        <v>0.17039914502820011</v>
      </c>
      <c r="Y29" s="30">
        <f t="shared" si="15"/>
        <v>0.11237070491738592</v>
      </c>
      <c r="Z29" s="31">
        <f t="shared" si="15"/>
        <v>0.10067432193881005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0.8062470914596066</v>
      </c>
      <c r="R30" s="30">
        <f t="shared" si="15"/>
        <v>0.83798566876659286</v>
      </c>
      <c r="S30" s="30">
        <f t="shared" si="15"/>
        <v>0.72107943352576165</v>
      </c>
      <c r="T30" s="30">
        <f t="shared" si="15"/>
        <v>0.71627991082726294</v>
      </c>
      <c r="U30" s="30">
        <f t="shared" si="15"/>
        <v>0.67483235448090062</v>
      </c>
      <c r="V30" s="30">
        <f t="shared" si="15"/>
        <v>0.44872461394748359</v>
      </c>
      <c r="W30" s="30">
        <f t="shared" si="15"/>
        <v>0.23570089480999101</v>
      </c>
      <c r="X30" s="30">
        <f t="shared" si="15"/>
        <v>0.15280638709563812</v>
      </c>
      <c r="Y30" s="30">
        <f t="shared" si="15"/>
        <v>0.10596216311539092</v>
      </c>
      <c r="Z30" s="31">
        <f t="shared" si="15"/>
        <v>9.5189981505958074E-2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0.49491641226906552</v>
      </c>
      <c r="R31" s="30">
        <f t="shared" si="15"/>
        <v>0.53929931659696395</v>
      </c>
      <c r="S31" s="30">
        <f t="shared" si="15"/>
        <v>0.45423525830531847</v>
      </c>
      <c r="T31" s="30">
        <f t="shared" si="15"/>
        <v>0.47146871041667104</v>
      </c>
      <c r="U31" s="30">
        <f t="shared" si="15"/>
        <v>0.45529509450386579</v>
      </c>
      <c r="V31" s="30">
        <f t="shared" si="15"/>
        <v>0.40417091176304371</v>
      </c>
      <c r="W31" s="30">
        <f t="shared" si="15"/>
        <v>0.22487346995421684</v>
      </c>
      <c r="X31" s="30">
        <f t="shared" si="15"/>
        <v>0.13466000197149153</v>
      </c>
      <c r="Y31" s="30">
        <f t="shared" si="15"/>
        <v>0.10263598920486215</v>
      </c>
      <c r="Z31" s="31">
        <f t="shared" si="15"/>
        <v>8.0023779226326877E-2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1.039499595680921</v>
      </c>
      <c r="G34" s="30">
        <f t="shared" si="17"/>
        <v>1.1041430813870523</v>
      </c>
      <c r="H34" s="30">
        <f t="shared" si="17"/>
        <v>1.0283118489273653</v>
      </c>
      <c r="I34" s="30">
        <f t="shared" si="17"/>
        <v>1.0668030252580507</v>
      </c>
      <c r="J34" s="30">
        <f t="shared" si="17"/>
        <v>1.0245540598392238</v>
      </c>
      <c r="K34" s="30">
        <f t="shared" si="17"/>
        <v>0.96457213528040719</v>
      </c>
      <c r="L34" s="30">
        <f t="shared" si="17"/>
        <v>0.39037244922228037</v>
      </c>
      <c r="M34" s="30">
        <f t="shared" si="17"/>
        <v>0.14496503829139515</v>
      </c>
      <c r="N34" s="31">
        <f t="shared" si="17"/>
        <v>0.14291014603053798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0.98143937592160968</v>
      </c>
      <c r="F35" s="30">
        <f t="shared" si="20"/>
        <v>1.0254007515578176</v>
      </c>
      <c r="G35" s="30">
        <f t="shared" si="20"/>
        <v>1.0244684393283547</v>
      </c>
      <c r="H35" s="30">
        <f t="shared" si="20"/>
        <v>1.0156495267088428</v>
      </c>
      <c r="I35" s="30">
        <f t="shared" si="20"/>
        <v>1.0654521238643391</v>
      </c>
      <c r="J35" s="30">
        <f t="shared" si="20"/>
        <v>1.0679826856300243</v>
      </c>
      <c r="K35" s="30">
        <f t="shared" si="20"/>
        <v>0.83491414165437849</v>
      </c>
      <c r="L35" s="30">
        <f t="shared" si="20"/>
        <v>0.30861437473243591</v>
      </c>
      <c r="M35" s="30">
        <f t="shared" si="20"/>
        <v>0.18192455881653427</v>
      </c>
      <c r="N35" s="31">
        <f t="shared" si="20"/>
        <v>0.14976930029015839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1.0264377110783427</v>
      </c>
      <c r="F36" s="30">
        <f t="shared" si="20"/>
        <v>1.0458069733149409</v>
      </c>
      <c r="G36" s="30">
        <f t="shared" si="20"/>
        <v>1.0562717024211579</v>
      </c>
      <c r="H36" s="30">
        <f t="shared" si="20"/>
        <v>1.0764686295961565</v>
      </c>
      <c r="I36" s="30">
        <f t="shared" si="20"/>
        <v>1.1573800123674072</v>
      </c>
      <c r="J36" s="30">
        <f t="shared" si="20"/>
        <v>1.0710269704609237</v>
      </c>
      <c r="K36" s="30">
        <f t="shared" si="20"/>
        <v>0.46145650002378347</v>
      </c>
      <c r="L36" s="30">
        <f t="shared" si="20"/>
        <v>0.20918042144318127</v>
      </c>
      <c r="M36" s="30">
        <f t="shared" si="20"/>
        <v>0.13321600152214241</v>
      </c>
      <c r="N36" s="31">
        <f t="shared" si="20"/>
        <v>0.1441468867430909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5.7183871127459707E-3</v>
      </c>
      <c r="S36" s="30">
        <f t="shared" si="23"/>
        <v>9.2833305175088476E-4</v>
      </c>
      <c r="T36" s="30">
        <f t="shared" si="23"/>
        <v>-1.3959799313036925E-2</v>
      </c>
      <c r="U36" s="30">
        <f t="shared" si="23"/>
        <v>2.4080174020748135E-2</v>
      </c>
      <c r="V36" s="30">
        <f t="shared" si="23"/>
        <v>5.0060359581138858E-3</v>
      </c>
      <c r="W36" s="30">
        <f t="shared" si="23"/>
        <v>7.7964587272021046E-2</v>
      </c>
      <c r="X36" s="30">
        <f t="shared" si="23"/>
        <v>0.11724098854220183</v>
      </c>
      <c r="Y36" s="30">
        <f t="shared" si="23"/>
        <v>-2.8890453757636131E-2</v>
      </c>
      <c r="Z36" s="31">
        <f t="shared" si="23"/>
        <v>-3.2048131730912338E-2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0.96322123388669556</v>
      </c>
      <c r="F37" s="30">
        <f t="shared" si="20"/>
        <v>1.0243067116967131</v>
      </c>
      <c r="G37" s="30">
        <f t="shared" si="20"/>
        <v>0.99631831803263093</v>
      </c>
      <c r="H37" s="30">
        <f t="shared" si="20"/>
        <v>1.0043666460543215</v>
      </c>
      <c r="I37" s="30">
        <f t="shared" si="20"/>
        <v>0.90186938115397419</v>
      </c>
      <c r="J37" s="30">
        <f t="shared" si="20"/>
        <v>0.59863007182609518</v>
      </c>
      <c r="K37" s="30">
        <f t="shared" si="20"/>
        <v>0.26189411596822526</v>
      </c>
      <c r="L37" s="30">
        <f t="shared" si="20"/>
        <v>0.14373781096893878</v>
      </c>
      <c r="M37" s="30">
        <f t="shared" si="20"/>
        <v>0.1094420396708367</v>
      </c>
      <c r="N37" s="31">
        <f t="shared" si="20"/>
        <v>8.5449269847310091E-2</v>
      </c>
      <c r="P37" s="20">
        <f t="shared" si="21"/>
        <v>-8.6020599913279607</v>
      </c>
      <c r="Q37" s="30">
        <f t="shared" si="23"/>
        <v>0</v>
      </c>
      <c r="R37" s="30">
        <f t="shared" si="23"/>
        <v>7.4771721387610457E-2</v>
      </c>
      <c r="S37" s="30">
        <f t="shared" si="23"/>
        <v>8.3078497547655727E-2</v>
      </c>
      <c r="T37" s="30">
        <f t="shared" si="23"/>
        <v>2.6945955593754345E-2</v>
      </c>
      <c r="U37" s="30">
        <f t="shared" si="23"/>
        <v>5.3791381122225923E-2</v>
      </c>
      <c r="V37" s="30">
        <f t="shared" si="23"/>
        <v>5.7677509933618643E-2</v>
      </c>
      <c r="W37" s="30">
        <f t="shared" si="23"/>
        <v>0.51607859823919111</v>
      </c>
      <c r="X37" s="30">
        <f t="shared" si="23"/>
        <v>0.24022349421313813</v>
      </c>
      <c r="Y37" s="30">
        <f t="shared" si="23"/>
        <v>2.8671570121563683E-3</v>
      </c>
      <c r="Z37" s="31">
        <f t="shared" si="23"/>
        <v>-4.1271405303162645E-3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0.67710602673262621</v>
      </c>
      <c r="F38" s="30">
        <f t="shared" si="20"/>
        <v>0.80097036578984926</v>
      </c>
      <c r="G38" s="30">
        <f t="shared" si="20"/>
        <v>0.64298149645626224</v>
      </c>
      <c r="H38" s="30">
        <f t="shared" si="20"/>
        <v>0.60078009798791798</v>
      </c>
      <c r="I38" s="30">
        <f t="shared" si="20"/>
        <v>0.53886695523949957</v>
      </c>
      <c r="J38" s="30">
        <f t="shared" si="20"/>
        <v>0.4327260619321695</v>
      </c>
      <c r="K38" s="30">
        <f t="shared" si="20"/>
        <v>0.22780763925224753</v>
      </c>
      <c r="L38" s="30">
        <f t="shared" si="20"/>
        <v>0.14223469533368216</v>
      </c>
      <c r="M38" s="30">
        <f t="shared" si="20"/>
        <v>0.10604575940636446</v>
      </c>
      <c r="N38" s="31">
        <f t="shared" si="20"/>
        <v>8.9549540978927838E-2</v>
      </c>
      <c r="P38" s="20">
        <f t="shared" si="21"/>
        <v>-8.3010299956639813</v>
      </c>
      <c r="Q38" s="30">
        <f t="shared" si="23"/>
        <v>0</v>
      </c>
      <c r="R38" s="30">
        <f t="shared" si="23"/>
        <v>9.2510100450622357E-3</v>
      </c>
      <c r="S38" s="30">
        <f t="shared" si="23"/>
        <v>2.8851587400904544E-2</v>
      </c>
      <c r="T38" s="30">
        <f t="shared" si="23"/>
        <v>2.1356067574851867E-2</v>
      </c>
      <c r="U38" s="30">
        <f t="shared" si="23"/>
        <v>0.1133716928888876</v>
      </c>
      <c r="V38" s="30">
        <f t="shared" si="23"/>
        <v>0.31746291023977302</v>
      </c>
      <c r="W38" s="30">
        <f t="shared" si="23"/>
        <v>0.65472835468045343</v>
      </c>
      <c r="X38" s="30">
        <f t="shared" si="23"/>
        <v>0.26876634263097188</v>
      </c>
      <c r="Y38" s="30">
        <f t="shared" si="23"/>
        <v>3.0621407718677399E-2</v>
      </c>
      <c r="Z38" s="31">
        <f t="shared" si="23"/>
        <v>3.055144947941997E-2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0.40081815154830425</v>
      </c>
      <c r="F39" s="30">
        <f t="shared" si="20"/>
        <v>0.476373495695191</v>
      </c>
      <c r="G39" s="30">
        <f t="shared" si="20"/>
        <v>0.40940874280549872</v>
      </c>
      <c r="H39" s="30">
        <f t="shared" si="20"/>
        <v>0.40691623460019977</v>
      </c>
      <c r="I39" s="30">
        <f t="shared" si="20"/>
        <v>0.46136136612281786</v>
      </c>
      <c r="J39" s="30">
        <f t="shared" si="20"/>
        <v>0.38952575750368645</v>
      </c>
      <c r="K39" s="30">
        <f t="shared" si="20"/>
        <v>0.22729391618703326</v>
      </c>
      <c r="L39" s="30">
        <f t="shared" si="20"/>
        <v>0.12502497264900347</v>
      </c>
      <c r="M39" s="30">
        <f t="shared" si="20"/>
        <v>0.10307758169623746</v>
      </c>
      <c r="N39" s="31">
        <f t="shared" si="20"/>
        <v>7.1968796080483274E-2</v>
      </c>
      <c r="P39" s="20">
        <f t="shared" si="21"/>
        <v>-8.1249387366082999</v>
      </c>
      <c r="Q39" s="30">
        <f t="shared" si="23"/>
        <v>0</v>
      </c>
      <c r="R39" s="30">
        <f t="shared" si="23"/>
        <v>1.7740127910940151E-2</v>
      </c>
      <c r="S39" s="30">
        <f t="shared" si="23"/>
        <v>0.14748158938631672</v>
      </c>
      <c r="T39" s="30">
        <f t="shared" si="23"/>
        <v>0.122027712877531</v>
      </c>
      <c r="U39" s="30">
        <f t="shared" si="23"/>
        <v>0.20440033015653891</v>
      </c>
      <c r="V39" s="30">
        <f t="shared" si="23"/>
        <v>0.38452172419757641</v>
      </c>
      <c r="W39" s="30">
        <f t="shared" si="23"/>
        <v>0.53015663177147077</v>
      </c>
      <c r="X39" s="30">
        <f t="shared" si="23"/>
        <v>0.20779576169303829</v>
      </c>
      <c r="Y39" s="30">
        <f t="shared" si="23"/>
        <v>1.1449756822211624E-2</v>
      </c>
      <c r="Z39" s="31">
        <f t="shared" si="23"/>
        <v>1.2560505450771572E-2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-1.4010300780463947E-2</v>
      </c>
      <c r="S40" s="36">
        <f t="shared" si="23"/>
        <v>7.8932687166807181E-2</v>
      </c>
      <c r="T40" s="36">
        <f t="shared" si="23"/>
        <v>4.3128124594136175E-2</v>
      </c>
      <c r="U40" s="36">
        <f t="shared" si="23"/>
        <v>8.4423672161925534E-2</v>
      </c>
      <c r="V40" s="36">
        <f t="shared" si="23"/>
        <v>0.10731904284195909</v>
      </c>
      <c r="W40" s="36">
        <f t="shared" si="23"/>
        <v>0.2452497259989774</v>
      </c>
      <c r="X40" s="36">
        <f t="shared" si="23"/>
        <v>8.6696358411668784E-2</v>
      </c>
      <c r="Y40" s="36">
        <f t="shared" si="23"/>
        <v>-3.0562444024138477E-2</v>
      </c>
      <c r="Z40" s="37">
        <f t="shared" si="23"/>
        <v>-1.3880924275586126E-2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1.0749993450982789</v>
      </c>
      <c r="G42" s="30">
        <f t="shared" si="25"/>
        <v>1.0490390408745993</v>
      </c>
      <c r="H42" s="30">
        <f t="shared" si="25"/>
        <v>1.009351996577047</v>
      </c>
      <c r="I42" s="30">
        <f t="shared" si="25"/>
        <v>1.093991495009649</v>
      </c>
      <c r="J42" s="30">
        <f t="shared" si="25"/>
        <v>1.0328586023524069</v>
      </c>
      <c r="K42" s="30">
        <f t="shared" si="25"/>
        <v>0.91502868469538334</v>
      </c>
      <c r="L42" s="30">
        <f t="shared" si="25"/>
        <v>0.52262030544616267</v>
      </c>
      <c r="M42" s="30">
        <f t="shared" si="25"/>
        <v>0.15560464892901738</v>
      </c>
      <c r="N42" s="31">
        <f t="shared" si="25"/>
        <v>0.12828214912548791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0.98701548187668642</v>
      </c>
      <c r="F43" s="30">
        <f t="shared" si="27"/>
        <v>1.0513006348180682</v>
      </c>
      <c r="G43" s="30">
        <f t="shared" si="27"/>
        <v>1.1672968276560631</v>
      </c>
      <c r="H43" s="30">
        <f t="shared" si="27"/>
        <v>1.0888570655163681</v>
      </c>
      <c r="I43" s="30">
        <f t="shared" si="27"/>
        <v>1.0669484199404475</v>
      </c>
      <c r="J43" s="30">
        <f t="shared" si="27"/>
        <v>0.98560962618209758</v>
      </c>
      <c r="K43" s="30">
        <f t="shared" si="27"/>
        <v>0.90201797050322652</v>
      </c>
      <c r="L43" s="30">
        <f t="shared" si="27"/>
        <v>0.3129993625623248</v>
      </c>
      <c r="M43" s="30">
        <f t="shared" si="27"/>
        <v>0.18354712236183757</v>
      </c>
      <c r="N43" s="31">
        <f t="shared" si="27"/>
        <v>0.16743654002322719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1.0377223391343073</v>
      </c>
      <c r="F44" s="30">
        <f t="shared" si="27"/>
        <v>1.0206686983173392</v>
      </c>
      <c r="G44" s="30">
        <f t="shared" si="27"/>
        <v>1.0208957309139808</v>
      </c>
      <c r="H44" s="30">
        <f t="shared" si="27"/>
        <v>1.0213061359925253</v>
      </c>
      <c r="I44" s="30">
        <f t="shared" si="27"/>
        <v>1.0240741872669641</v>
      </c>
      <c r="J44" s="30">
        <f t="shared" si="27"/>
        <v>0.96964748823359903</v>
      </c>
      <c r="K44" s="30">
        <f t="shared" si="27"/>
        <v>0.48015647785122378</v>
      </c>
      <c r="L44" s="30">
        <f t="shared" si="27"/>
        <v>0.23304896045266807</v>
      </c>
      <c r="M44" s="30">
        <f t="shared" si="27"/>
        <v>0.16680783437098873</v>
      </c>
      <c r="N44" s="31">
        <f t="shared" si="27"/>
        <v>0.14751879567939505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0.99049082700989333</v>
      </c>
      <c r="F45" s="30">
        <f t="shared" si="27"/>
        <v>1.0424900236637822</v>
      </c>
      <c r="G45" s="30">
        <f t="shared" si="27"/>
        <v>1.1071244575230743</v>
      </c>
      <c r="H45" s="30">
        <f t="shared" si="27"/>
        <v>1.0091249639804054</v>
      </c>
      <c r="I45" s="30">
        <f t="shared" si="27"/>
        <v>0.99208005518638498</v>
      </c>
      <c r="J45" s="30">
        <f t="shared" si="27"/>
        <v>0.83145449306240782</v>
      </c>
      <c r="K45" s="30">
        <f t="shared" si="27"/>
        <v>0.29794535500039293</v>
      </c>
      <c r="L45" s="30">
        <f t="shared" si="27"/>
        <v>0.18801791811108878</v>
      </c>
      <c r="M45" s="30">
        <f t="shared" si="27"/>
        <v>0.12334855616000559</v>
      </c>
      <c r="N45" s="31">
        <f t="shared" si="27"/>
        <v>0.11073951502344548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0.90858445175993918</v>
      </c>
      <c r="F46" s="30">
        <f t="shared" si="27"/>
        <v>0.89791391971778101</v>
      </c>
      <c r="G46" s="30">
        <f t="shared" si="27"/>
        <v>0.90279512054557676</v>
      </c>
      <c r="H46" s="30">
        <f t="shared" si="27"/>
        <v>0.81840885077845982</v>
      </c>
      <c r="I46" s="30">
        <f t="shared" si="27"/>
        <v>0.81997188288610823</v>
      </c>
      <c r="J46" s="30">
        <f t="shared" si="27"/>
        <v>0.48619030570812338</v>
      </c>
      <c r="K46" s="30">
        <f t="shared" si="27"/>
        <v>0.24572785777281023</v>
      </c>
      <c r="L46" s="30">
        <f t="shared" si="27"/>
        <v>0.16217113018573012</v>
      </c>
      <c r="M46" s="30">
        <f t="shared" si="27"/>
        <v>0.10792780363426795</v>
      </c>
      <c r="N46" s="31">
        <f t="shared" si="27"/>
        <v>9.0612202128867197E-2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1.0667073308063761</v>
      </c>
      <c r="S46" s="30">
        <f t="shared" si="29"/>
        <v>1.0840118192450166</v>
      </c>
      <c r="T46" s="30">
        <f t="shared" si="29"/>
        <v>1.0432241005678813</v>
      </c>
      <c r="U46" s="30">
        <f t="shared" si="29"/>
        <v>1.0983993838716974</v>
      </c>
      <c r="V46" s="30">
        <f t="shared" si="29"/>
        <v>1.0364004610111943</v>
      </c>
      <c r="W46" s="30">
        <f t="shared" si="29"/>
        <v>0.94554667399671866</v>
      </c>
      <c r="X46" s="30">
        <f t="shared" si="29"/>
        <v>0.39918022345160703</v>
      </c>
      <c r="Y46" s="30">
        <f t="shared" si="29"/>
        <v>7.131046668664176E-2</v>
      </c>
      <c r="Z46" s="31">
        <f t="shared" si="29"/>
        <v>5.8284895320533714E-2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0.61320631150618665</v>
      </c>
      <c r="F47" s="30">
        <f t="shared" si="27"/>
        <v>0.60318194916216239</v>
      </c>
      <c r="G47" s="30">
        <f t="shared" si="27"/>
        <v>0.5567013910112556</v>
      </c>
      <c r="H47" s="30">
        <f t="shared" si="27"/>
        <v>0.55227425537674313</v>
      </c>
      <c r="I47" s="30">
        <f t="shared" si="27"/>
        <v>0.47338916006671267</v>
      </c>
      <c r="J47" s="30">
        <f t="shared" si="27"/>
        <v>0.46135643244470448</v>
      </c>
      <c r="K47" s="30">
        <f t="shared" si="27"/>
        <v>0.24511661616646729</v>
      </c>
      <c r="L47" s="30">
        <f t="shared" si="27"/>
        <v>0.15535142026353246</v>
      </c>
      <c r="M47" s="30">
        <f t="shared" si="27"/>
        <v>0.10518594842867247</v>
      </c>
      <c r="N47" s="31">
        <f t="shared" si="27"/>
        <v>8.9896176247151183E-2</v>
      </c>
      <c r="P47" s="20">
        <f t="shared" ref="P47:P51" si="30">LOG(D62,10)</f>
        <v>-8.9999999999999982</v>
      </c>
      <c r="Q47" s="30">
        <f t="shared" ref="Q47:Q51" si="31">$E89*E$88</f>
        <v>0.99169184198713944</v>
      </c>
      <c r="R47" s="30">
        <f t="shared" si="29"/>
        <v>1.05784495774856</v>
      </c>
      <c r="S47" s="30">
        <f t="shared" si="29"/>
        <v>1.0750056777629204</v>
      </c>
      <c r="T47" s="30">
        <f t="shared" si="29"/>
        <v>1.0345568298975389</v>
      </c>
      <c r="U47" s="30">
        <f t="shared" si="29"/>
        <v>1.0892737082292627</v>
      </c>
      <c r="V47" s="30">
        <f t="shared" si="29"/>
        <v>1.0277898822165117</v>
      </c>
      <c r="W47" s="30">
        <f t="shared" si="29"/>
        <v>0.93769092282061917</v>
      </c>
      <c r="X47" s="30">
        <f t="shared" si="29"/>
        <v>0.39586377107956211</v>
      </c>
      <c r="Y47" s="30">
        <f t="shared" si="29"/>
        <v>7.0718008061438312E-2</v>
      </c>
      <c r="Z47" s="31">
        <f t="shared" si="29"/>
        <v>5.7800655200447686E-2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1.0375411773134724</v>
      </c>
      <c r="R48" s="30">
        <f t="shared" si="29"/>
        <v>1.1067527798537591</v>
      </c>
      <c r="S48" s="30">
        <f t="shared" si="29"/>
        <v>1.1247068991611935</v>
      </c>
      <c r="T48" s="30">
        <f t="shared" si="29"/>
        <v>1.0823879615049878</v>
      </c>
      <c r="U48" s="30">
        <f t="shared" si="29"/>
        <v>1.1396345899026337</v>
      </c>
      <c r="V48" s="30">
        <f t="shared" si="29"/>
        <v>1.0753081544857801</v>
      </c>
      <c r="W48" s="30">
        <f t="shared" si="29"/>
        <v>0.98104360934339352</v>
      </c>
      <c r="X48" s="30">
        <f t="shared" si="29"/>
        <v>0.41416591900023536</v>
      </c>
      <c r="Y48" s="30">
        <f t="shared" si="29"/>
        <v>7.3987545560831439E-2</v>
      </c>
      <c r="Z48" s="31">
        <f t="shared" si="29"/>
        <v>6.0472978910459045E-2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0.98032752932281886</v>
      </c>
      <c r="R49" s="30">
        <f t="shared" si="29"/>
        <v>1.0457225621199535</v>
      </c>
      <c r="S49" s="30">
        <f t="shared" si="29"/>
        <v>1.0626866285172012</v>
      </c>
      <c r="T49" s="30">
        <f t="shared" si="29"/>
        <v>1.0227013050397309</v>
      </c>
      <c r="U49" s="30">
        <f t="shared" si="29"/>
        <v>1.0767911542006476</v>
      </c>
      <c r="V49" s="30">
        <f t="shared" si="29"/>
        <v>1.0160119033321346</v>
      </c>
      <c r="W49" s="30">
        <f t="shared" si="29"/>
        <v>0.92694543477861202</v>
      </c>
      <c r="X49" s="30">
        <f t="shared" si="29"/>
        <v>0.39132736221084469</v>
      </c>
      <c r="Y49" s="30">
        <f t="shared" si="29"/>
        <v>6.9907613621772696E-2</v>
      </c>
      <c r="Z49" s="31">
        <f t="shared" si="29"/>
        <v>5.7138287426417946E-2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1.0696085335002479</v>
      </c>
      <c r="G50" s="30">
        <f t="shared" si="33"/>
        <v>1.0786845056464023</v>
      </c>
      <c r="H50" s="30">
        <f t="shared" si="33"/>
        <v>1.0816315885559293</v>
      </c>
      <c r="I50" s="30">
        <f t="shared" si="33"/>
        <v>1.1107807596345269</v>
      </c>
      <c r="J50" s="30">
        <f t="shared" si="33"/>
        <v>1.0430500134748628</v>
      </c>
      <c r="K50" s="30">
        <f t="shared" si="33"/>
        <v>0.97011188482904309</v>
      </c>
      <c r="L50" s="30">
        <f t="shared" si="33"/>
        <v>0.428787523146337</v>
      </c>
      <c r="M50" s="30">
        <f t="shared" si="33"/>
        <v>0.13631345139051892</v>
      </c>
      <c r="N50" s="31">
        <f t="shared" si="33"/>
        <v>0.12974119569847603</v>
      </c>
      <c r="P50" s="20">
        <f t="shared" si="30"/>
        <v>-8.1249387366082999</v>
      </c>
      <c r="Q50" s="30">
        <f t="shared" si="31"/>
        <v>0.78939356891479995</v>
      </c>
      <c r="R50" s="30">
        <f t="shared" si="29"/>
        <v>0.84205190685282538</v>
      </c>
      <c r="S50" s="30">
        <f t="shared" si="29"/>
        <v>0.85571195873964867</v>
      </c>
      <c r="T50" s="30">
        <f t="shared" si="29"/>
        <v>0.82351439592521203</v>
      </c>
      <c r="U50" s="30">
        <f t="shared" si="29"/>
        <v>0.8670694097282966</v>
      </c>
      <c r="V50" s="30">
        <f t="shared" si="29"/>
        <v>0.81812785874257066</v>
      </c>
      <c r="W50" s="30">
        <f t="shared" si="29"/>
        <v>0.74640846356178858</v>
      </c>
      <c r="X50" s="30">
        <f t="shared" si="29"/>
        <v>0.31511030123067141</v>
      </c>
      <c r="Y50" s="30">
        <f t="shared" si="29"/>
        <v>5.6292023798748085E-2</v>
      </c>
      <c r="Z50" s="31">
        <f t="shared" si="29"/>
        <v>4.6009721530901632E-2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1.0086152187709185</v>
      </c>
      <c r="F51" s="30">
        <f t="shared" si="33"/>
        <v>1.0659138130384511</v>
      </c>
      <c r="G51" s="30">
        <f t="shared" si="33"/>
        <v>1.012614210329569</v>
      </c>
      <c r="H51" s="30">
        <f t="shared" si="33"/>
        <v>1.032826504620574</v>
      </c>
      <c r="I51" s="30">
        <f t="shared" si="33"/>
        <v>1.0419285571464587</v>
      </c>
      <c r="J51" s="30">
        <f t="shared" si="33"/>
        <v>1.0081544653956829</v>
      </c>
      <c r="K51" s="30">
        <f t="shared" si="33"/>
        <v>0.85710559945752807</v>
      </c>
      <c r="L51" s="30">
        <f t="shared" si="33"/>
        <v>0.35818793521633674</v>
      </c>
      <c r="M51" s="30">
        <f t="shared" si="33"/>
        <v>0.15474358639995131</v>
      </c>
      <c r="N51" s="31">
        <f t="shared" si="33"/>
        <v>0.17680758765180954</v>
      </c>
      <c r="P51" s="20">
        <f t="shared" si="30"/>
        <v>-8</v>
      </c>
      <c r="Q51" s="30">
        <f t="shared" si="31"/>
        <v>0.45098190983004549</v>
      </c>
      <c r="R51" s="30">
        <f t="shared" si="29"/>
        <v>0.48106570927676962</v>
      </c>
      <c r="S51" s="30">
        <f t="shared" si="29"/>
        <v>0.48886972052145961</v>
      </c>
      <c r="T51" s="30">
        <f t="shared" si="29"/>
        <v>0.47047519725483455</v>
      </c>
      <c r="U51" s="30">
        <f t="shared" si="29"/>
        <v>0.49535825189460336</v>
      </c>
      <c r="V51" s="30">
        <f t="shared" si="29"/>
        <v>0.46739785925556804</v>
      </c>
      <c r="W51" s="30">
        <f t="shared" si="29"/>
        <v>0.4264244448724876</v>
      </c>
      <c r="X51" s="30">
        <f t="shared" si="29"/>
        <v>0.18002305953859005</v>
      </c>
      <c r="Y51" s="30">
        <f t="shared" si="29"/>
        <v>3.2159730457213535E-2</v>
      </c>
      <c r="Z51" s="31">
        <f t="shared" si="29"/>
        <v>2.6285433405898576E-2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1.0394509210720775</v>
      </c>
      <c r="F52" s="30">
        <f t="shared" si="33"/>
        <v>1.0032861278460214</v>
      </c>
      <c r="G52" s="30">
        <f t="shared" si="33"/>
        <v>1.0170826487233655</v>
      </c>
      <c r="H52" s="30">
        <f t="shared" si="33"/>
        <v>1.0484138782394006</v>
      </c>
      <c r="I52" s="30">
        <f t="shared" si="33"/>
        <v>1.0417373010284363</v>
      </c>
      <c r="J52" s="30">
        <f t="shared" si="33"/>
        <v>0.9938363369237323</v>
      </c>
      <c r="K52" s="30">
        <f t="shared" si="33"/>
        <v>0.45828443262133894</v>
      </c>
      <c r="L52" s="30">
        <f t="shared" si="33"/>
        <v>0.22522146589121003</v>
      </c>
      <c r="M52" s="30">
        <f t="shared" si="33"/>
        <v>0.14334646045779759</v>
      </c>
      <c r="N52" s="31">
        <f t="shared" si="33"/>
        <v>0.13549626615896862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0.99199332342278901</v>
      </c>
      <c r="F53" s="30">
        <f t="shared" si="33"/>
        <v>1.0319310782498325</v>
      </c>
      <c r="G53" s="30">
        <f t="shared" si="33"/>
        <v>0.98337810465187037</v>
      </c>
      <c r="H53" s="30">
        <f t="shared" si="33"/>
        <v>0.9852819723721844</v>
      </c>
      <c r="I53" s="30">
        <f t="shared" si="33"/>
        <v>0.97830112406436642</v>
      </c>
      <c r="J53" s="30">
        <f t="shared" si="33"/>
        <v>0.66187657025619628</v>
      </c>
      <c r="K53" s="30">
        <f t="shared" si="33"/>
        <v>0.27411348442566658</v>
      </c>
      <c r="L53" s="30">
        <f t="shared" si="33"/>
        <v>0.17944170600457277</v>
      </c>
      <c r="M53" s="30">
        <f t="shared" si="33"/>
        <v>0.1043215189213155</v>
      </c>
      <c r="N53" s="31">
        <f t="shared" si="33"/>
        <v>0.10583418094567457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0.83305079588625475</v>
      </c>
      <c r="F54" s="30">
        <f t="shared" si="33"/>
        <v>0.8150727207921481</v>
      </c>
      <c r="G54" s="30">
        <f t="shared" si="33"/>
        <v>0.61746168357544617</v>
      </c>
      <c r="H54" s="30">
        <f t="shared" si="33"/>
        <v>0.72965078371541092</v>
      </c>
      <c r="I54" s="30">
        <f t="shared" si="33"/>
        <v>0.66565822531709395</v>
      </c>
      <c r="J54" s="30">
        <f t="shared" si="33"/>
        <v>0.42725747420215771</v>
      </c>
      <c r="K54" s="30">
        <f t="shared" si="33"/>
        <v>0.23356718740491528</v>
      </c>
      <c r="L54" s="30">
        <f t="shared" si="33"/>
        <v>0.15401333576750212</v>
      </c>
      <c r="M54" s="30">
        <f t="shared" si="33"/>
        <v>0.10391292630554035</v>
      </c>
      <c r="N54" s="31">
        <f t="shared" si="33"/>
        <v>0.1054082014100792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0.47072477375270583</v>
      </c>
      <c r="F55" s="36">
        <f t="shared" si="33"/>
        <v>0.53834250493353852</v>
      </c>
      <c r="G55" s="36">
        <f t="shared" si="33"/>
        <v>0.39659564109920109</v>
      </c>
      <c r="H55" s="36">
        <f t="shared" si="33"/>
        <v>0.45521564127307029</v>
      </c>
      <c r="I55" s="36">
        <f t="shared" si="33"/>
        <v>0.43113475732206663</v>
      </c>
      <c r="J55" s="36">
        <f t="shared" si="33"/>
        <v>0.36163054534074018</v>
      </c>
      <c r="K55" s="36">
        <f t="shared" si="33"/>
        <v>0.20220987750914987</v>
      </c>
      <c r="L55" s="36">
        <f t="shared" si="33"/>
        <v>0.12360361300193864</v>
      </c>
      <c r="M55" s="36">
        <f t="shared" si="33"/>
        <v>9.964443748967651E-2</v>
      </c>
      <c r="N55" s="37">
        <f t="shared" si="33"/>
        <v>7.8206365351346188E-2</v>
      </c>
      <c r="P55" s="20" t="e">
        <f>LOG(D61,10)</f>
        <v>#NUM!</v>
      </c>
      <c r="Q55" s="30">
        <f>E88</f>
        <v>1</v>
      </c>
      <c r="R55" s="30">
        <f t="shared" ref="R55:Z60" si="36">F88</f>
        <v>1.0667073308063761</v>
      </c>
      <c r="S55" s="30">
        <f t="shared" si="36"/>
        <v>1.0840118192450166</v>
      </c>
      <c r="T55" s="30">
        <f t="shared" si="36"/>
        <v>1.0432241005678813</v>
      </c>
      <c r="U55" s="30">
        <f t="shared" si="36"/>
        <v>1.0983993838716974</v>
      </c>
      <c r="V55" s="30">
        <f t="shared" si="36"/>
        <v>1.0364004610111943</v>
      </c>
      <c r="W55" s="30">
        <f t="shared" si="36"/>
        <v>0.94554667399671866</v>
      </c>
      <c r="X55" s="30">
        <f t="shared" si="36"/>
        <v>0.39918022345160703</v>
      </c>
      <c r="Y55" s="30">
        <f t="shared" si="36"/>
        <v>7.131046668664176E-2</v>
      </c>
      <c r="Z55" s="31">
        <f t="shared" si="36"/>
        <v>5.8284895320533714E-2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0.99169184198713944</v>
      </c>
      <c r="R56" s="30">
        <f t="shared" si="36"/>
        <v>1.0516735093052736</v>
      </c>
      <c r="S56" s="30">
        <f t="shared" si="36"/>
        <v>1.0740524492912471</v>
      </c>
      <c r="T56" s="30">
        <f t="shared" si="36"/>
        <v>1.0497596545594376</v>
      </c>
      <c r="U56" s="30">
        <f t="shared" si="36"/>
        <v>1.0631643503439832</v>
      </c>
      <c r="V56" s="30">
        <f t="shared" si="36"/>
        <v>1.0223725989916992</v>
      </c>
      <c r="W56" s="30">
        <f t="shared" si="36"/>
        <v>0.85290841247923255</v>
      </c>
      <c r="X56" s="30">
        <f t="shared" si="36"/>
        <v>0.26802516490046713</v>
      </c>
      <c r="Y56" s="30">
        <f t="shared" si="36"/>
        <v>0.10150404745017927</v>
      </c>
      <c r="Z56" s="31">
        <f t="shared" si="36"/>
        <v>9.2010381917863288E-2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1.0375411773134724</v>
      </c>
      <c r="R57" s="30">
        <f t="shared" si="36"/>
        <v>1.025276667629385</v>
      </c>
      <c r="S57" s="30">
        <f t="shared" si="36"/>
        <v>1.0341494631166452</v>
      </c>
      <c r="T57" s="30">
        <f t="shared" si="36"/>
        <v>1.0529682690077726</v>
      </c>
      <c r="U57" s="30">
        <f t="shared" si="36"/>
        <v>1.0808685759562748</v>
      </c>
      <c r="V57" s="30">
        <f t="shared" si="36"/>
        <v>1.0125042346526567</v>
      </c>
      <c r="W57" s="30">
        <f t="shared" si="36"/>
        <v>0.4202376998548889</v>
      </c>
      <c r="X57" s="30">
        <f t="shared" si="36"/>
        <v>0.15485165103820658</v>
      </c>
      <c r="Y57" s="30">
        <f t="shared" si="36"/>
        <v>7.3660946910482666E-2</v>
      </c>
      <c r="Z57" s="31">
        <f t="shared" si="36"/>
        <v>6.7788205346270114E-2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0.98032752932281886</v>
      </c>
      <c r="R58" s="30">
        <f t="shared" si="36"/>
        <v>1.0357718715552962</v>
      </c>
      <c r="S58" s="30">
        <f t="shared" si="36"/>
        <v>1.0314576537404274</v>
      </c>
      <c r="T58" s="30">
        <f t="shared" si="36"/>
        <v>0.99955563431409211</v>
      </c>
      <c r="U58" s="30">
        <f t="shared" si="36"/>
        <v>0.95371277477590999</v>
      </c>
      <c r="V58" s="30">
        <f t="shared" si="36"/>
        <v>0.67099190741703207</v>
      </c>
      <c r="W58" s="30">
        <f t="shared" si="36"/>
        <v>0.21518006092804848</v>
      </c>
      <c r="X58" s="30">
        <f t="shared" si="36"/>
        <v>9.8236632383682909E-2</v>
      </c>
      <c r="Y58" s="30">
        <f t="shared" si="36"/>
        <v>3.5160610633888145E-2</v>
      </c>
      <c r="Z58" s="31">
        <f t="shared" si="36"/>
        <v>2.244682226146745E-2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0.78939356891479995</v>
      </c>
      <c r="R59" s="30">
        <f t="shared" si="36"/>
        <v>0.82389291421341537</v>
      </c>
      <c r="S59" s="30">
        <f t="shared" si="36"/>
        <v>0.69681763487356851</v>
      </c>
      <c r="T59" s="30">
        <f t="shared" si="36"/>
        <v>0.69160062753128904</v>
      </c>
      <c r="U59" s="30">
        <f t="shared" si="36"/>
        <v>0.64654777136995678</v>
      </c>
      <c r="V59" s="30">
        <f t="shared" si="36"/>
        <v>0.40077213562225561</v>
      </c>
      <c r="W59" s="30">
        <f t="shared" si="36"/>
        <v>0.1692186298606112</v>
      </c>
      <c r="X59" s="30">
        <f t="shared" si="36"/>
        <v>7.9113575140130454E-2</v>
      </c>
      <c r="Y59" s="30">
        <f t="shared" si="36"/>
        <v>2.8194624277626021E-2</v>
      </c>
      <c r="Z59" s="31">
        <f t="shared" si="36"/>
        <v>1.6485428576487396E-2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0.45098190983004549</v>
      </c>
      <c r="R60" s="30">
        <f t="shared" si="36"/>
        <v>0.4992254440928916</v>
      </c>
      <c r="S60" s="30">
        <f t="shared" si="36"/>
        <v>0.4067621212690592</v>
      </c>
      <c r="T60" s="30">
        <f t="shared" si="36"/>
        <v>0.42549461861215332</v>
      </c>
      <c r="U60" s="30">
        <f t="shared" si="36"/>
        <v>0.40791414691343514</v>
      </c>
      <c r="V60" s="30">
        <f t="shared" si="36"/>
        <v>0.35234294671672989</v>
      </c>
      <c r="W60" s="30">
        <f t="shared" si="36"/>
        <v>0.15744938560050564</v>
      </c>
      <c r="X60" s="30">
        <f t="shared" si="36"/>
        <v>5.9388733655764692E-2</v>
      </c>
      <c r="Y60" s="30">
        <f t="shared" si="36"/>
        <v>2.4579124403366709E-2</v>
      </c>
      <c r="Z60" s="31">
        <f t="shared" si="36"/>
        <v>0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1.0613691580931492</v>
      </c>
      <c r="G61" s="30">
        <f t="shared" si="40"/>
        <v>1.0772888759693513</v>
      </c>
      <c r="H61" s="30">
        <f t="shared" si="40"/>
        <v>1.0397651446867806</v>
      </c>
      <c r="I61" s="30">
        <f t="shared" si="40"/>
        <v>1.0905250933007422</v>
      </c>
      <c r="J61" s="30">
        <f t="shared" si="40"/>
        <v>1.0334875585554979</v>
      </c>
      <c r="K61" s="30">
        <f t="shared" si="40"/>
        <v>0.94990423493494447</v>
      </c>
      <c r="L61" s="30">
        <f t="shared" si="40"/>
        <v>0.44726009260492666</v>
      </c>
      <c r="M61" s="30">
        <f t="shared" si="40"/>
        <v>0.14562771287031048</v>
      </c>
      <c r="N61" s="31">
        <f t="shared" si="40"/>
        <v>0.13364449695150063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0.9923566921897381</v>
      </c>
      <c r="F62" s="30">
        <f t="shared" si="40"/>
        <v>1.0475383998047789</v>
      </c>
      <c r="G62" s="30">
        <f t="shared" si="40"/>
        <v>1.0681264924379956</v>
      </c>
      <c r="H62" s="30">
        <f t="shared" si="40"/>
        <v>1.045777698948595</v>
      </c>
      <c r="I62" s="30">
        <f t="shared" si="40"/>
        <v>1.0581097003170818</v>
      </c>
      <c r="J62" s="30">
        <f t="shared" si="40"/>
        <v>1.0205822590692684</v>
      </c>
      <c r="K62" s="30">
        <f t="shared" si="40"/>
        <v>0.86467923720504436</v>
      </c>
      <c r="L62" s="30">
        <f t="shared" si="40"/>
        <v>0.32660055750369915</v>
      </c>
      <c r="M62" s="30">
        <f t="shared" si="40"/>
        <v>0.17340508919277439</v>
      </c>
      <c r="N62" s="31">
        <f t="shared" si="40"/>
        <v>0.16467114265506505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1.0345369904282427</v>
      </c>
      <c r="F63" s="30">
        <f t="shared" si="40"/>
        <v>1.0232539331594339</v>
      </c>
      <c r="G63" s="30">
        <f t="shared" si="40"/>
        <v>1.0314166940195013</v>
      </c>
      <c r="H63" s="30">
        <f t="shared" si="40"/>
        <v>1.0487295479426939</v>
      </c>
      <c r="I63" s="30">
        <f t="shared" si="40"/>
        <v>1.0743971668876025</v>
      </c>
      <c r="J63" s="30">
        <f t="shared" si="40"/>
        <v>1.0115035985394183</v>
      </c>
      <c r="K63" s="30">
        <f t="shared" si="40"/>
        <v>0.46663247016544873</v>
      </c>
      <c r="L63" s="30">
        <f t="shared" si="40"/>
        <v>0.2224836159290198</v>
      </c>
      <c r="M63" s="30">
        <f t="shared" si="40"/>
        <v>0.14779009878364291</v>
      </c>
      <c r="N63" s="31">
        <f t="shared" si="40"/>
        <v>0.14238731619381817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0.981901794773126</v>
      </c>
      <c r="F64" s="30">
        <f t="shared" si="40"/>
        <v>1.0329092712034427</v>
      </c>
      <c r="G64" s="30">
        <f t="shared" si="40"/>
        <v>1.0289402934025251</v>
      </c>
      <c r="H64" s="30">
        <f t="shared" si="40"/>
        <v>0.99959119413563702</v>
      </c>
      <c r="I64" s="30">
        <f t="shared" si="40"/>
        <v>0.95741685346824179</v>
      </c>
      <c r="J64" s="30">
        <f t="shared" si="40"/>
        <v>0.69732037838156646</v>
      </c>
      <c r="K64" s="30">
        <f t="shared" si="40"/>
        <v>0.27798431846476163</v>
      </c>
      <c r="L64" s="30">
        <f t="shared" si="40"/>
        <v>0.17039914502820011</v>
      </c>
      <c r="M64" s="30">
        <f t="shared" si="40"/>
        <v>0.11237070491738592</v>
      </c>
      <c r="N64" s="31">
        <f t="shared" si="40"/>
        <v>0.10067432193881005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0.8062470914596066</v>
      </c>
      <c r="F65" s="30">
        <f t="shared" si="40"/>
        <v>0.83798566876659286</v>
      </c>
      <c r="G65" s="30">
        <f t="shared" si="40"/>
        <v>0.72107943352576165</v>
      </c>
      <c r="H65" s="30">
        <f t="shared" si="40"/>
        <v>0.71627991082726294</v>
      </c>
      <c r="I65" s="30">
        <f t="shared" si="40"/>
        <v>0.67483235448090062</v>
      </c>
      <c r="J65" s="30">
        <f t="shared" si="40"/>
        <v>0.44872461394748359</v>
      </c>
      <c r="K65" s="30">
        <f t="shared" si="40"/>
        <v>0.23570089480999101</v>
      </c>
      <c r="L65" s="30">
        <f t="shared" si="40"/>
        <v>0.15280638709563812</v>
      </c>
      <c r="M65" s="30">
        <f t="shared" si="40"/>
        <v>0.10596216311539092</v>
      </c>
      <c r="N65" s="31">
        <f t="shared" si="40"/>
        <v>9.5189981505958074E-2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6.1714484432864314E-3</v>
      </c>
      <c r="S65" s="30">
        <f t="shared" si="45"/>
        <v>9.5322847167333968E-4</v>
      </c>
      <c r="T65" s="30">
        <f t="shared" si="45"/>
        <v>-1.5202824661898706E-2</v>
      </c>
      <c r="U65" s="30">
        <f t="shared" si="45"/>
        <v>2.6109357885279572E-2</v>
      </c>
      <c r="V65" s="30">
        <f t="shared" si="45"/>
        <v>5.4172832248124969E-3</v>
      </c>
      <c r="W65" s="30">
        <f t="shared" si="45"/>
        <v>8.4782510341386619E-2</v>
      </c>
      <c r="X65" s="30">
        <f t="shared" si="45"/>
        <v>0.12783860617909498</v>
      </c>
      <c r="Y65" s="30">
        <f t="shared" si="45"/>
        <v>-3.0786039388740957E-2</v>
      </c>
      <c r="Z65" s="31">
        <f t="shared" si="45"/>
        <v>-3.4209726717415602E-2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0.49491641226906552</v>
      </c>
      <c r="F66" s="30">
        <f t="shared" si="40"/>
        <v>0.53929931659696395</v>
      </c>
      <c r="G66" s="30">
        <f t="shared" si="40"/>
        <v>0.45423525830531847</v>
      </c>
      <c r="H66" s="30">
        <f t="shared" si="40"/>
        <v>0.47146871041667104</v>
      </c>
      <c r="I66" s="30">
        <f t="shared" si="40"/>
        <v>0.45529509450386579</v>
      </c>
      <c r="J66" s="30">
        <f t="shared" si="40"/>
        <v>0.40417091176304371</v>
      </c>
      <c r="K66" s="30">
        <f t="shared" si="40"/>
        <v>0.22487346995421684</v>
      </c>
      <c r="L66" s="30">
        <f t="shared" si="40"/>
        <v>0.13466000197149153</v>
      </c>
      <c r="M66" s="30">
        <f t="shared" si="40"/>
        <v>0.10263598920486215</v>
      </c>
      <c r="N66" s="31">
        <f t="shared" si="40"/>
        <v>8.0023779226326877E-2</v>
      </c>
      <c r="P66" s="20">
        <f t="shared" si="44"/>
        <v>-8.6020599913279607</v>
      </c>
      <c r="Q66" s="30">
        <f t="shared" si="45"/>
        <v>0</v>
      </c>
      <c r="R66" s="30">
        <f t="shared" si="45"/>
        <v>8.147611222437412E-2</v>
      </c>
      <c r="S66" s="30">
        <f t="shared" si="45"/>
        <v>9.0557436044548245E-2</v>
      </c>
      <c r="T66" s="30">
        <f t="shared" si="45"/>
        <v>2.9419692497215211E-2</v>
      </c>
      <c r="U66" s="30">
        <f t="shared" si="45"/>
        <v>5.876601394635883E-2</v>
      </c>
      <c r="V66" s="30">
        <f t="shared" si="45"/>
        <v>6.2803919833123389E-2</v>
      </c>
      <c r="W66" s="30">
        <f t="shared" si="45"/>
        <v>0.56080590948850462</v>
      </c>
      <c r="X66" s="30">
        <f t="shared" si="45"/>
        <v>0.25931426796202878</v>
      </c>
      <c r="Y66" s="30">
        <f t="shared" si="45"/>
        <v>3.2659865034877222E-4</v>
      </c>
      <c r="Z66" s="31">
        <f t="shared" si="45"/>
        <v>-7.3152264358110689E-3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9.9506905646573607E-3</v>
      </c>
      <c r="S67" s="30">
        <f t="shared" si="45"/>
        <v>3.1228974776773777E-2</v>
      </c>
      <c r="T67" s="30">
        <f t="shared" si="45"/>
        <v>2.3145670725638778E-2</v>
      </c>
      <c r="U67" s="30">
        <f t="shared" si="45"/>
        <v>0.12307837942473765</v>
      </c>
      <c r="V67" s="30">
        <f t="shared" si="45"/>
        <v>0.34501999591510257</v>
      </c>
      <c r="W67" s="30">
        <f t="shared" si="45"/>
        <v>0.7117653738505636</v>
      </c>
      <c r="X67" s="30">
        <f t="shared" si="45"/>
        <v>0.29309072982716178</v>
      </c>
      <c r="Y67" s="30">
        <f t="shared" si="45"/>
        <v>3.4747002987884551E-2</v>
      </c>
      <c r="Z67" s="31">
        <f t="shared" si="45"/>
        <v>3.4691465164950495E-2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1.815899263941001E-2</v>
      </c>
      <c r="S68" s="30">
        <f t="shared" si="45"/>
        <v>0.15889432386608016</v>
      </c>
      <c r="T68" s="30">
        <f t="shared" si="45"/>
        <v>0.13191376839392299</v>
      </c>
      <c r="U68" s="30">
        <f t="shared" si="45"/>
        <v>0.22052163835833982</v>
      </c>
      <c r="V68" s="30">
        <f t="shared" si="45"/>
        <v>0.41735572312031505</v>
      </c>
      <c r="W68" s="30">
        <f t="shared" si="45"/>
        <v>0.57718983370117738</v>
      </c>
      <c r="X68" s="30">
        <f t="shared" si="45"/>
        <v>0.23599672609054095</v>
      </c>
      <c r="Y68" s="30">
        <f t="shared" si="45"/>
        <v>2.8097399521122064E-2</v>
      </c>
      <c r="Z68" s="31">
        <f t="shared" si="45"/>
        <v>2.9524292954414236E-2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1.9130434717959933E-2</v>
      </c>
      <c r="G69" s="30">
        <f t="shared" si="47"/>
        <v>2.7578518032086389E-2</v>
      </c>
      <c r="H69" s="30">
        <f t="shared" si="47"/>
        <v>3.7476237030589235E-2</v>
      </c>
      <c r="I69" s="30">
        <f t="shared" si="47"/>
        <v>2.2192841995283267E-2</v>
      </c>
      <c r="J69" s="30">
        <f t="shared" si="47"/>
        <v>9.2640037053091841E-3</v>
      </c>
      <c r="K69" s="30">
        <f t="shared" si="47"/>
        <v>3.0329856736383057E-2</v>
      </c>
      <c r="L69" s="30">
        <f t="shared" si="47"/>
        <v>6.8031615707367488E-2</v>
      </c>
      <c r="M69" s="30">
        <f t="shared" si="47"/>
        <v>9.6626564057456597E-3</v>
      </c>
      <c r="N69" s="31">
        <f t="shared" si="47"/>
        <v>8.0573813281633998E-3</v>
      </c>
      <c r="P69" s="21">
        <f t="shared" si="44"/>
        <v>-8</v>
      </c>
      <c r="Q69" s="36">
        <f t="shared" si="45"/>
        <v>0</v>
      </c>
      <c r="R69" s="36">
        <f t="shared" si="45"/>
        <v>-1.8159734816121986E-2</v>
      </c>
      <c r="S69" s="36">
        <f t="shared" si="45"/>
        <v>8.2107599252400409E-2</v>
      </c>
      <c r="T69" s="36">
        <f t="shared" si="45"/>
        <v>4.4980578642681235E-2</v>
      </c>
      <c r="U69" s="36">
        <f t="shared" si="45"/>
        <v>8.7444104981168225E-2</v>
      </c>
      <c r="V69" s="36">
        <f t="shared" si="45"/>
        <v>0.11505491253883815</v>
      </c>
      <c r="W69" s="36">
        <f t="shared" si="45"/>
        <v>0.26897505927198195</v>
      </c>
      <c r="X69" s="36">
        <f t="shared" si="45"/>
        <v>0.12063432588282536</v>
      </c>
      <c r="Y69" s="36">
        <f t="shared" si="45"/>
        <v>7.5806060538468265E-3</v>
      </c>
      <c r="Z69" s="37">
        <f t="shared" si="45"/>
        <v>2.6285433405898576E-2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1.435367563897035E-2</v>
      </c>
      <c r="F70" s="30">
        <f t="shared" si="47"/>
        <v>2.0516891744482447E-2</v>
      </c>
      <c r="G70" s="30">
        <f t="shared" si="47"/>
        <v>8.6088310627731701E-2</v>
      </c>
      <c r="H70" s="30">
        <f t="shared" si="47"/>
        <v>3.8283625879159511E-2</v>
      </c>
      <c r="I70" s="30">
        <f t="shared" si="47"/>
        <v>1.4033238087412164E-2</v>
      </c>
      <c r="J70" s="30">
        <f t="shared" si="47"/>
        <v>4.2569563920691313E-2</v>
      </c>
      <c r="K70" s="30">
        <f t="shared" si="47"/>
        <v>3.4186999767335899E-2</v>
      </c>
      <c r="L70" s="30">
        <f t="shared" si="47"/>
        <v>2.7443193193170758E-2</v>
      </c>
      <c r="M70" s="30">
        <f t="shared" si="47"/>
        <v>1.6181685418384092E-2</v>
      </c>
      <c r="N70" s="31">
        <f t="shared" si="47"/>
        <v>1.372963265406925E-2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7.0672302473940522E-3</v>
      </c>
      <c r="F71" s="30">
        <f t="shared" si="47"/>
        <v>2.1377982931968038E-2</v>
      </c>
      <c r="G71" s="30">
        <f t="shared" si="47"/>
        <v>2.16093378180107E-2</v>
      </c>
      <c r="H71" s="30">
        <f t="shared" si="47"/>
        <v>2.7582601593465532E-2</v>
      </c>
      <c r="I71" s="30">
        <f t="shared" si="47"/>
        <v>7.2405876003826711E-2</v>
      </c>
      <c r="J71" s="30">
        <f t="shared" si="47"/>
        <v>5.294855006435896E-2</v>
      </c>
      <c r="K71" s="30">
        <f t="shared" si="47"/>
        <v>1.1819035105079001E-2</v>
      </c>
      <c r="L71" s="30">
        <f t="shared" si="47"/>
        <v>1.2167524621854975E-2</v>
      </c>
      <c r="M71" s="30">
        <f t="shared" si="47"/>
        <v>1.7231141857532214E-2</v>
      </c>
      <c r="N71" s="31">
        <f t="shared" si="47"/>
        <v>6.2014006809576593E-3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1.6195273697638339E-2</v>
      </c>
      <c r="F72" s="30">
        <f t="shared" si="47"/>
        <v>9.1310379811831415E-3</v>
      </c>
      <c r="G72" s="30">
        <f t="shared" si="47"/>
        <v>6.8017901467235978E-2</v>
      </c>
      <c r="H72" s="30">
        <f t="shared" si="47"/>
        <v>1.2618469319936316E-2</v>
      </c>
      <c r="I72" s="30">
        <f t="shared" si="47"/>
        <v>4.8596357848038195E-2</v>
      </c>
      <c r="J72" s="30">
        <f t="shared" si="47"/>
        <v>0.1203910313595947</v>
      </c>
      <c r="K72" s="30">
        <f t="shared" si="47"/>
        <v>1.8334679600617101E-2</v>
      </c>
      <c r="L72" s="30">
        <f t="shared" si="47"/>
        <v>2.3484205413184203E-2</v>
      </c>
      <c r="M72" s="30">
        <f t="shared" si="47"/>
        <v>9.8458035027814677E-3</v>
      </c>
      <c r="N72" s="31">
        <f t="shared" si="47"/>
        <v>1.3411459055423363E-2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0.11804403517977888</v>
      </c>
      <c r="F73" s="30">
        <f t="shared" si="47"/>
        <v>5.2376192594576397E-2</v>
      </c>
      <c r="G73" s="30">
        <f t="shared" si="47"/>
        <v>0.15788685313914061</v>
      </c>
      <c r="H73" s="30">
        <f t="shared" si="47"/>
        <v>0.10942876080644925</v>
      </c>
      <c r="I73" s="30">
        <f t="shared" si="47"/>
        <v>0.14077683961233367</v>
      </c>
      <c r="J73" s="30">
        <f t="shared" si="47"/>
        <v>3.2561248552039075E-2</v>
      </c>
      <c r="K73" s="30">
        <f t="shared" si="47"/>
        <v>9.1486659368476119E-3</v>
      </c>
      <c r="L73" s="30">
        <f t="shared" si="47"/>
        <v>1.0022868974244542E-2</v>
      </c>
      <c r="M73" s="30">
        <f t="shared" si="47"/>
        <v>2.0087436984546135E-3</v>
      </c>
      <c r="N73" s="31">
        <f t="shared" si="47"/>
        <v>8.8651748818977284E-3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0.10824097723668943</v>
      </c>
      <c r="F74" s="30">
        <f t="shared" si="47"/>
        <v>6.3409641097318253E-2</v>
      </c>
      <c r="G74" s="30">
        <f t="shared" si="47"/>
        <v>8.8969237141930183E-2</v>
      </c>
      <c r="H74" s="30">
        <f t="shared" si="47"/>
        <v>7.4029455242211176E-2</v>
      </c>
      <c r="I74" s="30">
        <f t="shared" si="47"/>
        <v>2.177058511714524E-2</v>
      </c>
      <c r="J74" s="30">
        <f t="shared" si="47"/>
        <v>5.1450690443651005E-2</v>
      </c>
      <c r="K74" s="30">
        <f t="shared" si="47"/>
        <v>2.1555532364715579E-2</v>
      </c>
      <c r="L74" s="30">
        <f t="shared" si="47"/>
        <v>1.7933381137245921E-2</v>
      </c>
      <c r="M74" s="30">
        <f t="shared" si="47"/>
        <v>2.7970232065684178E-3</v>
      </c>
      <c r="N74" s="31">
        <f t="shared" si="47"/>
        <v>9.1008233036791088E-3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1.1044961634128731E-2</v>
      </c>
      <c r="G77" s="30">
        <f t="shared" si="54"/>
        <v>1.5922464809676025E-2</v>
      </c>
      <c r="H77" s="30">
        <f t="shared" si="54"/>
        <v>2.1636915537824916E-2</v>
      </c>
      <c r="I77" s="30">
        <f t="shared" si="54"/>
        <v>1.2813043300059626E-2</v>
      </c>
      <c r="J77" s="30">
        <f t="shared" si="54"/>
        <v>5.3485750330339484E-3</v>
      </c>
      <c r="K77" s="30">
        <f t="shared" si="54"/>
        <v>1.7510950951233544E-2</v>
      </c>
      <c r="L77" s="30">
        <f t="shared" si="54"/>
        <v>3.9278071642053797E-2</v>
      </c>
      <c r="M77" s="30">
        <f t="shared" si="54"/>
        <v>5.578737276944119E-3</v>
      </c>
      <c r="N77" s="31">
        <f t="shared" si="54"/>
        <v>4.6519312787786033E-3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8.2870984940201058E-3</v>
      </c>
      <c r="F78" s="30">
        <f t="shared" si="56"/>
        <v>1.1845432971611352E-2</v>
      </c>
      <c r="G78" s="30">
        <f t="shared" si="56"/>
        <v>4.9703109315001021E-2</v>
      </c>
      <c r="H78" s="30">
        <f t="shared" si="56"/>
        <v>2.2103061706887667E-2</v>
      </c>
      <c r="I78" s="30">
        <f t="shared" si="56"/>
        <v>8.1020937873695232E-3</v>
      </c>
      <c r="J78" s="30">
        <f t="shared" si="56"/>
        <v>2.4577549188896111E-2</v>
      </c>
      <c r="K78" s="30">
        <f t="shared" si="56"/>
        <v>1.9737873518457055E-2</v>
      </c>
      <c r="L78" s="30">
        <f t="shared" si="56"/>
        <v>1.5844334977500044E-2</v>
      </c>
      <c r="M78" s="30">
        <f t="shared" si="56"/>
        <v>9.3425004322458989E-3</v>
      </c>
      <c r="N78" s="31">
        <f t="shared" si="56"/>
        <v>7.9268071087015574E-3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4.0802672857580217E-3</v>
      </c>
      <c r="F79" s="30">
        <f t="shared" si="56"/>
        <v>1.2342584200502972E-2</v>
      </c>
      <c r="G79" s="30">
        <f t="shared" si="56"/>
        <v>1.2476157006238039E-2</v>
      </c>
      <c r="H79" s="30">
        <f t="shared" si="56"/>
        <v>1.5924822454937527E-2</v>
      </c>
      <c r="I79" s="30">
        <f t="shared" si="56"/>
        <v>4.1803552001720021E-2</v>
      </c>
      <c r="J79" s="30">
        <f t="shared" si="56"/>
        <v>3.0569859632858024E-2</v>
      </c>
      <c r="K79" s="30">
        <f t="shared" si="56"/>
        <v>6.8237230994789982E-3</v>
      </c>
      <c r="L79" s="30">
        <f t="shared" si="56"/>
        <v>7.0249236157993696E-3</v>
      </c>
      <c r="M79" s="30">
        <f t="shared" si="56"/>
        <v>9.9484043898908515E-3</v>
      </c>
      <c r="N79" s="31">
        <f t="shared" si="56"/>
        <v>3.5803803525036332E-3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9.3503456289311618E-3</v>
      </c>
      <c r="F80" s="30">
        <f t="shared" si="56"/>
        <v>5.2718072364167845E-3</v>
      </c>
      <c r="G80" s="30">
        <f t="shared" si="56"/>
        <v>3.9270153721822132E-2</v>
      </c>
      <c r="H80" s="30">
        <f t="shared" si="56"/>
        <v>7.2852766586262658E-3</v>
      </c>
      <c r="I80" s="30">
        <f t="shared" si="56"/>
        <v>2.8057120285200236E-2</v>
      </c>
      <c r="J80" s="30">
        <f t="shared" si="56"/>
        <v>6.9507794363478675E-2</v>
      </c>
      <c r="K80" s="30">
        <f t="shared" si="56"/>
        <v>1.0585532202921823E-2</v>
      </c>
      <c r="L80" s="30">
        <f t="shared" si="56"/>
        <v>1.3558612317006367E-2</v>
      </c>
      <c r="M80" s="30">
        <f t="shared" si="56"/>
        <v>5.6844773027190411E-3</v>
      </c>
      <c r="N80" s="31">
        <f t="shared" si="56"/>
        <v>7.7431094958743231E-3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6.8152755487274994E-2</v>
      </c>
      <c r="F81" s="30">
        <f t="shared" si="56"/>
        <v>3.0239408893606368E-2</v>
      </c>
      <c r="G81" s="30">
        <f t="shared" si="56"/>
        <v>9.1156017161385744E-2</v>
      </c>
      <c r="H81" s="30">
        <f t="shared" si="56"/>
        <v>6.3178724508690651E-2</v>
      </c>
      <c r="I81" s="30">
        <f t="shared" si="56"/>
        <v>8.1277546245845628E-2</v>
      </c>
      <c r="J81" s="30">
        <f t="shared" si="56"/>
        <v>1.8799245616670072E-2</v>
      </c>
      <c r="K81" s="30">
        <f t="shared" si="56"/>
        <v>5.2819847413649286E-3</v>
      </c>
      <c r="L81" s="30">
        <f t="shared" si="56"/>
        <v>5.786706100332435E-3</v>
      </c>
      <c r="M81" s="30">
        <f t="shared" si="56"/>
        <v>1.1597487150357356E-3</v>
      </c>
      <c r="N81" s="31">
        <f t="shared" si="56"/>
        <v>5.1183111044767627E-3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6.2492957344950806E-2</v>
      </c>
      <c r="F82" s="36">
        <f t="shared" si="56"/>
        <v>3.6609573356754251E-2</v>
      </c>
      <c r="G82" s="36">
        <f t="shared" si="56"/>
        <v>5.1366413013489043E-2</v>
      </c>
      <c r="H82" s="36">
        <f t="shared" si="56"/>
        <v>4.2740925912051975E-2</v>
      </c>
      <c r="I82" s="36">
        <f t="shared" si="56"/>
        <v>1.2569253177799465E-2</v>
      </c>
      <c r="J82" s="36">
        <f t="shared" si="56"/>
        <v>2.9705069977634016E-2</v>
      </c>
      <c r="K82" s="36">
        <f t="shared" si="56"/>
        <v>1.2445092413294232E-2</v>
      </c>
      <c r="L82" s="36">
        <f t="shared" si="56"/>
        <v>1.035384242706909E-2</v>
      </c>
      <c r="M82" s="36">
        <f t="shared" si="56"/>
        <v>1.6148621012419062E-3</v>
      </c>
      <c r="N82" s="37">
        <f t="shared" si="56"/>
        <v>5.2543627842263534E-3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8.0023779226326877E-2</v>
      </c>
      <c r="F85" s="5"/>
      <c r="G85" s="5" t="s">
        <v>22</v>
      </c>
      <c r="H85" s="5">
        <f>1/(1-E85)</f>
        <v>1.0869846170143715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0.17161195367135013</v>
      </c>
      <c r="S85" s="30">
        <f t="shared" si="60"/>
        <v>0.12850803863620966</v>
      </c>
      <c r="T85" s="30">
        <f t="shared" si="60"/>
        <v>0.1293114949068685</v>
      </c>
      <c r="U85" s="30">
        <f t="shared" si="60"/>
        <v>0.1289304369493342</v>
      </c>
      <c r="V85" s="30">
        <f t="shared" si="60"/>
        <v>0.12039456090478801</v>
      </c>
      <c r="W85" s="30">
        <f t="shared" si="60"/>
        <v>4.9610530396461044E-2</v>
      </c>
      <c r="X85" s="30">
        <f t="shared" si="60"/>
        <v>2.6522721557881383E-2</v>
      </c>
      <c r="Y85" s="30">
        <f t="shared" si="60"/>
        <v>8.2290528340097733E-3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-8.6984617014371546E-2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0.12914981128796393</v>
      </c>
      <c r="S86" s="30">
        <f t="shared" si="61"/>
        <v>9.6711147351873666E-2</v>
      </c>
      <c r="T86" s="30">
        <f t="shared" si="61"/>
        <v>9.7315803516632673E-2</v>
      </c>
      <c r="U86" s="30">
        <f t="shared" si="61"/>
        <v>9.7029031166266114E-2</v>
      </c>
      <c r="V86" s="30">
        <f t="shared" si="61"/>
        <v>9.060519671449016E-2</v>
      </c>
      <c r="W86" s="30">
        <f t="shared" si="61"/>
        <v>3.7335340001250716E-2</v>
      </c>
      <c r="X86" s="30">
        <f t="shared" si="61"/>
        <v>1.9960174164810822E-2</v>
      </c>
      <c r="Y86" s="30">
        <f t="shared" si="61"/>
        <v>6.192928859876233E-3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6.6994698426216318E-2</v>
      </c>
      <c r="S87" s="30">
        <f t="shared" si="63"/>
        <v>5.0167585122100476E-2</v>
      </c>
      <c r="T87" s="30">
        <f t="shared" si="63"/>
        <v>5.048124223863517E-2</v>
      </c>
      <c r="U87" s="30">
        <f t="shared" si="63"/>
        <v>5.0332483003618179E-2</v>
      </c>
      <c r="V87" s="30">
        <f t="shared" si="63"/>
        <v>4.7000206730468293E-2</v>
      </c>
      <c r="W87" s="30">
        <f t="shared" si="63"/>
        <v>1.9367197048759041E-2</v>
      </c>
      <c r="X87" s="30">
        <f t="shared" si="63"/>
        <v>1.035406738399839E-2</v>
      </c>
      <c r="Y87" s="30">
        <f t="shared" si="63"/>
        <v>3.2124971550855507E-3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1.0667073308063761</v>
      </c>
      <c r="G88" s="30">
        <f t="shared" si="64"/>
        <v>1.0840118192450166</v>
      </c>
      <c r="H88" s="30">
        <f t="shared" si="64"/>
        <v>1.0432241005678813</v>
      </c>
      <c r="I88" s="30">
        <f t="shared" si="64"/>
        <v>1.0983993838716974</v>
      </c>
      <c r="J88" s="30">
        <f t="shared" si="64"/>
        <v>1.0364004610111943</v>
      </c>
      <c r="K88" s="30">
        <f t="shared" si="64"/>
        <v>0.94554667399671866</v>
      </c>
      <c r="L88" s="30">
        <f t="shared" si="64"/>
        <v>0.39918022345160703</v>
      </c>
      <c r="M88" s="30">
        <f t="shared" si="64"/>
        <v>7.131046668664176E-2</v>
      </c>
      <c r="N88" s="31">
        <f t="shared" si="64"/>
        <v>5.8284895320533714E-2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3.4588198648982292E-2</v>
      </c>
      <c r="S88" s="30">
        <f t="shared" si="65"/>
        <v>2.5900652450193289E-2</v>
      </c>
      <c r="T88" s="30">
        <f t="shared" si="65"/>
        <v>2.6062588169126589E-2</v>
      </c>
      <c r="U88" s="30">
        <f t="shared" si="65"/>
        <v>2.5985786361035684E-2</v>
      </c>
      <c r="V88" s="30">
        <f t="shared" si="65"/>
        <v>2.4265390025257922E-2</v>
      </c>
      <c r="W88" s="30">
        <f t="shared" si="65"/>
        <v>9.9989472978107424E-3</v>
      </c>
      <c r="X88" s="30">
        <f t="shared" si="65"/>
        <v>5.3456250705733776E-3</v>
      </c>
      <c r="Y88" s="30">
        <f t="shared" si="65"/>
        <v>1.6585564584899787E-3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0.99169184198713944</v>
      </c>
      <c r="F89" s="30">
        <f t="shared" si="64"/>
        <v>1.0516735093052736</v>
      </c>
      <c r="G89" s="30">
        <f t="shared" si="64"/>
        <v>1.0740524492912471</v>
      </c>
      <c r="H89" s="30">
        <f t="shared" si="64"/>
        <v>1.0497596545594376</v>
      </c>
      <c r="I89" s="30">
        <f t="shared" si="64"/>
        <v>1.0631643503439832</v>
      </c>
      <c r="J89" s="30">
        <f t="shared" si="64"/>
        <v>1.0223725989916992</v>
      </c>
      <c r="K89" s="30">
        <f t="shared" si="64"/>
        <v>0.85290841247923255</v>
      </c>
      <c r="L89" s="30">
        <f t="shared" si="64"/>
        <v>0.26802516490046713</v>
      </c>
      <c r="M89" s="30">
        <f t="shared" si="64"/>
        <v>0.10150404745017927</v>
      </c>
      <c r="N89" s="31">
        <f t="shared" si="64"/>
        <v>9.2010381917863288E-2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1.0375411773134724</v>
      </c>
      <c r="F90" s="30">
        <f t="shared" si="64"/>
        <v>1.025276667629385</v>
      </c>
      <c r="G90" s="30">
        <f t="shared" si="64"/>
        <v>1.0341494631166452</v>
      </c>
      <c r="H90" s="30">
        <f t="shared" si="64"/>
        <v>1.0529682690077726</v>
      </c>
      <c r="I90" s="30">
        <f t="shared" si="64"/>
        <v>1.0808685759562748</v>
      </c>
      <c r="J90" s="30">
        <f t="shared" si="64"/>
        <v>1.0125042346526567</v>
      </c>
      <c r="K90" s="30">
        <f t="shared" si="64"/>
        <v>0.4202376998548889</v>
      </c>
      <c r="L90" s="30">
        <f t="shared" si="64"/>
        <v>0.15485165103820658</v>
      </c>
      <c r="M90" s="30">
        <f t="shared" si="64"/>
        <v>7.3660946910482666E-2</v>
      </c>
      <c r="N90" s="31">
        <f t="shared" si="64"/>
        <v>6.7788205346270114E-2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1.7891339445104182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0.98032752932281886</v>
      </c>
      <c r="F91" s="30">
        <f t="shared" si="64"/>
        <v>1.0357718715552962</v>
      </c>
      <c r="G91" s="30">
        <f t="shared" si="64"/>
        <v>1.0314576537404274</v>
      </c>
      <c r="H91" s="30">
        <f t="shared" si="64"/>
        <v>0.99955563431409211</v>
      </c>
      <c r="I91" s="30">
        <f t="shared" si="64"/>
        <v>0.95371277477590999</v>
      </c>
      <c r="J91" s="30">
        <f t="shared" si="64"/>
        <v>0.67099190741703207</v>
      </c>
      <c r="K91" s="30">
        <f t="shared" si="64"/>
        <v>0.21518006092804848</v>
      </c>
      <c r="L91" s="30">
        <f t="shared" si="64"/>
        <v>9.8236632383682909E-2</v>
      </c>
      <c r="M91" s="30">
        <f t="shared" si="64"/>
        <v>3.5160610633888145E-2</v>
      </c>
      <c r="N91" s="31">
        <f t="shared" si="64"/>
        <v>2.244682226146745E-2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0.78939356891479995</v>
      </c>
      <c r="F92" s="30">
        <f t="shared" si="64"/>
        <v>0.82389291421341537</v>
      </c>
      <c r="G92" s="30">
        <f t="shared" si="64"/>
        <v>0.69681763487356851</v>
      </c>
      <c r="H92" s="30">
        <f t="shared" si="64"/>
        <v>0.69160062753128904</v>
      </c>
      <c r="I92" s="30">
        <f t="shared" si="64"/>
        <v>0.64654777136995678</v>
      </c>
      <c r="J92" s="30">
        <f t="shared" si="64"/>
        <v>0.40077213562225561</v>
      </c>
      <c r="K92" s="30">
        <f t="shared" si="64"/>
        <v>0.1692186298606112</v>
      </c>
      <c r="L92" s="30">
        <f t="shared" si="64"/>
        <v>7.9113575140130454E-2</v>
      </c>
      <c r="M92" s="30">
        <f t="shared" si="64"/>
        <v>2.8194624277626021E-2</v>
      </c>
      <c r="N92" s="31">
        <f t="shared" si="64"/>
        <v>1.6485428576487396E-2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0.45098190983004549</v>
      </c>
      <c r="F93" s="36">
        <f t="shared" si="64"/>
        <v>0.4992254440928916</v>
      </c>
      <c r="G93" s="36">
        <f t="shared" si="64"/>
        <v>0.4067621212690592</v>
      </c>
      <c r="H93" s="36">
        <f t="shared" si="64"/>
        <v>0.42549461861215332</v>
      </c>
      <c r="I93" s="36">
        <f t="shared" si="64"/>
        <v>0.40791414691343514</v>
      </c>
      <c r="J93" s="36">
        <f t="shared" si="64"/>
        <v>0.35234294671672989</v>
      </c>
      <c r="K93" s="36">
        <f t="shared" si="64"/>
        <v>0.15744938560050564</v>
      </c>
      <c r="L93" s="36">
        <f t="shared" si="64"/>
        <v>5.9388733655764692E-2</v>
      </c>
      <c r="M93" s="36">
        <f t="shared" si="64"/>
        <v>2.4579124403366709E-2</v>
      </c>
      <c r="N93" s="37">
        <f t="shared" si="64"/>
        <v>0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0.1650996740476306</v>
      </c>
      <c r="S94" s="30">
        <f t="shared" si="70"/>
        <v>0.12560329559709882</v>
      </c>
      <c r="T94" s="30">
        <f t="shared" si="70"/>
        <v>0.12659049091166527</v>
      </c>
      <c r="U94" s="30">
        <f t="shared" si="70"/>
        <v>0.12472109703234942</v>
      </c>
      <c r="V94" s="30">
        <f t="shared" si="70"/>
        <v>0.1007269286047496</v>
      </c>
      <c r="W94" s="30">
        <f t="shared" si="70"/>
        <v>3.2941601076989832E-2</v>
      </c>
      <c r="X94" s="30">
        <f t="shared" si="70"/>
        <v>1.9207607983237236E-2</v>
      </c>
      <c r="Y94" s="30">
        <f t="shared" si="70"/>
        <v>9.1332675131333436E-3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0.12328142226638417</v>
      </c>
      <c r="S95" s="30">
        <f t="shared" si="70"/>
        <v>9.3081126665545674E-2</v>
      </c>
      <c r="T95" s="30">
        <f t="shared" si="70"/>
        <v>9.2434492466464596E-2</v>
      </c>
      <c r="U95" s="30">
        <f t="shared" si="70"/>
        <v>8.4743273178745762E-2</v>
      </c>
      <c r="V95" s="30">
        <f t="shared" si="70"/>
        <v>5.5582122935802843E-2</v>
      </c>
      <c r="W95" s="30">
        <f t="shared" si="70"/>
        <v>1.5074357582453228E-2</v>
      </c>
      <c r="X95" s="30">
        <f t="shared" si="70"/>
        <v>1.090307301408883E-2</v>
      </c>
      <c r="Y95" s="30">
        <f t="shared" si="70"/>
        <v>5.5340531789003222E-3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6.3432773762425482E-2</v>
      </c>
      <c r="S96" s="30">
        <f t="shared" si="70"/>
        <v>4.5930635981899247E-2</v>
      </c>
      <c r="T96" s="30">
        <f t="shared" si="70"/>
        <v>4.4369918954444913E-2</v>
      </c>
      <c r="U96" s="30">
        <f t="shared" si="70"/>
        <v>3.6818476332091774E-2</v>
      </c>
      <c r="V96" s="30">
        <f t="shared" si="70"/>
        <v>2.1995056278259723E-2</v>
      </c>
      <c r="W96" s="30">
        <f t="shared" si="70"/>
        <v>6.4876045744219719E-3</v>
      </c>
      <c r="X96" s="30">
        <f t="shared" si="70"/>
        <v>5.2888841025334832E-3</v>
      </c>
      <c r="Y96" s="30">
        <f t="shared" si="70"/>
        <v>2.6645169205385863E-3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3.1727615496914996E-2</v>
      </c>
      <c r="S97" s="30">
        <f t="shared" si="70"/>
        <v>2.221888436683836E-2</v>
      </c>
      <c r="T97" s="30">
        <f t="shared" si="70"/>
        <v>2.1794007844020191E-2</v>
      </c>
      <c r="U97" s="30">
        <f t="shared" si="70"/>
        <v>1.8645525884874961E-2</v>
      </c>
      <c r="V97" s="30">
        <f t="shared" si="70"/>
        <v>1.2350001565470352E-2</v>
      </c>
      <c r="W97" s="30">
        <f t="shared" si="70"/>
        <v>4.1143399865753889E-3</v>
      </c>
      <c r="X97" s="30">
        <f t="shared" si="70"/>
        <v>3.4374175409210821E-3</v>
      </c>
      <c r="Y97" s="30">
        <f t="shared" si="70"/>
        <v>1.7518185291237696E-3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1.5276853621765942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0.16634333331142448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0.28816671849039821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0.12182338517897373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0.17277895435879523</v>
      </c>
      <c r="S121" s="30">
        <f t="shared" si="78"/>
        <v>0.12927512437956334</v>
      </c>
      <c r="T121" s="30">
        <f t="shared" si="78"/>
        <v>0.13014947695574433</v>
      </c>
      <c r="U121" s="30">
        <f t="shared" si="78"/>
        <v>0.12973479476455155</v>
      </c>
      <c r="V121" s="30">
        <f t="shared" si="78"/>
        <v>0.1204457201975053</v>
      </c>
      <c r="W121" s="30">
        <f t="shared" si="78"/>
        <v>4.7803690361160285E-2</v>
      </c>
      <c r="X121" s="30">
        <f t="shared" si="78"/>
        <v>2.1071601949880801E-2</v>
      </c>
      <c r="Y121" s="30">
        <f t="shared" si="78"/>
        <v>3.8230725505386588E-3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0.12997026171960363</v>
      </c>
      <c r="S122" s="30">
        <f t="shared" si="78"/>
        <v>9.7245187134047853E-2</v>
      </c>
      <c r="T122" s="30">
        <f t="shared" si="78"/>
        <v>9.7902905162167583E-2</v>
      </c>
      <c r="U122" s="30">
        <f t="shared" si="78"/>
        <v>9.7590966980114116E-2</v>
      </c>
      <c r="V122" s="30">
        <f t="shared" si="78"/>
        <v>9.0603406156561428E-2</v>
      </c>
      <c r="W122" s="30">
        <f t="shared" si="78"/>
        <v>3.5959577197699509E-2</v>
      </c>
      <c r="X122" s="30">
        <f t="shared" si="78"/>
        <v>1.5850782466191649E-2</v>
      </c>
      <c r="Y122" s="30">
        <f t="shared" si="78"/>
        <v>2.8758464351781067E-3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6.6678211608689447E-2</v>
      </c>
      <c r="S123" s="30">
        <f t="shared" si="78"/>
        <v>4.9889375306787082E-2</v>
      </c>
      <c r="T123" s="30">
        <f t="shared" si="78"/>
        <v>5.0226802201813497E-2</v>
      </c>
      <c r="U123" s="30">
        <f t="shared" si="78"/>
        <v>5.0066769592533499E-2</v>
      </c>
      <c r="V123" s="30">
        <f t="shared" si="78"/>
        <v>4.6481964475909208E-2</v>
      </c>
      <c r="W123" s="30">
        <f t="shared" si="78"/>
        <v>1.8448222431990065E-2</v>
      </c>
      <c r="X123" s="30">
        <f t="shared" si="78"/>
        <v>8.1318742723176102E-3</v>
      </c>
      <c r="Y123" s="30">
        <f t="shared" si="78"/>
        <v>1.4753859430751467E-3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3.3158249709789277E-2</v>
      </c>
      <c r="S124" s="30">
        <f t="shared" si="78"/>
        <v>2.4809369123395351E-2</v>
      </c>
      <c r="T124" s="30">
        <f t="shared" si="78"/>
        <v>2.4977167343745738E-2</v>
      </c>
      <c r="U124" s="30">
        <f t="shared" si="78"/>
        <v>2.4897585107027147E-2</v>
      </c>
      <c r="V124" s="30">
        <f t="shared" si="78"/>
        <v>2.311490587268385E-2</v>
      </c>
      <c r="W124" s="30">
        <f t="shared" si="78"/>
        <v>9.1740727794496699E-3</v>
      </c>
      <c r="X124" s="30">
        <f t="shared" si="78"/>
        <v>4.0438804704680947E-3</v>
      </c>
      <c r="Y124" s="30">
        <f t="shared" si="78"/>
        <v>7.3369117645055877E-4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1.7593888961854285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0.16568624816212149</v>
      </c>
      <c r="S130" s="30">
        <f t="shared" si="82"/>
        <v>0.1261087994367088</v>
      </c>
      <c r="T130" s="30">
        <f t="shared" si="82"/>
        <v>0.12718186555763122</v>
      </c>
      <c r="U130" s="30">
        <f t="shared" si="82"/>
        <v>0.12514986316767404</v>
      </c>
      <c r="V130" s="30">
        <f t="shared" si="82"/>
        <v>9.9068571188821133E-2</v>
      </c>
      <c r="W130" s="30">
        <f t="shared" si="82"/>
        <v>2.9711674701566448E-2</v>
      </c>
      <c r="X130" s="30">
        <f t="shared" si="82"/>
        <v>1.3199155534627133E-2</v>
      </c>
      <c r="Y130" s="30">
        <f t="shared" si="82"/>
        <v>4.869549128120286E-3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0.12358495884356609</v>
      </c>
      <c r="S131" s="30">
        <f t="shared" si="82"/>
        <v>9.3295288740303045E-2</v>
      </c>
      <c r="T131" s="30">
        <f t="shared" si="82"/>
        <v>9.2592407313066491E-2</v>
      </c>
      <c r="U131" s="30">
        <f t="shared" si="82"/>
        <v>8.4232170261231878E-2</v>
      </c>
      <c r="V131" s="30">
        <f t="shared" si="82"/>
        <v>5.2534448532708028E-2</v>
      </c>
      <c r="W131" s="30">
        <f t="shared" si="82"/>
        <v>1.177464890370499E-2</v>
      </c>
      <c r="X131" s="30">
        <f t="shared" si="82"/>
        <v>6.0423678206482289E-3</v>
      </c>
      <c r="Y131" s="30">
        <f t="shared" si="82"/>
        <v>2.1890711468035137E-3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6.2855110365363745E-2</v>
      </c>
      <c r="S132" s="30">
        <f t="shared" si="82"/>
        <v>4.5314948862215598E-2</v>
      </c>
      <c r="T132" s="30">
        <f t="shared" si="82"/>
        <v>4.361847346186034E-2</v>
      </c>
      <c r="U132" s="30">
        <f t="shared" si="82"/>
        <v>3.5410171495095809E-2</v>
      </c>
      <c r="V132" s="30">
        <f t="shared" si="82"/>
        <v>1.9297341925038018E-2</v>
      </c>
      <c r="W132" s="30">
        <f t="shared" si="82"/>
        <v>4.3546959294343268E-3</v>
      </c>
      <c r="X132" s="30">
        <f t="shared" si="82"/>
        <v>2.3508271759146121E-3</v>
      </c>
      <c r="Y132" s="30">
        <f t="shared" si="82"/>
        <v>6.5801206600848408E-4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3.0162718184992401E-2</v>
      </c>
      <c r="S133" s="30">
        <f t="shared" si="82"/>
        <v>2.0880067334258682E-2</v>
      </c>
      <c r="T133" s="30">
        <f t="shared" si="82"/>
        <v>2.041823308982478E-2</v>
      </c>
      <c r="U133" s="30">
        <f t="shared" si="82"/>
        <v>1.6995881633286639E-2</v>
      </c>
      <c r="V133" s="30">
        <f t="shared" si="82"/>
        <v>1.0152743542053963E-2</v>
      </c>
      <c r="W133" s="30">
        <f t="shared" si="82"/>
        <v>2.5585088190133399E-3</v>
      </c>
      <c r="X133" s="30">
        <f t="shared" si="82"/>
        <v>1.3254236500968475E-3</v>
      </c>
      <c r="Y133" s="30">
        <f t="shared" si="82"/>
        <v>3.1611710294910278E-4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1.4738903630767093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0.18020319993191214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0.31323279013457395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0.13302959020266181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HeLa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37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0.83095875672237018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0.40982827626559476</v>
      </c>
      <c r="S4" s="75">
        <f>S3*AVERAGE(E63:E64)</f>
        <v>0.27699149908922904</v>
      </c>
      <c r="T4" s="75">
        <f>T3*AVERAGE(E64:E65)</f>
        <v>0.10305066275945397</v>
      </c>
      <c r="U4" s="75">
        <f>U3*AVERAGE(E65:E66)</f>
        <v>4.1088318608092519E-2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0.67608390947327646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0.83095875672237018</v>
      </c>
      <c r="R5" s="80" t="s">
        <v>80</v>
      </c>
      <c r="S5" s="81">
        <f>SUM(R3:U3)</f>
        <v>1</v>
      </c>
      <c r="T5" s="80" t="s">
        <v>92</v>
      </c>
      <c r="U5" s="79">
        <f>Q5/S5</f>
        <v>0.83095875672237018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6.5888405595609267E-2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7.0074481283107115E-2</v>
      </c>
      <c r="D7" s="53">
        <v>0</v>
      </c>
      <c r="E7" s="113">
        <v>62743</v>
      </c>
      <c r="F7" s="113">
        <v>66941</v>
      </c>
      <c r="G7" s="113">
        <v>67959</v>
      </c>
      <c r="H7" s="113">
        <v>64995</v>
      </c>
      <c r="I7" s="113">
        <v>68864</v>
      </c>
      <c r="J7" s="113">
        <v>44573</v>
      </c>
      <c r="K7" s="113">
        <v>11905</v>
      </c>
      <c r="L7" s="113">
        <v>6747</v>
      </c>
      <c r="M7" s="113">
        <v>2698</v>
      </c>
      <c r="N7" s="114">
        <v>3000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64903</v>
      </c>
      <c r="F8" s="113">
        <v>65183</v>
      </c>
      <c r="G8" s="113">
        <v>67883</v>
      </c>
      <c r="H8" s="113">
        <v>67933</v>
      </c>
      <c r="I8" s="113">
        <v>67144</v>
      </c>
      <c r="J8" s="113">
        <v>44508</v>
      </c>
      <c r="K8" s="113">
        <v>10410</v>
      </c>
      <c r="L8" s="113">
        <v>6321</v>
      </c>
      <c r="M8" s="113">
        <v>3205</v>
      </c>
      <c r="N8" s="114">
        <v>3328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65474</v>
      </c>
      <c r="F9" s="113">
        <v>67987</v>
      </c>
      <c r="G9" s="113">
        <v>69689</v>
      </c>
      <c r="H9" s="113">
        <v>68496</v>
      </c>
      <c r="I9" s="113">
        <v>64489</v>
      </c>
      <c r="J9" s="113">
        <v>27996</v>
      </c>
      <c r="K9" s="113">
        <v>10132</v>
      </c>
      <c r="L9" s="113">
        <v>6168</v>
      </c>
      <c r="M9" s="113">
        <v>3104</v>
      </c>
      <c r="N9" s="114">
        <v>2725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0.43820274686066329</v>
      </c>
      <c r="D10" s="53">
        <v>5.0000000000000001E-9</v>
      </c>
      <c r="E10" s="113">
        <v>56070</v>
      </c>
      <c r="F10" s="113">
        <v>58578</v>
      </c>
      <c r="G10" s="113">
        <v>59228</v>
      </c>
      <c r="H10" s="113">
        <v>54991</v>
      </c>
      <c r="I10" s="113">
        <v>41707</v>
      </c>
      <c r="J10" s="113">
        <v>17214</v>
      </c>
      <c r="K10" s="113">
        <v>7504</v>
      </c>
      <c r="L10" s="113">
        <v>5101</v>
      </c>
      <c r="M10" s="113">
        <v>4606</v>
      </c>
      <c r="N10" s="114">
        <v>3041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0.41062323133305789</v>
      </c>
      <c r="S10" s="38">
        <f t="shared" si="3"/>
        <v>0.31083846978193497</v>
      </c>
      <c r="T10" s="38">
        <f t="shared" si="3"/>
        <v>0.31177801373892999</v>
      </c>
      <c r="U10" s="38">
        <f t="shared" si="3"/>
        <v>0.2562150434333097</v>
      </c>
      <c r="V10" s="38">
        <f t="shared" si="3"/>
        <v>0.12256182630042277</v>
      </c>
      <c r="W10" s="38">
        <f t="shared" si="3"/>
        <v>1.9750321509104496E-2</v>
      </c>
      <c r="X10" s="38">
        <f t="shared" si="3"/>
        <v>1.3390754045649008E-2</v>
      </c>
      <c r="Y10" s="38">
        <f t="shared" si="3"/>
        <v>5.8049724491386224E-3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0.50409115245627256</v>
      </c>
      <c r="D11" s="53">
        <v>7.4999999999999993E-9</v>
      </c>
      <c r="E11" s="113">
        <v>23167</v>
      </c>
      <c r="F11" s="113">
        <v>34942</v>
      </c>
      <c r="G11" s="113">
        <v>32485</v>
      </c>
      <c r="H11" s="113">
        <v>28727</v>
      </c>
      <c r="I11" s="113">
        <v>19934</v>
      </c>
      <c r="J11" s="113">
        <v>11312</v>
      </c>
      <c r="K11" s="113">
        <v>4067</v>
      </c>
      <c r="L11" s="113">
        <v>3189</v>
      </c>
      <c r="M11" s="113">
        <v>3829</v>
      </c>
      <c r="N11" s="114">
        <v>2067</v>
      </c>
      <c r="O11" s="5"/>
      <c r="P11" s="41" t="s">
        <v>78</v>
      </c>
      <c r="Q11" s="42">
        <f>SUM(R10:Y10)</f>
        <v>1.4509626325915472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0.67608390947327646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6.5888405595609267E-2</v>
      </c>
      <c r="D12" s="53">
        <v>1E-8</v>
      </c>
      <c r="E12" s="113">
        <v>17226</v>
      </c>
      <c r="F12" s="113">
        <v>20163</v>
      </c>
      <c r="G12" s="113">
        <v>23480</v>
      </c>
      <c r="H12" s="113">
        <v>18532</v>
      </c>
      <c r="I12" s="113">
        <v>13427</v>
      </c>
      <c r="J12" s="113">
        <v>8007</v>
      </c>
      <c r="K12" s="113">
        <v>3269</v>
      </c>
      <c r="L12" s="113">
        <v>3225</v>
      </c>
      <c r="M12" s="113">
        <v>2359</v>
      </c>
      <c r="N12" s="114">
        <v>3178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0.4512404237419736</v>
      </c>
      <c r="D15" s="53">
        <f>D7</f>
        <v>0</v>
      </c>
      <c r="E15" s="113">
        <v>70121</v>
      </c>
      <c r="F15" s="113">
        <v>67972</v>
      </c>
      <c r="G15" s="113">
        <v>66047</v>
      </c>
      <c r="H15" s="113">
        <v>68784</v>
      </c>
      <c r="I15" s="113">
        <v>65940</v>
      </c>
      <c r="J15" s="113">
        <v>39807</v>
      </c>
      <c r="K15" s="113">
        <v>8927</v>
      </c>
      <c r="L15" s="113">
        <v>3123</v>
      </c>
      <c r="M15" s="113">
        <v>2815</v>
      </c>
      <c r="N15" s="114">
        <v>2087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0.52131490502508071</v>
      </c>
      <c r="D16" s="53">
        <f t="shared" ref="D16:D20" si="7">D8</f>
        <v>1.0000000000000001E-9</v>
      </c>
      <c r="E16" s="113">
        <v>68089</v>
      </c>
      <c r="F16" s="113">
        <v>65073</v>
      </c>
      <c r="G16" s="113">
        <v>67661</v>
      </c>
      <c r="H16" s="113">
        <v>71366</v>
      </c>
      <c r="I16" s="113">
        <v>62039</v>
      </c>
      <c r="J16" s="113">
        <v>34710</v>
      </c>
      <c r="K16" s="113">
        <v>7322</v>
      </c>
      <c r="L16" s="113">
        <v>4169</v>
      </c>
      <c r="M16" s="113">
        <v>3284</v>
      </c>
      <c r="N16" s="114">
        <v>2197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7.0074481283107115E-2</v>
      </c>
      <c r="D17" s="53">
        <f t="shared" si="7"/>
        <v>2.5000000000000001E-9</v>
      </c>
      <c r="E17" s="113">
        <v>68149</v>
      </c>
      <c r="F17" s="113">
        <v>70202</v>
      </c>
      <c r="G17" s="113">
        <v>67582</v>
      </c>
      <c r="H17" s="113">
        <v>67171</v>
      </c>
      <c r="I17" s="113">
        <v>55601</v>
      </c>
      <c r="J17" s="113">
        <v>17872</v>
      </c>
      <c r="K17" s="113">
        <v>6477</v>
      </c>
      <c r="L17" s="113">
        <v>2702</v>
      </c>
      <c r="M17" s="113">
        <v>3052</v>
      </c>
      <c r="N17" s="114">
        <v>2282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1.0363880963316077</v>
      </c>
      <c r="S17" s="30">
        <f t="shared" si="10"/>
        <v>1.0273562992286409</v>
      </c>
      <c r="T17" s="30">
        <f t="shared" si="10"/>
        <v>1.037809792252171</v>
      </c>
      <c r="U17" s="30">
        <f t="shared" si="10"/>
        <v>1.033598494162888</v>
      </c>
      <c r="V17" s="30">
        <f t="shared" si="10"/>
        <v>0.66865740806490626</v>
      </c>
      <c r="W17" s="30">
        <f t="shared" si="10"/>
        <v>0.14562574023125202</v>
      </c>
      <c r="X17" s="30">
        <f t="shared" si="10"/>
        <v>7.8693418084941305E-2</v>
      </c>
      <c r="Y17" s="30">
        <f t="shared" si="10"/>
        <v>4.2026253031580106E-2</v>
      </c>
      <c r="Z17" s="31">
        <f t="shared" si="10"/>
        <v>3.7424242859853823E-2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50867</v>
      </c>
      <c r="F18" s="113">
        <v>56521</v>
      </c>
      <c r="G18" s="113">
        <v>53182</v>
      </c>
      <c r="H18" s="113">
        <v>37534</v>
      </c>
      <c r="I18" s="113">
        <v>18500</v>
      </c>
      <c r="J18" s="113">
        <v>11686</v>
      </c>
      <c r="K18" s="113">
        <v>3665</v>
      </c>
      <c r="L18" s="113">
        <v>4413</v>
      </c>
      <c r="M18" s="113">
        <v>3160</v>
      </c>
      <c r="N18" s="114">
        <v>1533</v>
      </c>
      <c r="O18" s="5"/>
      <c r="P18" s="20">
        <f t="shared" si="9"/>
        <v>-8.9999999999999982</v>
      </c>
      <c r="Q18" s="30">
        <f t="shared" si="10"/>
        <v>1.0277534612217616</v>
      </c>
      <c r="R18" s="30">
        <f t="shared" si="10"/>
        <v>1.0651514531738422</v>
      </c>
      <c r="S18" s="30">
        <f t="shared" si="10"/>
        <v>1.0558689924402156</v>
      </c>
      <c r="T18" s="30">
        <f t="shared" si="10"/>
        <v>1.066612606077006</v>
      </c>
      <c r="U18" s="30">
        <f t="shared" si="10"/>
        <v>1.0622844298895089</v>
      </c>
      <c r="V18" s="30">
        <f t="shared" si="10"/>
        <v>0.68721496551027927</v>
      </c>
      <c r="W18" s="30">
        <f t="shared" si="10"/>
        <v>0.14966735856565039</v>
      </c>
      <c r="X18" s="30">
        <f t="shared" si="10"/>
        <v>8.0877432812169595E-2</v>
      </c>
      <c r="Y18" s="30">
        <f t="shared" si="10"/>
        <v>4.3192627015388008E-2</v>
      </c>
      <c r="Z18" s="31">
        <f t="shared" si="10"/>
        <v>3.8462895132818566E-2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20283</v>
      </c>
      <c r="F19" s="113">
        <v>29743</v>
      </c>
      <c r="G19" s="113">
        <v>24478</v>
      </c>
      <c r="H19" s="113">
        <v>18883</v>
      </c>
      <c r="I19" s="113">
        <v>12304</v>
      </c>
      <c r="J19" s="113">
        <v>7216</v>
      </c>
      <c r="K19" s="113">
        <v>4562</v>
      </c>
      <c r="L19" s="113">
        <v>2398</v>
      </c>
      <c r="M19" s="113">
        <v>2311</v>
      </c>
      <c r="N19" s="114">
        <v>2720</v>
      </c>
      <c r="O19" s="5"/>
      <c r="P19" s="20">
        <f t="shared" si="9"/>
        <v>-8.6020599913279607</v>
      </c>
      <c r="Q19" s="30">
        <f t="shared" si="10"/>
        <v>1.0316851129772087</v>
      </c>
      <c r="R19" s="30">
        <f t="shared" si="10"/>
        <v>1.0692261702521089</v>
      </c>
      <c r="S19" s="30">
        <f t="shared" si="10"/>
        <v>1.0599081996375475</v>
      </c>
      <c r="T19" s="30">
        <f t="shared" si="10"/>
        <v>1.0706929127685345</v>
      </c>
      <c r="U19" s="30">
        <f t="shared" si="10"/>
        <v>1.0663481792235119</v>
      </c>
      <c r="V19" s="30">
        <f t="shared" si="10"/>
        <v>0.68984389358249032</v>
      </c>
      <c r="W19" s="30">
        <f t="shared" si="10"/>
        <v>0.15023990826286887</v>
      </c>
      <c r="X19" s="30">
        <f t="shared" si="10"/>
        <v>8.1186827927525379E-2</v>
      </c>
      <c r="Y19" s="30">
        <f t="shared" si="10"/>
        <v>4.3357859606894478E-2</v>
      </c>
      <c r="Z19" s="31">
        <f t="shared" si="10"/>
        <v>3.8610034222954788E-2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19414</v>
      </c>
      <c r="F20" s="113">
        <v>14994</v>
      </c>
      <c r="G20" s="113">
        <v>18602</v>
      </c>
      <c r="H20" s="113">
        <v>16074</v>
      </c>
      <c r="I20" s="113">
        <v>10887</v>
      </c>
      <c r="J20" s="113">
        <v>5623</v>
      </c>
      <c r="K20" s="113">
        <v>3728</v>
      </c>
      <c r="L20" s="113">
        <v>3858</v>
      </c>
      <c r="M20" s="113">
        <v>2073</v>
      </c>
      <c r="N20" s="114">
        <v>2765</v>
      </c>
      <c r="O20" s="5"/>
      <c r="P20" s="20">
        <f t="shared" si="9"/>
        <v>-8.3010299956639813</v>
      </c>
      <c r="Q20" s="30">
        <f t="shared" si="10"/>
        <v>0.80878996402763448</v>
      </c>
      <c r="R20" s="30">
        <f t="shared" si="10"/>
        <v>0.83822029115070951</v>
      </c>
      <c r="S20" s="30">
        <f t="shared" si="10"/>
        <v>0.83091546429669616</v>
      </c>
      <c r="T20" s="30">
        <f t="shared" si="10"/>
        <v>0.83937014454316017</v>
      </c>
      <c r="U20" s="30">
        <f t="shared" si="10"/>
        <v>0.83596408891301932</v>
      </c>
      <c r="V20" s="30">
        <f t="shared" si="10"/>
        <v>0.54080340101562685</v>
      </c>
      <c r="W20" s="30">
        <f t="shared" si="10"/>
        <v>0.11778063720313196</v>
      </c>
      <c r="X20" s="30">
        <f t="shared" si="10"/>
        <v>6.3646446782131272E-2</v>
      </c>
      <c r="Y20" s="30">
        <f t="shared" si="10"/>
        <v>3.3990411677627938E-2</v>
      </c>
      <c r="Z20" s="31">
        <f t="shared" si="10"/>
        <v>3.0268352036382631E-2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0.36224029460252316</v>
      </c>
      <c r="R21" s="30">
        <f t="shared" si="10"/>
        <v>0.37542152933770973</v>
      </c>
      <c r="S21" s="30">
        <f t="shared" si="10"/>
        <v>0.3721498484943408</v>
      </c>
      <c r="T21" s="30">
        <f t="shared" si="10"/>
        <v>0.37593652488680979</v>
      </c>
      <c r="U21" s="30">
        <f t="shared" si="10"/>
        <v>0.37441102302628887</v>
      </c>
      <c r="V21" s="30">
        <f t="shared" si="10"/>
        <v>0.24221465648559118</v>
      </c>
      <c r="W21" s="30">
        <f t="shared" si="10"/>
        <v>5.2751511043079242E-2</v>
      </c>
      <c r="X21" s="30">
        <f t="shared" si="10"/>
        <v>2.8505926950368663E-2</v>
      </c>
      <c r="Y21" s="30">
        <f t="shared" si="10"/>
        <v>1.522360227919976E-2</v>
      </c>
      <c r="Z21" s="31">
        <f t="shared" si="10"/>
        <v>1.3556568758829823E-2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0.29517280312695721</v>
      </c>
      <c r="R22" s="30">
        <f t="shared" si="10"/>
        <v>0.30591357952161158</v>
      </c>
      <c r="S22" s="30">
        <f t="shared" si="10"/>
        <v>0.30324763865345494</v>
      </c>
      <c r="T22" s="30">
        <f t="shared" si="10"/>
        <v>0.30633322549167841</v>
      </c>
      <c r="U22" s="30">
        <f t="shared" si="10"/>
        <v>0.30509016482986157</v>
      </c>
      <c r="V22" s="30">
        <f t="shared" si="10"/>
        <v>0.19736948147012406</v>
      </c>
      <c r="W22" s="30">
        <f t="shared" si="10"/>
        <v>4.2984757951496762E-2</v>
      </c>
      <c r="X22" s="30">
        <f t="shared" si="10"/>
        <v>2.3228156803773714E-2</v>
      </c>
      <c r="Y22" s="30">
        <f t="shared" si="10"/>
        <v>1.2405006912254284E-2</v>
      </c>
      <c r="Z22" s="31">
        <f t="shared" si="10"/>
        <v>1.1046618669847066E-2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54387</v>
      </c>
      <c r="F23" s="113">
        <v>58352</v>
      </c>
      <c r="G23" s="113">
        <v>57489</v>
      </c>
      <c r="H23" s="113">
        <v>59641</v>
      </c>
      <c r="I23" s="113">
        <v>57806</v>
      </c>
      <c r="J23" s="113">
        <v>39587</v>
      </c>
      <c r="K23" s="113">
        <v>6517</v>
      </c>
      <c r="L23" s="113">
        <v>4569</v>
      </c>
      <c r="M23" s="113">
        <v>2335</v>
      </c>
      <c r="N23" s="114">
        <v>1887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58619</v>
      </c>
      <c r="F24" s="113">
        <v>57790</v>
      </c>
      <c r="G24" s="113">
        <v>56646</v>
      </c>
      <c r="H24" s="113">
        <v>59178</v>
      </c>
      <c r="I24" s="113">
        <v>57892</v>
      </c>
      <c r="J24" s="113">
        <v>27035</v>
      </c>
      <c r="K24" s="113">
        <v>6650</v>
      </c>
      <c r="L24" s="113">
        <v>2738</v>
      </c>
      <c r="M24" s="113">
        <v>2268</v>
      </c>
      <c r="N24" s="114">
        <v>2481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58719</v>
      </c>
      <c r="F25" s="113">
        <v>58984</v>
      </c>
      <c r="G25" s="113">
        <v>58028</v>
      </c>
      <c r="H25" s="113">
        <v>57791</v>
      </c>
      <c r="I25" s="113">
        <v>50425</v>
      </c>
      <c r="J25" s="113">
        <v>17075</v>
      </c>
      <c r="K25" s="113">
        <v>5953</v>
      </c>
      <c r="L25" s="113">
        <v>4451</v>
      </c>
      <c r="M25" s="113">
        <v>2965</v>
      </c>
      <c r="N25" s="114">
        <v>2718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43907</v>
      </c>
      <c r="F26" s="113">
        <v>45080</v>
      </c>
      <c r="G26" s="113">
        <v>45616</v>
      </c>
      <c r="H26" s="113">
        <v>43179</v>
      </c>
      <c r="I26" s="113">
        <v>21374</v>
      </c>
      <c r="J26" s="113">
        <v>9383</v>
      </c>
      <c r="K26" s="113">
        <v>3187</v>
      </c>
      <c r="L26" s="113">
        <v>3221</v>
      </c>
      <c r="M26" s="113">
        <v>2766</v>
      </c>
      <c r="N26" s="114">
        <v>2782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1.0363880963316077</v>
      </c>
      <c r="S26" s="30">
        <f t="shared" si="15"/>
        <v>1.0273562992286409</v>
      </c>
      <c r="T26" s="30">
        <f t="shared" si="15"/>
        <v>1.037809792252171</v>
      </c>
      <c r="U26" s="30">
        <f t="shared" si="15"/>
        <v>1.033598494162888</v>
      </c>
      <c r="V26" s="30">
        <f t="shared" si="15"/>
        <v>0.66865740806490626</v>
      </c>
      <c r="W26" s="30">
        <f t="shared" si="15"/>
        <v>0.14562574023125202</v>
      </c>
      <c r="X26" s="30">
        <f t="shared" si="15"/>
        <v>7.8693418084941305E-2</v>
      </c>
      <c r="Y26" s="30">
        <f t="shared" si="15"/>
        <v>4.2026253031580106E-2</v>
      </c>
      <c r="Z26" s="31">
        <f t="shared" si="15"/>
        <v>3.7424242859853823E-2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23290</v>
      </c>
      <c r="F27" s="113">
        <v>29451</v>
      </c>
      <c r="G27" s="113">
        <v>21196</v>
      </c>
      <c r="H27" s="113">
        <v>21699</v>
      </c>
      <c r="I27" s="113">
        <v>14224</v>
      </c>
      <c r="J27" s="113">
        <v>5651</v>
      </c>
      <c r="K27" s="113">
        <v>3122</v>
      </c>
      <c r="L27" s="113">
        <v>2740</v>
      </c>
      <c r="M27" s="113">
        <v>2966</v>
      </c>
      <c r="N27" s="114">
        <v>2719</v>
      </c>
      <c r="O27" s="5"/>
      <c r="P27" s="20">
        <f t="shared" si="14"/>
        <v>-8.9999999999999982</v>
      </c>
      <c r="Q27" s="30">
        <f t="shared" si="15"/>
        <v>1.0277534612217616</v>
      </c>
      <c r="R27" s="30">
        <f t="shared" si="15"/>
        <v>1.0098230178978105</v>
      </c>
      <c r="S27" s="30">
        <f t="shared" si="15"/>
        <v>1.0294583117723237</v>
      </c>
      <c r="T27" s="30">
        <f t="shared" si="15"/>
        <v>1.0628547728106621</v>
      </c>
      <c r="U27" s="30">
        <f t="shared" si="15"/>
        <v>1.0064436397468557</v>
      </c>
      <c r="V27" s="30">
        <f t="shared" si="15"/>
        <v>0.56715238919898736</v>
      </c>
      <c r="W27" s="30">
        <f t="shared" si="15"/>
        <v>0.13086876421622903</v>
      </c>
      <c r="X27" s="30">
        <f t="shared" si="15"/>
        <v>7.0180530231679472E-2</v>
      </c>
      <c r="Y27" s="30">
        <f t="shared" si="15"/>
        <v>4.6538622769210329E-2</v>
      </c>
      <c r="Z27" s="31">
        <f t="shared" si="15"/>
        <v>4.3330282643610052E-2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18171</v>
      </c>
      <c r="F28" s="115">
        <v>21064</v>
      </c>
      <c r="G28" s="115">
        <v>17014</v>
      </c>
      <c r="H28" s="115">
        <v>16134</v>
      </c>
      <c r="I28" s="115">
        <v>11214</v>
      </c>
      <c r="J28" s="115">
        <v>5964</v>
      </c>
      <c r="K28" s="115">
        <v>3729</v>
      </c>
      <c r="L28" s="115">
        <v>2264</v>
      </c>
      <c r="M28" s="115">
        <v>1738</v>
      </c>
      <c r="N28" s="116">
        <v>2928</v>
      </c>
      <c r="O28" s="5"/>
      <c r="P28" s="20">
        <f t="shared" si="14"/>
        <v>-8.6020599913279607</v>
      </c>
      <c r="Q28" s="30">
        <f t="shared" si="15"/>
        <v>1.0316851129772087</v>
      </c>
      <c r="R28" s="30">
        <f t="shared" si="15"/>
        <v>1.0564193553232197</v>
      </c>
      <c r="S28" s="30">
        <f t="shared" si="15"/>
        <v>1.0471476276431295</v>
      </c>
      <c r="T28" s="30">
        <f t="shared" si="15"/>
        <v>1.0374032845819496</v>
      </c>
      <c r="U28" s="30">
        <f t="shared" si="15"/>
        <v>0.9159696264984093</v>
      </c>
      <c r="V28" s="30">
        <f t="shared" si="15"/>
        <v>0.33834286343668429</v>
      </c>
      <c r="W28" s="30">
        <f t="shared" si="15"/>
        <v>0.12110311956686559</v>
      </c>
      <c r="X28" s="30">
        <f t="shared" si="15"/>
        <v>7.2892863177326073E-2</v>
      </c>
      <c r="Y28" s="30">
        <f t="shared" si="15"/>
        <v>4.9171040967956291E-2</v>
      </c>
      <c r="Z28" s="31">
        <f t="shared" si="15"/>
        <v>4.198335447710768E-2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0.80878996402763448</v>
      </c>
      <c r="R29" s="30">
        <f t="shared" si="15"/>
        <v>0.85618072767142317</v>
      </c>
      <c r="S29" s="30">
        <f t="shared" si="15"/>
        <v>0.84704650376576984</v>
      </c>
      <c r="T29" s="30">
        <f t="shared" si="15"/>
        <v>0.73521481653948406</v>
      </c>
      <c r="U29" s="30">
        <f t="shared" si="15"/>
        <v>0.44051851066547593</v>
      </c>
      <c r="V29" s="30">
        <f t="shared" si="15"/>
        <v>0.20451164226753427</v>
      </c>
      <c r="W29" s="30">
        <f t="shared" si="15"/>
        <v>7.6821452404967058E-2</v>
      </c>
      <c r="X29" s="30">
        <f t="shared" si="15"/>
        <v>6.7819229539993878E-2</v>
      </c>
      <c r="Y29" s="30">
        <f t="shared" si="15"/>
        <v>5.6444426849355349E-2</v>
      </c>
      <c r="Z29" s="31">
        <f t="shared" si="15"/>
        <v>4.0493899144053158E-2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0.36224029460252316</v>
      </c>
      <c r="R30" s="30">
        <f t="shared" si="15"/>
        <v>0.50752720831254972</v>
      </c>
      <c r="S30" s="30">
        <f t="shared" si="15"/>
        <v>0.41885159537659095</v>
      </c>
      <c r="T30" s="30">
        <f t="shared" si="15"/>
        <v>0.37537251481616907</v>
      </c>
      <c r="U30" s="30">
        <f t="shared" si="15"/>
        <v>0.25156998491027321</v>
      </c>
      <c r="V30" s="30">
        <f t="shared" si="15"/>
        <v>0.12903412186119664</v>
      </c>
      <c r="W30" s="30">
        <f t="shared" si="15"/>
        <v>6.2427457675308336E-2</v>
      </c>
      <c r="X30" s="30">
        <f t="shared" si="15"/>
        <v>4.5134700816835092E-2</v>
      </c>
      <c r="Y30" s="30">
        <f t="shared" si="15"/>
        <v>4.9506378608644326E-2</v>
      </c>
      <c r="Z30" s="31">
        <f t="shared" si="15"/>
        <v>4.05758567047163E-2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0.29517280312695721</v>
      </c>
      <c r="R31" s="30">
        <f t="shared" si="15"/>
        <v>0.30749579071035654</v>
      </c>
      <c r="S31" s="30">
        <f t="shared" si="15"/>
        <v>0.31744713935161423</v>
      </c>
      <c r="T31" s="30">
        <f t="shared" si="15"/>
        <v>0.27374924220021229</v>
      </c>
      <c r="U31" s="30">
        <f t="shared" si="15"/>
        <v>0.19181638006755861</v>
      </c>
      <c r="V31" s="30">
        <f t="shared" si="15"/>
        <v>0.10582144837501301</v>
      </c>
      <c r="W31" s="30">
        <f t="shared" si="15"/>
        <v>5.7943617172860784E-2</v>
      </c>
      <c r="X31" s="30">
        <f t="shared" si="15"/>
        <v>4.9348977384043625E-2</v>
      </c>
      <c r="Y31" s="30">
        <f t="shared" si="15"/>
        <v>3.3039056437451454E-2</v>
      </c>
      <c r="Z31" s="31">
        <f t="shared" si="15"/>
        <v>4.7973100873695489E-2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1.0669078622316435</v>
      </c>
      <c r="G34" s="30">
        <f t="shared" si="17"/>
        <v>1.0831327797523229</v>
      </c>
      <c r="H34" s="30">
        <f t="shared" si="17"/>
        <v>1.035892450153802</v>
      </c>
      <c r="I34" s="30">
        <f t="shared" si="17"/>
        <v>1.0975566995521413</v>
      </c>
      <c r="J34" s="30">
        <f t="shared" si="17"/>
        <v>0.71040594169867555</v>
      </c>
      <c r="K34" s="30">
        <f t="shared" si="17"/>
        <v>0.18974228200755464</v>
      </c>
      <c r="L34" s="30">
        <f t="shared" si="17"/>
        <v>0.10753390816505427</v>
      </c>
      <c r="M34" s="30">
        <f t="shared" si="17"/>
        <v>4.3000812839679325E-2</v>
      </c>
      <c r="N34" s="31">
        <f t="shared" si="17"/>
        <v>4.7814098783928088E-2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1.0344261511244282</v>
      </c>
      <c r="F35" s="30">
        <f t="shared" si="20"/>
        <v>1.0388888003442616</v>
      </c>
      <c r="G35" s="30">
        <f t="shared" si="20"/>
        <v>1.0819214892497968</v>
      </c>
      <c r="H35" s="30">
        <f t="shared" si="20"/>
        <v>1.0827183908961955</v>
      </c>
      <c r="I35" s="30">
        <f t="shared" si="20"/>
        <v>1.0701432829160225</v>
      </c>
      <c r="J35" s="30">
        <f t="shared" si="20"/>
        <v>0.70936996955835707</v>
      </c>
      <c r="K35" s="30">
        <f t="shared" si="20"/>
        <v>0.16591492278023046</v>
      </c>
      <c r="L35" s="30">
        <f t="shared" si="20"/>
        <v>0.10074430613773648</v>
      </c>
      <c r="M35" s="30">
        <f t="shared" si="20"/>
        <v>5.1081395534163174E-2</v>
      </c>
      <c r="N35" s="31">
        <f t="shared" si="20"/>
        <v>5.3041773584304223E-2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1.0435267679263025</v>
      </c>
      <c r="F36" s="30">
        <f t="shared" si="20"/>
        <v>1.0835790446743063</v>
      </c>
      <c r="G36" s="30">
        <f t="shared" si="20"/>
        <v>1.1107055767177214</v>
      </c>
      <c r="H36" s="30">
        <f t="shared" si="20"/>
        <v>1.0916915034346462</v>
      </c>
      <c r="I36" s="30">
        <f t="shared" si="20"/>
        <v>1.0278278054922461</v>
      </c>
      <c r="J36" s="30">
        <f t="shared" si="20"/>
        <v>0.4462011698516169</v>
      </c>
      <c r="K36" s="30">
        <f t="shared" si="20"/>
        <v>0.16148414962625313</v>
      </c>
      <c r="L36" s="30">
        <f t="shared" si="20"/>
        <v>9.8305787099756153E-2</v>
      </c>
      <c r="M36" s="30">
        <f t="shared" si="20"/>
        <v>4.9471654208437597E-2</v>
      </c>
      <c r="N36" s="31">
        <f t="shared" si="20"/>
        <v>4.3431139728734677E-2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5.5328435276031707E-2</v>
      </c>
      <c r="S36" s="30">
        <f t="shared" si="23"/>
        <v>2.6410680667891873E-2</v>
      </c>
      <c r="T36" s="30">
        <f t="shared" si="23"/>
        <v>3.7578332663439351E-3</v>
      </c>
      <c r="U36" s="30">
        <f t="shared" si="23"/>
        <v>5.5840790142653196E-2</v>
      </c>
      <c r="V36" s="30">
        <f t="shared" si="23"/>
        <v>0.12006257631129191</v>
      </c>
      <c r="W36" s="30">
        <f t="shared" si="23"/>
        <v>1.8798594349421355E-2</v>
      </c>
      <c r="X36" s="30">
        <f t="shared" si="23"/>
        <v>1.0696902580490122E-2</v>
      </c>
      <c r="Y36" s="30">
        <f t="shared" si="23"/>
        <v>-3.3459957538223215E-3</v>
      </c>
      <c r="Z36" s="31">
        <f t="shared" si="23"/>
        <v>-4.8673875107914863E-3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0.89364550627161599</v>
      </c>
      <c r="F37" s="30">
        <f t="shared" si="20"/>
        <v>0.93361809285497988</v>
      </c>
      <c r="G37" s="30">
        <f t="shared" si="20"/>
        <v>0.94397781425816429</v>
      </c>
      <c r="H37" s="30">
        <f t="shared" si="20"/>
        <v>0.87644836874232979</v>
      </c>
      <c r="I37" s="30">
        <f t="shared" si="20"/>
        <v>0.66472753932709627</v>
      </c>
      <c r="J37" s="30">
        <f t="shared" si="20"/>
        <v>0.27435729882217935</v>
      </c>
      <c r="K37" s="30">
        <f t="shared" si="20"/>
        <v>0.11959899909153213</v>
      </c>
      <c r="L37" s="30">
        <f t="shared" si="20"/>
        <v>8.1299905965605726E-2</v>
      </c>
      <c r="M37" s="30">
        <f t="shared" si="20"/>
        <v>7.3410579666257594E-2</v>
      </c>
      <c r="N37" s="31">
        <f t="shared" si="20"/>
        <v>4.8467558133975103E-2</v>
      </c>
      <c r="P37" s="20">
        <f t="shared" si="21"/>
        <v>-8.6020599913279607</v>
      </c>
      <c r="Q37" s="30">
        <f t="shared" si="23"/>
        <v>0</v>
      </c>
      <c r="R37" s="30">
        <f t="shared" si="23"/>
        <v>1.2806814928889132E-2</v>
      </c>
      <c r="S37" s="30">
        <f t="shared" si="23"/>
        <v>1.2760571994417935E-2</v>
      </c>
      <c r="T37" s="30">
        <f t="shared" si="23"/>
        <v>3.3289628186584874E-2</v>
      </c>
      <c r="U37" s="30">
        <f t="shared" si="23"/>
        <v>0.15037855272510259</v>
      </c>
      <c r="V37" s="30">
        <f t="shared" si="23"/>
        <v>0.35150103014580603</v>
      </c>
      <c r="W37" s="30">
        <f t="shared" si="23"/>
        <v>2.913678869600328E-2</v>
      </c>
      <c r="X37" s="30">
        <f t="shared" si="23"/>
        <v>8.2939647501993063E-3</v>
      </c>
      <c r="Y37" s="30">
        <f t="shared" si="23"/>
        <v>-5.813181361061813E-3</v>
      </c>
      <c r="Z37" s="31">
        <f t="shared" si="23"/>
        <v>-3.3733202541528923E-3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0.36923640884242065</v>
      </c>
      <c r="F38" s="30">
        <f t="shared" si="20"/>
        <v>0.55690674656933836</v>
      </c>
      <c r="G38" s="30">
        <f t="shared" si="20"/>
        <v>0.51774699966530136</v>
      </c>
      <c r="H38" s="30">
        <f t="shared" si="20"/>
        <v>0.45785187192196741</v>
      </c>
      <c r="I38" s="30">
        <f t="shared" si="20"/>
        <v>0.31770874838627416</v>
      </c>
      <c r="J38" s="30">
        <f t="shared" si="20"/>
        <v>0.18029102848126485</v>
      </c>
      <c r="K38" s="30">
        <f t="shared" si="20"/>
        <v>6.4819979918078516E-2</v>
      </c>
      <c r="L38" s="30">
        <f t="shared" si="20"/>
        <v>5.0826387007315559E-2</v>
      </c>
      <c r="M38" s="30">
        <f t="shared" si="20"/>
        <v>6.1026728081220213E-2</v>
      </c>
      <c r="N38" s="31">
        <f t="shared" si="20"/>
        <v>3.2943914062126455E-2</v>
      </c>
      <c r="P38" s="20">
        <f t="shared" si="21"/>
        <v>-8.3010299956639813</v>
      </c>
      <c r="Q38" s="30">
        <f t="shared" si="23"/>
        <v>0</v>
      </c>
      <c r="R38" s="30">
        <f t="shared" si="23"/>
        <v>-1.7960436520713663E-2</v>
      </c>
      <c r="S38" s="30">
        <f t="shared" si="23"/>
        <v>-1.6131039469073682E-2</v>
      </c>
      <c r="T38" s="30">
        <f t="shared" si="23"/>
        <v>0.10415532800367611</v>
      </c>
      <c r="U38" s="30">
        <f t="shared" si="23"/>
        <v>0.39544557824754339</v>
      </c>
      <c r="V38" s="30">
        <f t="shared" si="23"/>
        <v>0.33629175874809258</v>
      </c>
      <c r="W38" s="30">
        <f t="shared" si="23"/>
        <v>4.0959184798164905E-2</v>
      </c>
      <c r="X38" s="30">
        <f t="shared" si="23"/>
        <v>-4.1727827578626059E-3</v>
      </c>
      <c r="Y38" s="30">
        <f t="shared" si="23"/>
        <v>-2.2454015171727411E-2</v>
      </c>
      <c r="Z38" s="31">
        <f t="shared" si="23"/>
        <v>-1.0225547107670527E-2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0.27454855521731508</v>
      </c>
      <c r="F39" s="30">
        <f t="shared" si="20"/>
        <v>0.3213585579267807</v>
      </c>
      <c r="G39" s="30">
        <f t="shared" si="20"/>
        <v>0.37422501314887718</v>
      </c>
      <c r="H39" s="30">
        <f t="shared" si="20"/>
        <v>0.29536362622125178</v>
      </c>
      <c r="I39" s="30">
        <f t="shared" si="20"/>
        <v>0.21399996812393415</v>
      </c>
      <c r="J39" s="30">
        <f t="shared" si="20"/>
        <v>0.12761582965430407</v>
      </c>
      <c r="K39" s="30">
        <f t="shared" si="20"/>
        <v>5.2101429641553641E-2</v>
      </c>
      <c r="L39" s="30">
        <f t="shared" si="20"/>
        <v>5.1400156192722694E-2</v>
      </c>
      <c r="M39" s="30">
        <f t="shared" si="20"/>
        <v>3.7597819677095454E-2</v>
      </c>
      <c r="N39" s="31">
        <f t="shared" si="20"/>
        <v>5.0651068645107822E-2</v>
      </c>
      <c r="P39" s="20">
        <f t="shared" si="21"/>
        <v>-8.1249387366082999</v>
      </c>
      <c r="Q39" s="30">
        <f t="shared" si="23"/>
        <v>0</v>
      </c>
      <c r="R39" s="30">
        <f t="shared" si="23"/>
        <v>-0.13210567897483999</v>
      </c>
      <c r="S39" s="30">
        <f t="shared" si="23"/>
        <v>-4.670174688225015E-2</v>
      </c>
      <c r="T39" s="30">
        <f t="shared" si="23"/>
        <v>5.6401007064071917E-4</v>
      </c>
      <c r="U39" s="30">
        <f t="shared" si="23"/>
        <v>0.12284103811601566</v>
      </c>
      <c r="V39" s="30">
        <f t="shared" si="23"/>
        <v>0.11318053462439454</v>
      </c>
      <c r="W39" s="30">
        <f t="shared" si="23"/>
        <v>-9.6759466322290932E-3</v>
      </c>
      <c r="X39" s="30">
        <f t="shared" si="23"/>
        <v>-1.6628773866466429E-2</v>
      </c>
      <c r="Y39" s="30">
        <f t="shared" si="23"/>
        <v>-3.428277632944457E-2</v>
      </c>
      <c r="Z39" s="31">
        <f t="shared" si="23"/>
        <v>-2.7019287945886476E-2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-1.5822111887449641E-3</v>
      </c>
      <c r="S40" s="36">
        <f t="shared" si="23"/>
        <v>-1.4199500698159284E-2</v>
      </c>
      <c r="T40" s="36">
        <f t="shared" si="23"/>
        <v>3.2583983291466112E-2</v>
      </c>
      <c r="U40" s="36">
        <f t="shared" si="23"/>
        <v>0.11327378476230296</v>
      </c>
      <c r="V40" s="36">
        <f t="shared" si="23"/>
        <v>9.1548033095111059E-2</v>
      </c>
      <c r="W40" s="36">
        <f t="shared" si="23"/>
        <v>-1.4958859221364022E-2</v>
      </c>
      <c r="X40" s="36">
        <f t="shared" si="23"/>
        <v>-2.6120820580269911E-2</v>
      </c>
      <c r="Y40" s="36">
        <f t="shared" si="23"/>
        <v>-2.0634049525197172E-2</v>
      </c>
      <c r="Z40" s="37">
        <f t="shared" si="23"/>
        <v>-3.6926482203848421E-2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0.96935297557079902</v>
      </c>
      <c r="G42" s="30">
        <f t="shared" si="25"/>
        <v>0.94190042925799689</v>
      </c>
      <c r="H42" s="30">
        <f t="shared" si="25"/>
        <v>0.98093295874274467</v>
      </c>
      <c r="I42" s="30">
        <f t="shared" si="25"/>
        <v>0.94037449551489571</v>
      </c>
      <c r="J42" s="30">
        <f t="shared" si="25"/>
        <v>0.56769013562270931</v>
      </c>
      <c r="K42" s="30">
        <f t="shared" si="25"/>
        <v>0.12730850957630382</v>
      </c>
      <c r="L42" s="30">
        <f t="shared" si="25"/>
        <v>4.4537299810327863E-2</v>
      </c>
      <c r="M42" s="30">
        <f t="shared" si="25"/>
        <v>4.0144892400279519E-2</v>
      </c>
      <c r="N42" s="31">
        <f t="shared" si="25"/>
        <v>2.9762838521983428E-2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0.97102151994409658</v>
      </c>
      <c r="F43" s="30">
        <f t="shared" si="27"/>
        <v>0.92801015387687003</v>
      </c>
      <c r="G43" s="30">
        <f t="shared" si="27"/>
        <v>0.96491778497169178</v>
      </c>
      <c r="H43" s="30">
        <f t="shared" si="27"/>
        <v>1.0177550234594486</v>
      </c>
      <c r="I43" s="30">
        <f t="shared" si="27"/>
        <v>0.88474208867528981</v>
      </c>
      <c r="J43" s="30">
        <f t="shared" si="27"/>
        <v>0.49500149741161709</v>
      </c>
      <c r="K43" s="30">
        <f t="shared" si="27"/>
        <v>0.10441950342978566</v>
      </c>
      <c r="L43" s="30">
        <f t="shared" si="27"/>
        <v>5.9454371728868673E-2</v>
      </c>
      <c r="M43" s="30">
        <f t="shared" si="27"/>
        <v>4.6833330956489498E-2</v>
      </c>
      <c r="N43" s="31">
        <f t="shared" si="27"/>
        <v>3.1331555454143553E-2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0.97187718372527487</v>
      </c>
      <c r="F44" s="30">
        <f t="shared" si="27"/>
        <v>1.0011551461045907</v>
      </c>
      <c r="G44" s="30">
        <f t="shared" si="27"/>
        <v>0.96379116099314044</v>
      </c>
      <c r="H44" s="30">
        <f t="shared" si="27"/>
        <v>0.95792986409206937</v>
      </c>
      <c r="I44" s="30">
        <f t="shared" si="27"/>
        <v>0.79292936495486377</v>
      </c>
      <c r="J44" s="30">
        <f t="shared" si="27"/>
        <v>0.25487371828696109</v>
      </c>
      <c r="K44" s="30">
        <f t="shared" si="27"/>
        <v>9.2368905178191976E-2</v>
      </c>
      <c r="L44" s="30">
        <f t="shared" si="27"/>
        <v>3.8533392279060483E-2</v>
      </c>
      <c r="M44" s="30">
        <f t="shared" si="27"/>
        <v>4.3524764335933601E-2</v>
      </c>
      <c r="N44" s="31">
        <f t="shared" si="27"/>
        <v>3.2543745810812735E-2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0.72541749261989985</v>
      </c>
      <c r="F45" s="30">
        <f t="shared" si="27"/>
        <v>0.80604954293293019</v>
      </c>
      <c r="G45" s="30">
        <f t="shared" si="27"/>
        <v>0.75843185351036069</v>
      </c>
      <c r="H45" s="30">
        <f t="shared" si="27"/>
        <v>0.53527473937907333</v>
      </c>
      <c r="I45" s="30">
        <f t="shared" si="27"/>
        <v>0.26382966586329343</v>
      </c>
      <c r="J45" s="30">
        <f t="shared" si="27"/>
        <v>0.16665478244748363</v>
      </c>
      <c r="K45" s="30">
        <f t="shared" si="27"/>
        <v>5.2266795966971376E-2</v>
      </c>
      <c r="L45" s="30">
        <f t="shared" si="27"/>
        <v>6.2934071105660211E-2</v>
      </c>
      <c r="M45" s="30">
        <f t="shared" si="27"/>
        <v>4.5064959142054446E-2</v>
      </c>
      <c r="N45" s="31">
        <f t="shared" si="27"/>
        <v>2.1862209609104264E-2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0.28925714122730706</v>
      </c>
      <c r="F46" s="30">
        <f t="shared" si="27"/>
        <v>0.42416679739307767</v>
      </c>
      <c r="G46" s="30">
        <f t="shared" si="27"/>
        <v>0.34908230059468631</v>
      </c>
      <c r="H46" s="30">
        <f t="shared" si="27"/>
        <v>0.26929165299981461</v>
      </c>
      <c r="I46" s="30">
        <f t="shared" si="27"/>
        <v>0.17546811939361959</v>
      </c>
      <c r="J46" s="30">
        <f t="shared" si="27"/>
        <v>0.10290783074970408</v>
      </c>
      <c r="K46" s="30">
        <f t="shared" si="27"/>
        <v>6.5058969495586205E-2</v>
      </c>
      <c r="L46" s="30">
        <f t="shared" si="27"/>
        <v>3.4198029121090684E-2</v>
      </c>
      <c r="M46" s="30">
        <f t="shared" si="27"/>
        <v>3.2957316638382222E-2</v>
      </c>
      <c r="N46" s="31">
        <f t="shared" si="27"/>
        <v>3.8790091413413955E-2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1.0376314023579318</v>
      </c>
      <c r="S46" s="30">
        <f t="shared" si="29"/>
        <v>1.0282910074194442</v>
      </c>
      <c r="T46" s="30">
        <f t="shared" si="29"/>
        <v>1.0391016746890203</v>
      </c>
      <c r="U46" s="30">
        <f t="shared" si="29"/>
        <v>1.0347464852500681</v>
      </c>
      <c r="V46" s="30">
        <f t="shared" si="29"/>
        <v>0.65733611668498526</v>
      </c>
      <c r="W46" s="30">
        <f t="shared" si="29"/>
        <v>0.11643353802791709</v>
      </c>
      <c r="X46" s="30">
        <f t="shared" si="29"/>
        <v>4.7214276803452609E-2</v>
      </c>
      <c r="Y46" s="30">
        <f t="shared" si="29"/>
        <v>9.294270522465356E-3</v>
      </c>
      <c r="Z46" s="31">
        <f t="shared" si="29"/>
        <v>4.535019176934052E-3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0.2768642774632421</v>
      </c>
      <c r="F47" s="30">
        <f t="shared" si="27"/>
        <v>0.21383037891644444</v>
      </c>
      <c r="G47" s="30">
        <f t="shared" si="27"/>
        <v>0.26528429429129646</v>
      </c>
      <c r="H47" s="30">
        <f t="shared" si="27"/>
        <v>0.22923232697765292</v>
      </c>
      <c r="I47" s="30">
        <f t="shared" si="27"/>
        <v>0.15526019309479328</v>
      </c>
      <c r="J47" s="30">
        <f t="shared" si="27"/>
        <v>8.0189957359421568E-2</v>
      </c>
      <c r="K47" s="30">
        <f t="shared" si="27"/>
        <v>5.3165242937208541E-2</v>
      </c>
      <c r="L47" s="30">
        <f t="shared" si="27"/>
        <v>5.501918112976141E-2</v>
      </c>
      <c r="M47" s="30">
        <f t="shared" si="27"/>
        <v>2.9563183639708505E-2</v>
      </c>
      <c r="N47" s="31">
        <f t="shared" si="27"/>
        <v>3.9431839249297641E-2</v>
      </c>
      <c r="P47" s="20">
        <f t="shared" ref="P47:P51" si="30">LOG(D62,10)</f>
        <v>-8.9999999999999982</v>
      </c>
      <c r="Q47" s="30">
        <f t="shared" ref="Q47:Q51" si="31">$E89*E$88</f>
        <v>1.0287017396168145</v>
      </c>
      <c r="R47" s="30">
        <f t="shared" si="29"/>
        <v>1.0674132286866393</v>
      </c>
      <c r="S47" s="30">
        <f t="shared" si="29"/>
        <v>1.057804748164709</v>
      </c>
      <c r="T47" s="30">
        <f t="shared" si="29"/>
        <v>1.0689257003913404</v>
      </c>
      <c r="U47" s="30">
        <f t="shared" si="29"/>
        <v>1.0644455094391296</v>
      </c>
      <c r="V47" s="30">
        <f t="shared" si="29"/>
        <v>0.67620280674680577</v>
      </c>
      <c r="W47" s="30">
        <f t="shared" si="29"/>
        <v>0.11977538311905885</v>
      </c>
      <c r="X47" s="30">
        <f t="shared" si="29"/>
        <v>4.8569408682461512E-2</v>
      </c>
      <c r="Y47" s="30">
        <f t="shared" si="29"/>
        <v>9.5610322549293924E-3</v>
      </c>
      <c r="Z47" s="31">
        <f t="shared" si="29"/>
        <v>4.6651821165076737E-3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1.0327677277848184</v>
      </c>
      <c r="R48" s="30">
        <f t="shared" si="29"/>
        <v>1.071632225691376</v>
      </c>
      <c r="S48" s="30">
        <f t="shared" si="29"/>
        <v>1.0619857672341413</v>
      </c>
      <c r="T48" s="30">
        <f t="shared" si="29"/>
        <v>1.073150675505979</v>
      </c>
      <c r="U48" s="30">
        <f t="shared" si="29"/>
        <v>1.06865277640504</v>
      </c>
      <c r="V48" s="30">
        <f t="shared" si="29"/>
        <v>0.67887552761964853</v>
      </c>
      <c r="W48" s="30">
        <f t="shared" si="29"/>
        <v>0.12024880050703918</v>
      </c>
      <c r="X48" s="30">
        <f t="shared" si="29"/>
        <v>4.8761381373305213E-2</v>
      </c>
      <c r="Y48" s="30">
        <f t="shared" si="29"/>
        <v>9.5988226489039635E-3</v>
      </c>
      <c r="Z48" s="31">
        <f t="shared" si="29"/>
        <v>4.6836214508227583E-3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0.80225671238809759</v>
      </c>
      <c r="R49" s="30">
        <f t="shared" si="29"/>
        <v>0.83244675752632569</v>
      </c>
      <c r="S49" s="30">
        <f t="shared" si="29"/>
        <v>0.82495336299056821</v>
      </c>
      <c r="T49" s="30">
        <f t="shared" si="29"/>
        <v>0.83362629337297989</v>
      </c>
      <c r="U49" s="30">
        <f t="shared" si="29"/>
        <v>0.83013231341185878</v>
      </c>
      <c r="V49" s="30">
        <f t="shared" si="29"/>
        <v>0.52735231190565512</v>
      </c>
      <c r="W49" s="30">
        <f t="shared" si="29"/>
        <v>9.3409587429991309E-2</v>
      </c>
      <c r="X49" s="30">
        <f t="shared" si="29"/>
        <v>3.787797048611951E-2</v>
      </c>
      <c r="Y49" s="30">
        <f t="shared" si="29"/>
        <v>7.4563909133986625E-3</v>
      </c>
      <c r="Z49" s="31">
        <f t="shared" si="29"/>
        <v>3.6382495755040889E-3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1.0729034511923805</v>
      </c>
      <c r="G50" s="30">
        <f t="shared" si="33"/>
        <v>1.0570356886756027</v>
      </c>
      <c r="H50" s="30">
        <f t="shared" si="33"/>
        <v>1.0966039678599666</v>
      </c>
      <c r="I50" s="30">
        <f t="shared" si="33"/>
        <v>1.0628642874216265</v>
      </c>
      <c r="J50" s="30">
        <f t="shared" si="33"/>
        <v>0.72787614687333368</v>
      </c>
      <c r="K50" s="30">
        <f t="shared" si="33"/>
        <v>0.11982642910989759</v>
      </c>
      <c r="L50" s="30">
        <f t="shared" si="33"/>
        <v>8.4009046279441779E-2</v>
      </c>
      <c r="M50" s="30">
        <f t="shared" si="33"/>
        <v>4.2933053854781474E-2</v>
      </c>
      <c r="N50" s="31">
        <f t="shared" si="33"/>
        <v>3.4695791273649954E-2</v>
      </c>
      <c r="P50" s="20">
        <f t="shared" si="30"/>
        <v>-8.1249387366082999</v>
      </c>
      <c r="Q50" s="30">
        <f t="shared" si="31"/>
        <v>0.34044936391350444</v>
      </c>
      <c r="R50" s="30">
        <f t="shared" si="29"/>
        <v>0.35326095090943549</v>
      </c>
      <c r="S50" s="30">
        <f t="shared" si="29"/>
        <v>0.3500810193939265</v>
      </c>
      <c r="T50" s="30">
        <f t="shared" si="29"/>
        <v>0.35376150418933416</v>
      </c>
      <c r="U50" s="30">
        <f t="shared" si="29"/>
        <v>0.35227878271512009</v>
      </c>
      <c r="V50" s="30">
        <f t="shared" si="29"/>
        <v>0.22378966280277637</v>
      </c>
      <c r="W50" s="30">
        <f t="shared" si="29"/>
        <v>3.9639723959803204E-2</v>
      </c>
      <c r="X50" s="30">
        <f t="shared" si="29"/>
        <v>1.607407050537157E-2</v>
      </c>
      <c r="Y50" s="30">
        <f t="shared" si="29"/>
        <v>3.1642284874133651E-3</v>
      </c>
      <c r="Z50" s="31">
        <f t="shared" si="29"/>
        <v>1.5439443941227425E-3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1.0778127125967603</v>
      </c>
      <c r="F51" s="30">
        <f t="shared" si="33"/>
        <v>1.0625700994723004</v>
      </c>
      <c r="G51" s="30">
        <f t="shared" si="33"/>
        <v>1.0415356610954825</v>
      </c>
      <c r="H51" s="30">
        <f t="shared" si="33"/>
        <v>1.0880909040763418</v>
      </c>
      <c r="I51" s="30">
        <f t="shared" si="33"/>
        <v>1.0644455476492545</v>
      </c>
      <c r="J51" s="30">
        <f t="shared" si="33"/>
        <v>0.49708570062698809</v>
      </c>
      <c r="K51" s="30">
        <f t="shared" si="33"/>
        <v>0.12227186643867101</v>
      </c>
      <c r="L51" s="30">
        <f t="shared" si="33"/>
        <v>5.0342912828433263E-2</v>
      </c>
      <c r="M51" s="30">
        <f t="shared" si="33"/>
        <v>4.1701141816978322E-2</v>
      </c>
      <c r="N51" s="31">
        <f t="shared" si="33"/>
        <v>4.5617518892382372E-2</v>
      </c>
      <c r="P51" s="20">
        <f t="shared" si="30"/>
        <v>-8</v>
      </c>
      <c r="Q51" s="30">
        <f t="shared" si="31"/>
        <v>0.27109031490324043</v>
      </c>
      <c r="R51" s="30">
        <f t="shared" si="29"/>
        <v>0.2812918236187027</v>
      </c>
      <c r="S51" s="30">
        <f t="shared" si="29"/>
        <v>0.27875973301350748</v>
      </c>
      <c r="T51" s="30">
        <f t="shared" si="29"/>
        <v>0.28169040020793101</v>
      </c>
      <c r="U51" s="30">
        <f t="shared" si="29"/>
        <v>0.28050975053146215</v>
      </c>
      <c r="V51" s="30">
        <f t="shared" si="29"/>
        <v>0.17819745486940586</v>
      </c>
      <c r="W51" s="30">
        <f t="shared" si="29"/>
        <v>3.1564004489286465E-2</v>
      </c>
      <c r="X51" s="30">
        <f t="shared" si="29"/>
        <v>1.2799333166576728E-2</v>
      </c>
      <c r="Y51" s="30">
        <f t="shared" si="29"/>
        <v>2.5195867227310381E-3</v>
      </c>
      <c r="Z51" s="31">
        <f t="shared" si="29"/>
        <v>1.2293997767672863E-3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1.0796513872800486</v>
      </c>
      <c r="F52" s="30">
        <f t="shared" si="33"/>
        <v>1.0845238751907624</v>
      </c>
      <c r="G52" s="30">
        <f t="shared" si="33"/>
        <v>1.0669461452185265</v>
      </c>
      <c r="H52" s="30">
        <f t="shared" si="33"/>
        <v>1.0625884862191333</v>
      </c>
      <c r="I52" s="30">
        <f t="shared" si="33"/>
        <v>0.92715170904811817</v>
      </c>
      <c r="J52" s="30">
        <f t="shared" si="33"/>
        <v>0.31395370217147478</v>
      </c>
      <c r="K52" s="30">
        <f t="shared" si="33"/>
        <v>0.10945630389615166</v>
      </c>
      <c r="L52" s="30">
        <f t="shared" si="33"/>
        <v>8.1839410153161596E-2</v>
      </c>
      <c r="M52" s="30">
        <f t="shared" si="33"/>
        <v>5.4516704359497674E-2</v>
      </c>
      <c r="N52" s="31">
        <f t="shared" si="33"/>
        <v>4.9975177891775607E-2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0.8073068931913876</v>
      </c>
      <c r="F53" s="30">
        <f t="shared" si="33"/>
        <v>0.82887454722635923</v>
      </c>
      <c r="G53" s="30">
        <f t="shared" si="33"/>
        <v>0.83872984352878444</v>
      </c>
      <c r="H53" s="30">
        <f t="shared" si="33"/>
        <v>0.79392134149704896</v>
      </c>
      <c r="I53" s="30">
        <f t="shared" si="33"/>
        <v>0.39299832680603819</v>
      </c>
      <c r="J53" s="30">
        <f t="shared" si="33"/>
        <v>0.17252284553293987</v>
      </c>
      <c r="K53" s="30">
        <f t="shared" si="33"/>
        <v>5.8598562156397666E-2</v>
      </c>
      <c r="L53" s="30">
        <f t="shared" si="33"/>
        <v>5.9223711548715682E-2</v>
      </c>
      <c r="M53" s="30">
        <f t="shared" si="33"/>
        <v>5.0857741739753985E-2</v>
      </c>
      <c r="N53" s="31">
        <f t="shared" si="33"/>
        <v>5.1151929689080111E-2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0.42822733373784178</v>
      </c>
      <c r="F54" s="30">
        <f t="shared" si="33"/>
        <v>0.54150808097523306</v>
      </c>
      <c r="G54" s="30">
        <f t="shared" si="33"/>
        <v>0.38972548586978506</v>
      </c>
      <c r="H54" s="30">
        <f t="shared" si="33"/>
        <v>0.39897401952672512</v>
      </c>
      <c r="I54" s="30">
        <f t="shared" si="33"/>
        <v>0.26153308695092575</v>
      </c>
      <c r="J54" s="30">
        <f t="shared" si="33"/>
        <v>0.10390350635262104</v>
      </c>
      <c r="K54" s="30">
        <f t="shared" si="33"/>
        <v>5.7403423612260286E-2</v>
      </c>
      <c r="L54" s="30">
        <f t="shared" si="33"/>
        <v>5.0379686322099028E-2</v>
      </c>
      <c r="M54" s="30">
        <f t="shared" si="33"/>
        <v>5.4535091106330556E-2</v>
      </c>
      <c r="N54" s="31">
        <f t="shared" si="33"/>
        <v>4.999356463860849E-2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0.33410557670031443</v>
      </c>
      <c r="F55" s="36">
        <f t="shared" si="33"/>
        <v>0.38729843528784452</v>
      </c>
      <c r="G55" s="36">
        <f t="shared" si="33"/>
        <v>0.31283211061466892</v>
      </c>
      <c r="H55" s="36">
        <f t="shared" si="33"/>
        <v>0.29665177340173204</v>
      </c>
      <c r="I55" s="36">
        <f t="shared" si="33"/>
        <v>0.20618897898394836</v>
      </c>
      <c r="J55" s="36">
        <f t="shared" si="33"/>
        <v>0.10965855811131336</v>
      </c>
      <c r="K55" s="36">
        <f t="shared" si="33"/>
        <v>6.8564178939820183E-2</v>
      </c>
      <c r="L55" s="36">
        <f t="shared" si="33"/>
        <v>4.1627594829646793E-2</v>
      </c>
      <c r="M55" s="36">
        <f t="shared" si="33"/>
        <v>3.1956165995550408E-2</v>
      </c>
      <c r="N55" s="37">
        <f t="shared" si="33"/>
        <v>5.383639472668101E-2</v>
      </c>
      <c r="P55" s="20" t="e">
        <f>LOG(D61,10)</f>
        <v>#NUM!</v>
      </c>
      <c r="Q55" s="30">
        <f>E88</f>
        <v>1</v>
      </c>
      <c r="R55" s="30">
        <f t="shared" ref="R55:Z60" si="36">F88</f>
        <v>1.0376314023579318</v>
      </c>
      <c r="S55" s="30">
        <f t="shared" si="36"/>
        <v>1.0282910074194442</v>
      </c>
      <c r="T55" s="30">
        <f t="shared" si="36"/>
        <v>1.0391016746890203</v>
      </c>
      <c r="U55" s="30">
        <f t="shared" si="36"/>
        <v>1.0347464852500681</v>
      </c>
      <c r="V55" s="30">
        <f t="shared" si="36"/>
        <v>0.65733611668498526</v>
      </c>
      <c r="W55" s="30">
        <f t="shared" si="36"/>
        <v>0.11643353802791709</v>
      </c>
      <c r="X55" s="30">
        <f t="shared" si="36"/>
        <v>4.7214276803452609E-2</v>
      </c>
      <c r="Y55" s="30">
        <f t="shared" si="36"/>
        <v>9.294270522465356E-3</v>
      </c>
      <c r="Z55" s="31">
        <f t="shared" si="36"/>
        <v>4.535019176934052E-3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1.0287017396168145</v>
      </c>
      <c r="R56" s="30">
        <f t="shared" si="36"/>
        <v>1.0101586501121957</v>
      </c>
      <c r="S56" s="30">
        <f t="shared" si="36"/>
        <v>1.0304648413862418</v>
      </c>
      <c r="T56" s="30">
        <f t="shared" si="36"/>
        <v>1.0650023904575587</v>
      </c>
      <c r="U56" s="30">
        <f t="shared" si="36"/>
        <v>1.0066638055960311</v>
      </c>
      <c r="V56" s="30">
        <f t="shared" si="36"/>
        <v>0.55236288116634402</v>
      </c>
      <c r="W56" s="30">
        <f t="shared" si="36"/>
        <v>0.10117234664964461</v>
      </c>
      <c r="X56" s="30">
        <f t="shared" si="36"/>
        <v>3.8410521170988254E-2</v>
      </c>
      <c r="Y56" s="30">
        <f t="shared" si="36"/>
        <v>1.3960818605581744E-2</v>
      </c>
      <c r="Z56" s="31">
        <f t="shared" si="36"/>
        <v>1.0642856130510234E-2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1.0327677277848184</v>
      </c>
      <c r="R57" s="30">
        <f t="shared" si="36"/>
        <v>1.058347088058547</v>
      </c>
      <c r="S57" s="30">
        <f t="shared" si="36"/>
        <v>1.0487585646111257</v>
      </c>
      <c r="T57" s="30">
        <f t="shared" si="36"/>
        <v>1.0386812774920833</v>
      </c>
      <c r="U57" s="30">
        <f t="shared" si="36"/>
        <v>0.91309848235234836</v>
      </c>
      <c r="V57" s="30">
        <f t="shared" si="36"/>
        <v>0.31573540692802976</v>
      </c>
      <c r="W57" s="30">
        <f t="shared" si="36"/>
        <v>9.1073030111187392E-2</v>
      </c>
      <c r="X57" s="30">
        <f t="shared" si="36"/>
        <v>4.1215528926165645E-2</v>
      </c>
      <c r="Y57" s="30">
        <f t="shared" si="36"/>
        <v>1.6683181092165135E-2</v>
      </c>
      <c r="Z57" s="31">
        <f t="shared" si="36"/>
        <v>9.2499062130710422E-3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0.80225671238809759</v>
      </c>
      <c r="R58" s="30">
        <f t="shared" si="36"/>
        <v>0.85126672045438845</v>
      </c>
      <c r="S58" s="30">
        <f t="shared" si="36"/>
        <v>0.84182039900111405</v>
      </c>
      <c r="T58" s="30">
        <f t="shared" si="36"/>
        <v>0.72616765421261498</v>
      </c>
      <c r="U58" s="30">
        <f t="shared" si="36"/>
        <v>0.42140218479430902</v>
      </c>
      <c r="V58" s="30">
        <f t="shared" si="36"/>
        <v>0.17733144960160535</v>
      </c>
      <c r="W58" s="30">
        <f t="shared" si="36"/>
        <v>4.5278349926119371E-2</v>
      </c>
      <c r="X58" s="30">
        <f t="shared" si="36"/>
        <v>3.596853971619865E-2</v>
      </c>
      <c r="Y58" s="30">
        <f t="shared" si="36"/>
        <v>2.4205083532817924E-2</v>
      </c>
      <c r="Z58" s="31">
        <f t="shared" si="36"/>
        <v>7.7095592704458718E-3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0.34044936391350444</v>
      </c>
      <c r="R59" s="30">
        <f t="shared" si="36"/>
        <v>0.49070043111250616</v>
      </c>
      <c r="S59" s="30">
        <f t="shared" si="36"/>
        <v>0.398994955802145</v>
      </c>
      <c r="T59" s="30">
        <f t="shared" si="36"/>
        <v>0.35403028494353406</v>
      </c>
      <c r="U59" s="30">
        <f t="shared" si="36"/>
        <v>0.22599767852845648</v>
      </c>
      <c r="V59" s="30">
        <f t="shared" si="36"/>
        <v>9.9275018358107758E-2</v>
      </c>
      <c r="W59" s="30">
        <f t="shared" si="36"/>
        <v>3.0392542153338697E-2</v>
      </c>
      <c r="X59" s="30">
        <f t="shared" si="36"/>
        <v>1.2508927542430007E-2</v>
      </c>
      <c r="Y59" s="30">
        <f t="shared" si="36"/>
        <v>1.7029976526789989E-2</v>
      </c>
      <c r="Z59" s="31">
        <f t="shared" si="36"/>
        <v>7.7943171515255233E-3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0.27109031490324043</v>
      </c>
      <c r="R60" s="30">
        <f t="shared" si="36"/>
        <v>0.28383435349697939</v>
      </c>
      <c r="S60" s="30">
        <f t="shared" si="36"/>
        <v>0.2941257191488269</v>
      </c>
      <c r="T60" s="30">
        <f t="shared" si="36"/>
        <v>0.24893475518868291</v>
      </c>
      <c r="U60" s="30">
        <f t="shared" si="36"/>
        <v>0.16420241653724721</v>
      </c>
      <c r="V60" s="30">
        <f t="shared" si="36"/>
        <v>7.5269215806598497E-2</v>
      </c>
      <c r="W60" s="30">
        <f t="shared" si="36"/>
        <v>2.5755498090392515E-2</v>
      </c>
      <c r="X60" s="30">
        <f t="shared" si="36"/>
        <v>1.6867197227741167E-2</v>
      </c>
      <c r="Y60" s="30">
        <f t="shared" si="36"/>
        <v>0</v>
      </c>
      <c r="Z60" s="31">
        <f t="shared" si="36"/>
        <v>1.5444309861392086E-2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1.0363880963316077</v>
      </c>
      <c r="G61" s="30">
        <f t="shared" si="40"/>
        <v>1.0273562992286409</v>
      </c>
      <c r="H61" s="30">
        <f t="shared" si="40"/>
        <v>1.037809792252171</v>
      </c>
      <c r="I61" s="30">
        <f t="shared" si="40"/>
        <v>1.033598494162888</v>
      </c>
      <c r="J61" s="30">
        <f t="shared" si="40"/>
        <v>0.66865740806490626</v>
      </c>
      <c r="K61" s="30">
        <f t="shared" si="40"/>
        <v>0.14562574023125202</v>
      </c>
      <c r="L61" s="30">
        <f t="shared" si="40"/>
        <v>7.8693418084941305E-2</v>
      </c>
      <c r="M61" s="30">
        <f t="shared" si="40"/>
        <v>4.2026253031580106E-2</v>
      </c>
      <c r="N61" s="31">
        <f t="shared" si="40"/>
        <v>3.7424242859853823E-2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1.0277534612217616</v>
      </c>
      <c r="F62" s="30">
        <f t="shared" si="40"/>
        <v>1.0098230178978105</v>
      </c>
      <c r="G62" s="30">
        <f t="shared" si="40"/>
        <v>1.0294583117723237</v>
      </c>
      <c r="H62" s="30">
        <f t="shared" si="40"/>
        <v>1.0628547728106621</v>
      </c>
      <c r="I62" s="30">
        <f t="shared" si="40"/>
        <v>1.0064436397468557</v>
      </c>
      <c r="J62" s="30">
        <f t="shared" si="40"/>
        <v>0.56715238919898736</v>
      </c>
      <c r="K62" s="30">
        <f t="shared" si="40"/>
        <v>0.13086876421622903</v>
      </c>
      <c r="L62" s="30">
        <f t="shared" si="40"/>
        <v>7.0180530231679472E-2</v>
      </c>
      <c r="M62" s="30">
        <f t="shared" si="40"/>
        <v>4.6538622769210329E-2</v>
      </c>
      <c r="N62" s="31">
        <f t="shared" si="40"/>
        <v>4.3330282643610052E-2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1.0316851129772087</v>
      </c>
      <c r="F63" s="30">
        <f t="shared" si="40"/>
        <v>1.0564193553232197</v>
      </c>
      <c r="G63" s="30">
        <f t="shared" si="40"/>
        <v>1.0471476276431295</v>
      </c>
      <c r="H63" s="30">
        <f t="shared" si="40"/>
        <v>1.0374032845819496</v>
      </c>
      <c r="I63" s="30">
        <f t="shared" si="40"/>
        <v>0.9159696264984093</v>
      </c>
      <c r="J63" s="30">
        <f t="shared" si="40"/>
        <v>0.33834286343668429</v>
      </c>
      <c r="K63" s="30">
        <f t="shared" si="40"/>
        <v>0.12110311956686559</v>
      </c>
      <c r="L63" s="30">
        <f t="shared" si="40"/>
        <v>7.2892863177326073E-2</v>
      </c>
      <c r="M63" s="30">
        <f t="shared" si="40"/>
        <v>4.9171040967956291E-2</v>
      </c>
      <c r="N63" s="31">
        <f t="shared" si="40"/>
        <v>4.198335447710768E-2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0.80878996402763448</v>
      </c>
      <c r="F64" s="30">
        <f t="shared" si="40"/>
        <v>0.85618072767142317</v>
      </c>
      <c r="G64" s="30">
        <f t="shared" si="40"/>
        <v>0.84704650376576984</v>
      </c>
      <c r="H64" s="30">
        <f t="shared" si="40"/>
        <v>0.73521481653948406</v>
      </c>
      <c r="I64" s="30">
        <f t="shared" si="40"/>
        <v>0.44051851066547593</v>
      </c>
      <c r="J64" s="30">
        <f t="shared" si="40"/>
        <v>0.20451164226753427</v>
      </c>
      <c r="K64" s="30">
        <f t="shared" si="40"/>
        <v>7.6821452404967058E-2</v>
      </c>
      <c r="L64" s="30">
        <f t="shared" si="40"/>
        <v>6.7819229539993878E-2</v>
      </c>
      <c r="M64" s="30">
        <f t="shared" si="40"/>
        <v>5.6444426849355349E-2</v>
      </c>
      <c r="N64" s="31">
        <f t="shared" si="40"/>
        <v>4.0493899144053158E-2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0.36224029460252316</v>
      </c>
      <c r="F65" s="30">
        <f t="shared" si="40"/>
        <v>0.50752720831254972</v>
      </c>
      <c r="G65" s="30">
        <f t="shared" si="40"/>
        <v>0.41885159537659095</v>
      </c>
      <c r="H65" s="30">
        <f t="shared" si="40"/>
        <v>0.37537251481616907</v>
      </c>
      <c r="I65" s="30">
        <f t="shared" si="40"/>
        <v>0.25156998491027321</v>
      </c>
      <c r="J65" s="30">
        <f t="shared" si="40"/>
        <v>0.12903412186119664</v>
      </c>
      <c r="K65" s="30">
        <f t="shared" si="40"/>
        <v>6.2427457675308336E-2</v>
      </c>
      <c r="L65" s="30">
        <f t="shared" si="40"/>
        <v>4.5134700816835092E-2</v>
      </c>
      <c r="M65" s="30">
        <f t="shared" si="40"/>
        <v>4.9506378608644326E-2</v>
      </c>
      <c r="N65" s="31">
        <f t="shared" si="40"/>
        <v>4.05758567047163E-2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5.7254578574443604E-2</v>
      </c>
      <c r="S65" s="30">
        <f t="shared" si="45"/>
        <v>2.7339906778467205E-2</v>
      </c>
      <c r="T65" s="30">
        <f t="shared" si="45"/>
        <v>3.9233099337816491E-3</v>
      </c>
      <c r="U65" s="30">
        <f t="shared" si="45"/>
        <v>5.7781703843098553E-2</v>
      </c>
      <c r="V65" s="30">
        <f t="shared" si="45"/>
        <v>0.12383992558046175</v>
      </c>
      <c r="W65" s="30">
        <f t="shared" si="45"/>
        <v>1.8603036469414233E-2</v>
      </c>
      <c r="X65" s="30">
        <f t="shared" si="45"/>
        <v>1.0158887511473258E-2</v>
      </c>
      <c r="Y65" s="30">
        <f t="shared" si="45"/>
        <v>-4.3997863506523519E-3</v>
      </c>
      <c r="Z65" s="31">
        <f t="shared" si="45"/>
        <v>-5.9776740140025601E-3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0.29517280312695721</v>
      </c>
      <c r="F66" s="30">
        <f t="shared" si="40"/>
        <v>0.30749579071035654</v>
      </c>
      <c r="G66" s="30">
        <f t="shared" si="40"/>
        <v>0.31744713935161423</v>
      </c>
      <c r="H66" s="30">
        <f t="shared" si="40"/>
        <v>0.27374924220021229</v>
      </c>
      <c r="I66" s="30">
        <f t="shared" si="40"/>
        <v>0.19181638006755861</v>
      </c>
      <c r="J66" s="30">
        <f t="shared" si="40"/>
        <v>0.10582144837501301</v>
      </c>
      <c r="K66" s="30">
        <f t="shared" si="40"/>
        <v>5.7943617172860784E-2</v>
      </c>
      <c r="L66" s="30">
        <f t="shared" si="40"/>
        <v>4.9348977384043625E-2</v>
      </c>
      <c r="M66" s="30">
        <f t="shared" si="40"/>
        <v>3.3039056437451454E-2</v>
      </c>
      <c r="N66" s="31">
        <f t="shared" si="40"/>
        <v>4.7973100873695489E-2</v>
      </c>
      <c r="P66" s="20">
        <f t="shared" si="44"/>
        <v>-8.6020599913279607</v>
      </c>
      <c r="Q66" s="30">
        <f t="shared" si="45"/>
        <v>0</v>
      </c>
      <c r="R66" s="30">
        <f t="shared" si="45"/>
        <v>1.3285137632828903E-2</v>
      </c>
      <c r="S66" s="30">
        <f t="shared" si="45"/>
        <v>1.3227202623015577E-2</v>
      </c>
      <c r="T66" s="30">
        <f t="shared" si="45"/>
        <v>3.4469398013895702E-2</v>
      </c>
      <c r="U66" s="30">
        <f t="shared" si="45"/>
        <v>0.15555429405269161</v>
      </c>
      <c r="V66" s="30">
        <f t="shared" si="45"/>
        <v>0.36314012069161877</v>
      </c>
      <c r="W66" s="30">
        <f t="shared" si="45"/>
        <v>2.9175770395851786E-2</v>
      </c>
      <c r="X66" s="30">
        <f t="shared" si="45"/>
        <v>7.5458524471395672E-3</v>
      </c>
      <c r="Y66" s="30">
        <f t="shared" si="45"/>
        <v>-7.0843584432611715E-3</v>
      </c>
      <c r="Z66" s="31">
        <f t="shared" si="45"/>
        <v>-4.5662847622482839E-3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-1.8819962928062761E-2</v>
      </c>
      <c r="S67" s="30">
        <f t="shared" si="45"/>
        <v>-1.6867036010545844E-2</v>
      </c>
      <c r="T67" s="30">
        <f t="shared" si="45"/>
        <v>0.10745863916036491</v>
      </c>
      <c r="U67" s="30">
        <f t="shared" si="45"/>
        <v>0.40873012861754976</v>
      </c>
      <c r="V67" s="30">
        <f t="shared" si="45"/>
        <v>0.35002086230404977</v>
      </c>
      <c r="W67" s="30">
        <f t="shared" si="45"/>
        <v>4.8131237503871938E-2</v>
      </c>
      <c r="X67" s="30">
        <f t="shared" si="45"/>
        <v>1.9094307699208599E-3</v>
      </c>
      <c r="Y67" s="30">
        <f t="shared" si="45"/>
        <v>-1.6748692619419261E-2</v>
      </c>
      <c r="Z67" s="31">
        <f t="shared" si="45"/>
        <v>-4.0713096949417833E-3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-0.13743948020307067</v>
      </c>
      <c r="S68" s="30">
        <f t="shared" si="45"/>
        <v>-4.8913936408218506E-2</v>
      </c>
      <c r="T68" s="30">
        <f t="shared" si="45"/>
        <v>-2.6878075419989322E-4</v>
      </c>
      <c r="U68" s="30">
        <f t="shared" si="45"/>
        <v>0.12628110418666361</v>
      </c>
      <c r="V68" s="30">
        <f t="shared" si="45"/>
        <v>0.12451464444466862</v>
      </c>
      <c r="W68" s="30">
        <f t="shared" si="45"/>
        <v>9.2471818064645064E-3</v>
      </c>
      <c r="X68" s="30">
        <f t="shared" si="45"/>
        <v>3.5651429629415636E-3</v>
      </c>
      <c r="Y68" s="30">
        <f t="shared" si="45"/>
        <v>-1.3865748039376624E-2</v>
      </c>
      <c r="Z68" s="31">
        <f t="shared" si="45"/>
        <v>-6.2503727574027808E-3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5.8131465948388708E-2</v>
      </c>
      <c r="G69" s="30">
        <f t="shared" si="47"/>
        <v>7.5148478527488252E-2</v>
      </c>
      <c r="H69" s="30">
        <f t="shared" si="47"/>
        <v>5.7859335790265899E-2</v>
      </c>
      <c r="I69" s="30">
        <f t="shared" si="47"/>
        <v>8.2576790369927808E-2</v>
      </c>
      <c r="J69" s="30">
        <f t="shared" si="47"/>
        <v>8.787544933326738E-2</v>
      </c>
      <c r="K69" s="30">
        <f t="shared" si="47"/>
        <v>3.8388765619014595E-2</v>
      </c>
      <c r="L69" s="30">
        <f t="shared" si="47"/>
        <v>3.1832924675190014E-2</v>
      </c>
      <c r="M69" s="30">
        <f t="shared" si="47"/>
        <v>1.6296583042970706E-3</v>
      </c>
      <c r="N69" s="31">
        <f t="shared" si="47"/>
        <v>9.3298089640039845E-3</v>
      </c>
      <c r="P69" s="21">
        <f t="shared" si="44"/>
        <v>-8</v>
      </c>
      <c r="Q69" s="36">
        <f t="shared" si="45"/>
        <v>0</v>
      </c>
      <c r="R69" s="36">
        <f t="shared" si="45"/>
        <v>-2.5425298782766892E-3</v>
      </c>
      <c r="S69" s="36">
        <f t="shared" si="45"/>
        <v>-1.536598613531942E-2</v>
      </c>
      <c r="T69" s="36">
        <f t="shared" si="45"/>
        <v>3.2755645019248103E-2</v>
      </c>
      <c r="U69" s="36">
        <f t="shared" si="45"/>
        <v>0.11630733399421495</v>
      </c>
      <c r="V69" s="36">
        <f t="shared" si="45"/>
        <v>0.10292823906280736</v>
      </c>
      <c r="W69" s="36">
        <f t="shared" si="45"/>
        <v>5.8085063988939506E-3</v>
      </c>
      <c r="X69" s="36">
        <f t="shared" si="45"/>
        <v>-4.067864061164439E-3</v>
      </c>
      <c r="Y69" s="36">
        <f t="shared" si="45"/>
        <v>2.5195867227310381E-3</v>
      </c>
      <c r="Z69" s="37">
        <f t="shared" si="45"/>
        <v>-1.4214910084624799E-2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5.3707385897541531E-2</v>
      </c>
      <c r="F70" s="30">
        <f t="shared" si="47"/>
        <v>7.183459836025817E-2</v>
      </c>
      <c r="G70" s="30">
        <f t="shared" si="47"/>
        <v>5.9429483244470213E-2</v>
      </c>
      <c r="H70" s="30">
        <f t="shared" si="47"/>
        <v>3.9149795888668626E-2</v>
      </c>
      <c r="I70" s="30">
        <f t="shared" si="47"/>
        <v>0.10543513027786916</v>
      </c>
      <c r="J70" s="30">
        <f t="shared" si="47"/>
        <v>0.12316844603313037</v>
      </c>
      <c r="K70" s="30">
        <f t="shared" si="47"/>
        <v>3.1636239328025353E-2</v>
      </c>
      <c r="L70" s="30">
        <f t="shared" si="47"/>
        <v>2.6858201150678995E-2</v>
      </c>
      <c r="M70" s="30">
        <f t="shared" si="47"/>
        <v>4.697066066857809E-3</v>
      </c>
      <c r="N70" s="31">
        <f t="shared" si="47"/>
        <v>1.1034354537446342E-2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5.4854246252377767E-2</v>
      </c>
      <c r="F71" s="30">
        <f t="shared" si="47"/>
        <v>4.7862540588611856E-2</v>
      </c>
      <c r="G71" s="30">
        <f t="shared" si="47"/>
        <v>7.5431739742373896E-2</v>
      </c>
      <c r="H71" s="30">
        <f t="shared" si="47"/>
        <v>7.0347457850533562E-2</v>
      </c>
      <c r="I71" s="30">
        <f t="shared" si="47"/>
        <v>0.11784777710816109</v>
      </c>
      <c r="J71" s="30">
        <f t="shared" si="47"/>
        <v>9.7967708052049893E-2</v>
      </c>
      <c r="K71" s="30">
        <f t="shared" si="47"/>
        <v>3.5999520694441185E-2</v>
      </c>
      <c r="L71" s="30">
        <f t="shared" si="47"/>
        <v>3.0874185377810462E-2</v>
      </c>
      <c r="M71" s="30">
        <f t="shared" si="47"/>
        <v>5.5021325511724947E-3</v>
      </c>
      <c r="N71" s="31">
        <f t="shared" si="47"/>
        <v>8.8054396653106833E-3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8.4123812137999854E-2</v>
      </c>
      <c r="F72" s="30">
        <f t="shared" si="47"/>
        <v>6.8026864915101098E-2</v>
      </c>
      <c r="G72" s="30">
        <f t="shared" si="47"/>
        <v>9.3052141380945447E-2</v>
      </c>
      <c r="H72" s="30">
        <f t="shared" si="47"/>
        <v>0.1780019758251824</v>
      </c>
      <c r="I72" s="30">
        <f t="shared" si="47"/>
        <v>0.2046299150722492</v>
      </c>
      <c r="J72" s="30">
        <f t="shared" si="47"/>
        <v>6.0559230062442321E-2</v>
      </c>
      <c r="K72" s="30">
        <f t="shared" si="47"/>
        <v>3.7181469728351672E-2</v>
      </c>
      <c r="L72" s="30">
        <f t="shared" si="47"/>
        <v>1.1821090037703248E-2</v>
      </c>
      <c r="M72" s="30">
        <f t="shared" si="47"/>
        <v>1.497587522019703E-2</v>
      </c>
      <c r="N72" s="31">
        <f t="shared" si="47"/>
        <v>1.6191243122642172E-2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6.9748747748235876E-2</v>
      </c>
      <c r="F73" s="30">
        <f t="shared" si="47"/>
        <v>7.2601641214349699E-2</v>
      </c>
      <c r="G73" s="30">
        <f t="shared" si="47"/>
        <v>8.8023819897781949E-2</v>
      </c>
      <c r="H73" s="30">
        <f t="shared" si="47"/>
        <v>9.647026644746215E-2</v>
      </c>
      <c r="I73" s="30">
        <f t="shared" si="47"/>
        <v>7.1641794266760414E-2</v>
      </c>
      <c r="J73" s="30">
        <f t="shared" si="47"/>
        <v>4.4392574825868704E-2</v>
      </c>
      <c r="K73" s="30">
        <f t="shared" si="47"/>
        <v>4.3525817286456147E-3</v>
      </c>
      <c r="L73" s="30">
        <f t="shared" si="47"/>
        <v>9.4740686197069129E-3</v>
      </c>
      <c r="M73" s="30">
        <f t="shared" si="47"/>
        <v>1.4694860554803535E-2</v>
      </c>
      <c r="N73" s="31">
        <f t="shared" si="47"/>
        <v>8.6639693242617638E-3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3.3736646039074447E-2</v>
      </c>
      <c r="F74" s="30">
        <f t="shared" si="47"/>
        <v>8.7560972364920664E-2</v>
      </c>
      <c r="G74" s="30">
        <f t="shared" si="47"/>
        <v>5.4616791593645561E-2</v>
      </c>
      <c r="H74" s="30">
        <f t="shared" si="47"/>
        <v>3.8558159142897619E-2</v>
      </c>
      <c r="I74" s="30">
        <f t="shared" si="47"/>
        <v>3.1898573515552017E-2</v>
      </c>
      <c r="J74" s="30">
        <f t="shared" si="47"/>
        <v>2.3944642387785535E-2</v>
      </c>
      <c r="K74" s="30">
        <f t="shared" si="47"/>
        <v>9.2130436809098794E-3</v>
      </c>
      <c r="L74" s="30">
        <f t="shared" si="47"/>
        <v>6.9274199228309321E-3</v>
      </c>
      <c r="M74" s="30">
        <f t="shared" si="47"/>
        <v>4.125328210602127E-3</v>
      </c>
      <c r="N74" s="31">
        <f t="shared" si="47"/>
        <v>7.5664680111527114E-3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3.3562217513689784E-2</v>
      </c>
      <c r="G77" s="30">
        <f t="shared" si="54"/>
        <v>4.3386994307036159E-2</v>
      </c>
      <c r="H77" s="30">
        <f t="shared" si="54"/>
        <v>3.3405103093642967E-2</v>
      </c>
      <c r="I77" s="30">
        <f t="shared" si="54"/>
        <v>4.7675732148893119E-2</v>
      </c>
      <c r="J77" s="30">
        <f t="shared" si="54"/>
        <v>5.0734914327721245E-2</v>
      </c>
      <c r="K77" s="30">
        <f t="shared" si="54"/>
        <v>2.2163764163995528E-2</v>
      </c>
      <c r="L77" s="30">
        <f t="shared" si="54"/>
        <v>1.8378747630314034E-2</v>
      </c>
      <c r="M77" s="30">
        <f t="shared" si="54"/>
        <v>9.408836606730228E-4</v>
      </c>
      <c r="N77" s="31">
        <f t="shared" si="54"/>
        <v>5.3865677168554839E-3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3.1007973705416716E-2</v>
      </c>
      <c r="F78" s="30">
        <f t="shared" si="56"/>
        <v>4.1473724700423709E-2</v>
      </c>
      <c r="G78" s="30">
        <f t="shared" si="56"/>
        <v>3.4311628148995237E-2</v>
      </c>
      <c r="H78" s="30">
        <f t="shared" si="56"/>
        <v>2.2603145195041738E-2</v>
      </c>
      <c r="I78" s="30">
        <f t="shared" si="56"/>
        <v>6.0873000847971023E-2</v>
      </c>
      <c r="J78" s="30">
        <f t="shared" si="56"/>
        <v>7.111133547289572E-2</v>
      </c>
      <c r="K78" s="30">
        <f t="shared" si="56"/>
        <v>1.8265191292182865E-2</v>
      </c>
      <c r="L78" s="30">
        <f t="shared" si="56"/>
        <v>1.5506589664293635E-2</v>
      </c>
      <c r="M78" s="30">
        <f t="shared" si="56"/>
        <v>2.7118523581018128E-3</v>
      </c>
      <c r="N78" s="31">
        <f t="shared" si="56"/>
        <v>6.3706875625284144E-3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3.1670113840004323E-2</v>
      </c>
      <c r="F79" s="30">
        <f t="shared" si="56"/>
        <v>2.7633450692934446E-2</v>
      </c>
      <c r="G79" s="30">
        <f t="shared" si="56"/>
        <v>4.3550535245701363E-2</v>
      </c>
      <c r="H79" s="30">
        <f t="shared" si="56"/>
        <v>4.0615123726811406E-2</v>
      </c>
      <c r="I79" s="30">
        <f t="shared" si="56"/>
        <v>6.8039445836795831E-2</v>
      </c>
      <c r="J79" s="30">
        <f t="shared" si="56"/>
        <v>5.6561682615741675E-2</v>
      </c>
      <c r="K79" s="30">
        <f t="shared" si="56"/>
        <v>2.0784332963633124E-2</v>
      </c>
      <c r="L79" s="30">
        <f t="shared" si="56"/>
        <v>1.782521923888928E-2</v>
      </c>
      <c r="M79" s="30">
        <f t="shared" si="56"/>
        <v>3.1766577095364425E-3</v>
      </c>
      <c r="N79" s="31">
        <f t="shared" si="56"/>
        <v>5.0838229611001318E-3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4.8568905583131726E-2</v>
      </c>
      <c r="F80" s="30">
        <f t="shared" si="56"/>
        <v>3.927532877085993E-2</v>
      </c>
      <c r="G80" s="30">
        <f t="shared" si="56"/>
        <v>5.3723678874959969E-2</v>
      </c>
      <c r="H80" s="30">
        <f t="shared" si="56"/>
        <v>0.10276948865895433</v>
      </c>
      <c r="I80" s="30">
        <f t="shared" si="56"/>
        <v>0.11814313655121335</v>
      </c>
      <c r="J80" s="30">
        <f t="shared" si="56"/>
        <v>3.4963887778467553E-2</v>
      </c>
      <c r="K80" s="30">
        <f t="shared" si="56"/>
        <v>2.1466731556529763E-2</v>
      </c>
      <c r="L80" s="30">
        <f t="shared" si="56"/>
        <v>6.8249095153827743E-3</v>
      </c>
      <c r="M80" s="30">
        <f t="shared" si="56"/>
        <v>8.6463255897310017E-3</v>
      </c>
      <c r="N80" s="31">
        <f t="shared" si="56"/>
        <v>9.348018575372135E-3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4.0269458288083287E-2</v>
      </c>
      <c r="F81" s="30">
        <f t="shared" si="56"/>
        <v>4.191657709871343E-2</v>
      </c>
      <c r="G81" s="30">
        <f t="shared" si="56"/>
        <v>5.0820576113083549E-2</v>
      </c>
      <c r="H81" s="30">
        <f t="shared" si="56"/>
        <v>5.5697134302237196E-2</v>
      </c>
      <c r="I81" s="30">
        <f t="shared" si="56"/>
        <v>4.1362409205141913E-2</v>
      </c>
      <c r="J81" s="30">
        <f t="shared" si="56"/>
        <v>2.5630065025735903E-2</v>
      </c>
      <c r="K81" s="30">
        <f t="shared" si="56"/>
        <v>2.5129642327033925E-3</v>
      </c>
      <c r="L81" s="30">
        <f t="shared" si="56"/>
        <v>5.4698560679087727E-3</v>
      </c>
      <c r="M81" s="30">
        <f t="shared" si="56"/>
        <v>8.4840816970198352E-3</v>
      </c>
      <c r="N81" s="31">
        <f t="shared" si="56"/>
        <v>5.0021450216131899E-3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1.9477861672214755E-2</v>
      </c>
      <c r="F82" s="36">
        <f t="shared" si="56"/>
        <v>5.0553350965392332E-2</v>
      </c>
      <c r="G82" s="36">
        <f t="shared" si="56"/>
        <v>3.1533019328864959E-2</v>
      </c>
      <c r="H82" s="36">
        <f t="shared" si="56"/>
        <v>2.226156356060837E-2</v>
      </c>
      <c r="I82" s="36">
        <f t="shared" si="56"/>
        <v>1.8416650005969024E-2</v>
      </c>
      <c r="J82" s="36">
        <f t="shared" si="56"/>
        <v>1.3824445728237303E-2</v>
      </c>
      <c r="K82" s="36">
        <f t="shared" si="56"/>
        <v>5.3191532492291001E-3</v>
      </c>
      <c r="L82" s="36">
        <f t="shared" si="56"/>
        <v>3.9995477572360152E-3</v>
      </c>
      <c r="M82" s="36">
        <f t="shared" si="56"/>
        <v>2.3817593528866953E-3</v>
      </c>
      <c r="N82" s="37">
        <f t="shared" si="56"/>
        <v>4.3685023430537102E-3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3.3039056437451454E-2</v>
      </c>
      <c r="F85" s="5"/>
      <c r="G85" s="5" t="s">
        <v>22</v>
      </c>
      <c r="H85" s="5">
        <f>1/(1-E85)</f>
        <v>1.0341679326940822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0.16825964515894243</v>
      </c>
      <c r="S85" s="30">
        <f t="shared" si="60"/>
        <v>0.1273711924614295</v>
      </c>
      <c r="T85" s="30">
        <f t="shared" si="60"/>
        <v>0.12775618610219844</v>
      </c>
      <c r="U85" s="30">
        <f t="shared" si="60"/>
        <v>0.10498834211721574</v>
      </c>
      <c r="V85" s="30">
        <f t="shared" si="60"/>
        <v>5.0221730846529533E-2</v>
      </c>
      <c r="W85" s="30">
        <f t="shared" si="60"/>
        <v>8.0930201589142561E-3</v>
      </c>
      <c r="X85" s="30">
        <f t="shared" si="60"/>
        <v>5.4870824449385781E-3</v>
      </c>
      <c r="Y85" s="30">
        <f t="shared" si="60"/>
        <v>2.3786832549112691E-3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-3.4167932694082248E-2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0.11375047889670054</v>
      </c>
      <c r="S86" s="30">
        <f t="shared" si="61"/>
        <v>8.6108193836051283E-2</v>
      </c>
      <c r="T86" s="30">
        <f t="shared" si="61"/>
        <v>8.6368465459519178E-2</v>
      </c>
      <c r="U86" s="30">
        <f t="shared" si="61"/>
        <v>7.0976461308489947E-2</v>
      </c>
      <c r="V86" s="30">
        <f t="shared" si="61"/>
        <v>3.395196708882587E-2</v>
      </c>
      <c r="W86" s="30">
        <f t="shared" si="61"/>
        <v>5.4712163331114829E-3</v>
      </c>
      <c r="X86" s="30">
        <f t="shared" si="61"/>
        <v>3.7094946638443556E-3</v>
      </c>
      <c r="Y86" s="30">
        <f t="shared" si="61"/>
        <v>1.6080882563024889E-3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4.2336937193460884E-2</v>
      </c>
      <c r="S87" s="30">
        <f t="shared" si="63"/>
        <v>3.2048719527500831E-2</v>
      </c>
      <c r="T87" s="30">
        <f t="shared" si="63"/>
        <v>3.2145590358137133E-2</v>
      </c>
      <c r="U87" s="30">
        <f t="shared" si="63"/>
        <v>2.6416820516074385E-2</v>
      </c>
      <c r="V87" s="30">
        <f t="shared" si="63"/>
        <v>1.263662634369591E-2</v>
      </c>
      <c r="W87" s="30">
        <f t="shared" si="63"/>
        <v>2.036339051171213E-3</v>
      </c>
      <c r="X87" s="30">
        <f t="shared" si="63"/>
        <v>1.3806415948830976E-3</v>
      </c>
      <c r="Y87" s="30">
        <f t="shared" si="63"/>
        <v>5.9851643851492652E-4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1.0376314023579318</v>
      </c>
      <c r="G88" s="30">
        <f t="shared" si="64"/>
        <v>1.0282910074194442</v>
      </c>
      <c r="H88" s="30">
        <f t="shared" si="64"/>
        <v>1.0391016746890203</v>
      </c>
      <c r="I88" s="30">
        <f t="shared" si="64"/>
        <v>1.0347464852500681</v>
      </c>
      <c r="J88" s="30">
        <f t="shared" si="64"/>
        <v>0.65733611668498526</v>
      </c>
      <c r="K88" s="30">
        <f t="shared" si="64"/>
        <v>0.11643353802791709</v>
      </c>
      <c r="L88" s="30">
        <f t="shared" si="64"/>
        <v>4.7214276803452609E-2</v>
      </c>
      <c r="M88" s="30">
        <f t="shared" si="64"/>
        <v>9.294270522465356E-3</v>
      </c>
      <c r="N88" s="31">
        <f t="shared" si="64"/>
        <v>4.535019176934052E-3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1.6863549158461656E-2</v>
      </c>
      <c r="S88" s="30">
        <f t="shared" si="65"/>
        <v>1.2765570517019733E-2</v>
      </c>
      <c r="T88" s="30">
        <f t="shared" si="65"/>
        <v>1.2804155878237329E-2</v>
      </c>
      <c r="U88" s="30">
        <f t="shared" si="65"/>
        <v>1.052228576071595E-2</v>
      </c>
      <c r="V88" s="30">
        <f t="shared" si="65"/>
        <v>5.0333912576212888E-3</v>
      </c>
      <c r="W88" s="30">
        <f t="shared" si="65"/>
        <v>8.1110977716226625E-4</v>
      </c>
      <c r="X88" s="30">
        <f t="shared" si="65"/>
        <v>5.4993390993631213E-4</v>
      </c>
      <c r="Y88" s="30">
        <f t="shared" si="65"/>
        <v>2.3839965883509353E-4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1.0287017396168145</v>
      </c>
      <c r="F89" s="30">
        <f t="shared" si="64"/>
        <v>1.0101586501121957</v>
      </c>
      <c r="G89" s="30">
        <f t="shared" si="64"/>
        <v>1.0304648413862418</v>
      </c>
      <c r="H89" s="30">
        <f t="shared" si="64"/>
        <v>1.0650023904575587</v>
      </c>
      <c r="I89" s="30">
        <f t="shared" si="64"/>
        <v>1.0066638055960311</v>
      </c>
      <c r="J89" s="30">
        <f t="shared" si="64"/>
        <v>0.55236288116634402</v>
      </c>
      <c r="K89" s="30">
        <f t="shared" si="64"/>
        <v>0.10117234664964461</v>
      </c>
      <c r="L89" s="30">
        <f t="shared" si="64"/>
        <v>3.8410521170988254E-2</v>
      </c>
      <c r="M89" s="30">
        <f t="shared" si="64"/>
        <v>1.3960818605581744E-2</v>
      </c>
      <c r="N89" s="31">
        <f t="shared" si="64"/>
        <v>1.0642856130510234E-2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1.0327677277848184</v>
      </c>
      <c r="F90" s="30">
        <f t="shared" si="64"/>
        <v>1.058347088058547</v>
      </c>
      <c r="G90" s="30">
        <f t="shared" si="64"/>
        <v>1.0487585646111257</v>
      </c>
      <c r="H90" s="30">
        <f t="shared" si="64"/>
        <v>1.0386812774920833</v>
      </c>
      <c r="I90" s="30">
        <f t="shared" si="64"/>
        <v>0.91309848235234836</v>
      </c>
      <c r="J90" s="30">
        <f t="shared" si="64"/>
        <v>0.31573540692802976</v>
      </c>
      <c r="K90" s="30">
        <f t="shared" si="64"/>
        <v>9.1073030111187392E-2</v>
      </c>
      <c r="L90" s="30">
        <f t="shared" si="64"/>
        <v>4.1215528926165645E-2</v>
      </c>
      <c r="M90" s="30">
        <f t="shared" si="64"/>
        <v>1.6683181092165135E-2</v>
      </c>
      <c r="N90" s="31">
        <f t="shared" si="64"/>
        <v>9.2499062130710422E-3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1.2056888353293531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0.80225671238809759</v>
      </c>
      <c r="F91" s="30">
        <f t="shared" si="64"/>
        <v>0.85126672045438845</v>
      </c>
      <c r="G91" s="30">
        <f t="shared" si="64"/>
        <v>0.84182039900111405</v>
      </c>
      <c r="H91" s="30">
        <f t="shared" si="64"/>
        <v>0.72616765421261498</v>
      </c>
      <c r="I91" s="30">
        <f t="shared" si="64"/>
        <v>0.42140218479430902</v>
      </c>
      <c r="J91" s="30">
        <f t="shared" si="64"/>
        <v>0.17733144960160535</v>
      </c>
      <c r="K91" s="30">
        <f t="shared" si="64"/>
        <v>4.5278349926119371E-2</v>
      </c>
      <c r="L91" s="30">
        <f t="shared" si="64"/>
        <v>3.596853971619865E-2</v>
      </c>
      <c r="M91" s="30">
        <f t="shared" si="64"/>
        <v>2.4205083532817924E-2</v>
      </c>
      <c r="N91" s="31">
        <f t="shared" si="64"/>
        <v>7.7095592704458718E-3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0.34044936391350444</v>
      </c>
      <c r="F92" s="30">
        <f t="shared" si="64"/>
        <v>0.49070043111250616</v>
      </c>
      <c r="G92" s="30">
        <f t="shared" si="64"/>
        <v>0.398994955802145</v>
      </c>
      <c r="H92" s="30">
        <f t="shared" si="64"/>
        <v>0.35403028494353406</v>
      </c>
      <c r="I92" s="30">
        <f t="shared" si="64"/>
        <v>0.22599767852845648</v>
      </c>
      <c r="J92" s="30">
        <f t="shared" si="64"/>
        <v>9.9275018358107758E-2</v>
      </c>
      <c r="K92" s="30">
        <f t="shared" si="64"/>
        <v>3.0392542153338697E-2</v>
      </c>
      <c r="L92" s="30">
        <f t="shared" si="64"/>
        <v>1.2508927542430007E-2</v>
      </c>
      <c r="M92" s="30">
        <f t="shared" si="64"/>
        <v>1.7029976526789989E-2</v>
      </c>
      <c r="N92" s="31">
        <f t="shared" si="64"/>
        <v>7.7943171515255233E-3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0.27109031490324043</v>
      </c>
      <c r="F93" s="36">
        <f t="shared" si="64"/>
        <v>0.28383435349697939</v>
      </c>
      <c r="G93" s="36">
        <f t="shared" si="64"/>
        <v>0.2941257191488269</v>
      </c>
      <c r="H93" s="36">
        <f t="shared" si="64"/>
        <v>0.24893475518868291</v>
      </c>
      <c r="I93" s="36">
        <f t="shared" si="64"/>
        <v>0.16420241653724721</v>
      </c>
      <c r="J93" s="36">
        <f t="shared" si="64"/>
        <v>7.5269215806598497E-2</v>
      </c>
      <c r="K93" s="36">
        <f t="shared" si="64"/>
        <v>2.5755498090392515E-2</v>
      </c>
      <c r="L93" s="36">
        <f t="shared" si="64"/>
        <v>1.6867197227741167E-2</v>
      </c>
      <c r="M93" s="36">
        <f t="shared" si="64"/>
        <v>0</v>
      </c>
      <c r="N93" s="37">
        <f t="shared" si="64"/>
        <v>1.5444309861392086E-2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0.16401148129681087</v>
      </c>
      <c r="S94" s="30">
        <f t="shared" si="70"/>
        <v>0.1250885967151015</v>
      </c>
      <c r="T94" s="30">
        <f t="shared" si="70"/>
        <v>0.12047083920004985</v>
      </c>
      <c r="U94" s="30">
        <f t="shared" si="70"/>
        <v>8.4690118839354803E-2</v>
      </c>
      <c r="V94" s="30">
        <f t="shared" si="70"/>
        <v>3.4663790812704216E-2</v>
      </c>
      <c r="W94" s="30">
        <f t="shared" si="70"/>
        <v>6.9205767048651189E-3</v>
      </c>
      <c r="X94" s="30">
        <f t="shared" si="70"/>
        <v>5.2700909134238624E-3</v>
      </c>
      <c r="Y94" s="30">
        <f t="shared" si="70"/>
        <v>2.6316349156111211E-3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0.11400575805839107</v>
      </c>
      <c r="S95" s="30">
        <f t="shared" si="70"/>
        <v>8.3070767859039163E-2</v>
      </c>
      <c r="T95" s="30">
        <f t="shared" si="70"/>
        <v>7.0889165150269454E-2</v>
      </c>
      <c r="U95" s="30">
        <f t="shared" si="70"/>
        <v>4.3029160416428534E-2</v>
      </c>
      <c r="V95" s="30">
        <f t="shared" si="70"/>
        <v>1.6782175604883889E-2</v>
      </c>
      <c r="W95" s="30">
        <f t="shared" si="70"/>
        <v>4.4876766552611634E-3</v>
      </c>
      <c r="X95" s="30">
        <f t="shared" si="70"/>
        <v>4.1126312595959379E-3</v>
      </c>
      <c r="Y95" s="30">
        <f t="shared" si="70"/>
        <v>2.0684990105204241E-3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4.6066593680143562E-2</v>
      </c>
      <c r="S96" s="30">
        <f t="shared" si="70"/>
        <v>3.1493631080391257E-2</v>
      </c>
      <c r="T96" s="30">
        <f t="shared" si="70"/>
        <v>2.3889398488346539E-2</v>
      </c>
      <c r="U96" s="30">
        <f t="shared" si="70"/>
        <v>1.3591897759614769E-2</v>
      </c>
      <c r="V96" s="30">
        <f t="shared" si="70"/>
        <v>6.2655637839075179E-3</v>
      </c>
      <c r="W96" s="30">
        <f t="shared" si="70"/>
        <v>1.9550847112339543E-3</v>
      </c>
      <c r="X96" s="30">
        <f t="shared" si="70"/>
        <v>2.1379126150343356E-3</v>
      </c>
      <c r="Y96" s="30">
        <f t="shared" si="70"/>
        <v>1.2030971827086125E-3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1.9282200777583886E-2</v>
      </c>
      <c r="S97" s="30">
        <f t="shared" si="70"/>
        <v>1.3026522622224864E-2</v>
      </c>
      <c r="T97" s="30">
        <f t="shared" si="70"/>
        <v>1.0272391559764605E-2</v>
      </c>
      <c r="U97" s="30">
        <f t="shared" si="70"/>
        <v>6.377221908477523E-3</v>
      </c>
      <c r="V97" s="30">
        <f t="shared" si="70"/>
        <v>3.3400458241971743E-3</v>
      </c>
      <c r="W97" s="30">
        <f t="shared" si="70"/>
        <v>1.1817344138642908E-3</v>
      </c>
      <c r="X97" s="30">
        <f t="shared" si="70"/>
        <v>1.2267012220364526E-3</v>
      </c>
      <c r="Y97" s="30">
        <f t="shared" si="70"/>
        <v>7.8091981263687764E-4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1.0642838808544774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0.43820274686066329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0.50409115245627256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6.5888405595609267E-2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0.16860332391912361</v>
      </c>
      <c r="S121" s="30">
        <f t="shared" si="78"/>
        <v>0.12763426082970147</v>
      </c>
      <c r="T121" s="30">
        <f t="shared" si="78"/>
        <v>0.12803280153672086</v>
      </c>
      <c r="U121" s="30">
        <f t="shared" si="78"/>
        <v>0.10446380797890815</v>
      </c>
      <c r="V121" s="30">
        <f t="shared" si="78"/>
        <v>4.7770081990912878E-2</v>
      </c>
      <c r="W121" s="30">
        <f t="shared" si="78"/>
        <v>5.9099326252615826E-3</v>
      </c>
      <c r="X121" s="30">
        <f t="shared" si="78"/>
        <v>2.5710211471355014E-3</v>
      </c>
      <c r="Y121" s="30">
        <f t="shared" si="78"/>
        <v>4.1444598940799693E-4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0.11353329586369865</v>
      </c>
      <c r="S122" s="30">
        <f t="shared" si="78"/>
        <v>8.5945745079580763E-2</v>
      </c>
      <c r="T122" s="30">
        <f t="shared" si="78"/>
        <v>8.6214112505275567E-2</v>
      </c>
      <c r="U122" s="30">
        <f t="shared" si="78"/>
        <v>7.0343336908393908E-2</v>
      </c>
      <c r="V122" s="30">
        <f t="shared" si="78"/>
        <v>3.2167188202701272E-2</v>
      </c>
      <c r="W122" s="30">
        <f t="shared" si="78"/>
        <v>3.9796020249292623E-3</v>
      </c>
      <c r="X122" s="30">
        <f t="shared" si="78"/>
        <v>1.7312618623674294E-3</v>
      </c>
      <c r="Y122" s="30">
        <f t="shared" si="78"/>
        <v>2.7907764830041088E-4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4.1356516994837424E-2</v>
      </c>
      <c r="S123" s="30">
        <f t="shared" si="78"/>
        <v>3.1307262243887198E-2</v>
      </c>
      <c r="T123" s="30">
        <f t="shared" si="78"/>
        <v>3.1405019839288388E-2</v>
      </c>
      <c r="U123" s="30">
        <f t="shared" si="78"/>
        <v>2.5623808295128926E-2</v>
      </c>
      <c r="V123" s="30">
        <f t="shared" si="78"/>
        <v>1.1717468919234546E-2</v>
      </c>
      <c r="W123" s="30">
        <f t="shared" si="78"/>
        <v>1.4496406320685384E-3</v>
      </c>
      <c r="X123" s="30">
        <f t="shared" si="78"/>
        <v>6.3064284436408814E-4</v>
      </c>
      <c r="Y123" s="30">
        <f t="shared" si="78"/>
        <v>1.016589839748109E-4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1.5703388354243172E-2</v>
      </c>
      <c r="S124" s="30">
        <f t="shared" si="78"/>
        <v>1.188760884736173E-2</v>
      </c>
      <c r="T124" s="30">
        <f t="shared" si="78"/>
        <v>1.1924728160029031E-2</v>
      </c>
      <c r="U124" s="30">
        <f t="shared" si="78"/>
        <v>9.7295575646110782E-3</v>
      </c>
      <c r="V124" s="30">
        <f t="shared" si="78"/>
        <v>4.4492132882100188E-3</v>
      </c>
      <c r="W124" s="30">
        <f t="shared" si="78"/>
        <v>5.5043972446481616E-4</v>
      </c>
      <c r="X124" s="30">
        <f t="shared" si="78"/>
        <v>2.3945995014788208E-4</v>
      </c>
      <c r="Y124" s="30">
        <f t="shared" si="78"/>
        <v>3.860069998770732E-5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1.177708311454259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0.16420470884198085</v>
      </c>
      <c r="S130" s="30">
        <f t="shared" si="82"/>
        <v>0.12526957460658406</v>
      </c>
      <c r="T130" s="30">
        <f t="shared" si="82"/>
        <v>0.1204940378635605</v>
      </c>
      <c r="U130" s="30">
        <f t="shared" si="82"/>
        <v>8.3490764257835456E-2</v>
      </c>
      <c r="V130" s="30">
        <f t="shared" si="82"/>
        <v>3.1755140022238192E-2</v>
      </c>
      <c r="W130" s="30">
        <f t="shared" si="82"/>
        <v>4.762763085804189E-3</v>
      </c>
      <c r="X130" s="30">
        <f t="shared" si="82"/>
        <v>2.4337287343262379E-3</v>
      </c>
      <c r="Y130" s="30">
        <f t="shared" si="82"/>
        <v>7.3468060122436677E-4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0.11380805826459178</v>
      </c>
      <c r="S131" s="30">
        <f t="shared" si="82"/>
        <v>8.2812858379657309E-2</v>
      </c>
      <c r="T131" s="30">
        <f t="shared" si="82"/>
        <v>7.0215035489428285E-2</v>
      </c>
      <c r="U131" s="30">
        <f t="shared" si="82"/>
        <v>4.1403111988984692E-2</v>
      </c>
      <c r="V131" s="30">
        <f t="shared" si="82"/>
        <v>1.4259321966976582E-2</v>
      </c>
      <c r="W131" s="30">
        <f t="shared" si="82"/>
        <v>2.829811854514093E-3</v>
      </c>
      <c r="X131" s="30">
        <f t="shared" si="82"/>
        <v>1.9713099404500148E-3</v>
      </c>
      <c r="Y131" s="30">
        <f t="shared" si="82"/>
        <v>6.3616482113278583E-4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4.5246318534335334E-2</v>
      </c>
      <c r="S132" s="30">
        <f t="shared" si="82"/>
        <v>3.0758503912781468E-2</v>
      </c>
      <c r="T132" s="30">
        <f t="shared" si="82"/>
        <v>2.2894450413341618E-2</v>
      </c>
      <c r="U132" s="30">
        <f t="shared" si="82"/>
        <v>1.2245105372793276E-2</v>
      </c>
      <c r="V132" s="30">
        <f t="shared" si="82"/>
        <v>4.6684457109096907E-3</v>
      </c>
      <c r="W132" s="30">
        <f t="shared" si="82"/>
        <v>9.6240216345701074E-4</v>
      </c>
      <c r="X132" s="30">
        <f t="shared" si="82"/>
        <v>8.7616900185527201E-4</v>
      </c>
      <c r="Y132" s="30">
        <f t="shared" si="82"/>
        <v>3.6499973133382018E-4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1.8242268272186904E-2</v>
      </c>
      <c r="S133" s="30">
        <f t="shared" si="82"/>
        <v>1.2186545520640571E-2</v>
      </c>
      <c r="T133" s="30">
        <f t="shared" si="82"/>
        <v>9.3383114934074887E-3</v>
      </c>
      <c r="U133" s="30">
        <f t="shared" si="82"/>
        <v>5.3100519476431997E-3</v>
      </c>
      <c r="V133" s="30">
        <f t="shared" si="82"/>
        <v>2.1691018353350838E-3</v>
      </c>
      <c r="W133" s="30">
        <f t="shared" si="82"/>
        <v>4.703961517242531E-4</v>
      </c>
      <c r="X133" s="30">
        <f t="shared" si="82"/>
        <v>3.2156530712273995E-4</v>
      </c>
      <c r="Y133" s="30">
        <f t="shared" si="82"/>
        <v>1.8379649881566462E-4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1.027319502586973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0.4512404237419736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0.52131490502508071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7.0074481283107115E-2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HT29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38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0.53202993049832958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0.36028102931203831</v>
      </c>
      <c r="S4" s="75">
        <f>S3*AVERAGE(E63:E64)</f>
        <v>0.14099886811925097</v>
      </c>
      <c r="T4" s="75">
        <f>T3*AVERAGE(E64:E65)</f>
        <v>1.8783215200162049E-2</v>
      </c>
      <c r="U4" s="75">
        <f>U3*AVERAGE(E65:E66)</f>
        <v>1.1966817866878199E-2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0.77434390862337321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0.53202993049832958</v>
      </c>
      <c r="R5" s="80" t="s">
        <v>80</v>
      </c>
      <c r="S5" s="81">
        <f>SUM(R3:U3)</f>
        <v>1</v>
      </c>
      <c r="T5" s="80" t="s">
        <v>92</v>
      </c>
      <c r="U5" s="79">
        <f>Q5/S5</f>
        <v>0.53202993049832958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0.14290416644502468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0.16388717478001869</v>
      </c>
      <c r="D7" s="53">
        <v>0</v>
      </c>
      <c r="E7" s="113">
        <v>145407</v>
      </c>
      <c r="F7" s="113">
        <v>149734</v>
      </c>
      <c r="G7" s="113">
        <v>151537</v>
      </c>
      <c r="H7" s="113">
        <v>144020</v>
      </c>
      <c r="I7" s="113">
        <v>148910</v>
      </c>
      <c r="J7" s="113">
        <v>135582</v>
      </c>
      <c r="K7" s="113">
        <v>88900</v>
      </c>
      <c r="L7" s="113">
        <v>44696</v>
      </c>
      <c r="M7" s="113">
        <v>16251</v>
      </c>
      <c r="N7" s="114">
        <v>15742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144342</v>
      </c>
      <c r="F8" s="113">
        <v>144275</v>
      </c>
      <c r="G8" s="113">
        <v>144490</v>
      </c>
      <c r="H8" s="113">
        <v>147395</v>
      </c>
      <c r="I8" s="113">
        <v>136444</v>
      </c>
      <c r="J8" s="113">
        <v>103258</v>
      </c>
      <c r="K8" s="113">
        <v>19772</v>
      </c>
      <c r="L8" s="113">
        <v>10500</v>
      </c>
      <c r="M8" s="113">
        <v>12435</v>
      </c>
      <c r="N8" s="114">
        <v>11590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116338</v>
      </c>
      <c r="F9" s="113">
        <v>103951</v>
      </c>
      <c r="G9" s="113">
        <v>108940</v>
      </c>
      <c r="H9" s="113">
        <v>44495</v>
      </c>
      <c r="I9" s="113">
        <v>22969</v>
      </c>
      <c r="J9" s="113">
        <v>14246</v>
      </c>
      <c r="K9" s="113">
        <v>11364</v>
      </c>
      <c r="L9" s="113">
        <v>12070</v>
      </c>
      <c r="M9" s="113">
        <v>14124</v>
      </c>
      <c r="N9" s="114">
        <v>14986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0.58805403510109189</v>
      </c>
      <c r="D10" s="53">
        <v>5.0000000000000001E-9</v>
      </c>
      <c r="E10" s="113">
        <v>15930</v>
      </c>
      <c r="F10" s="113">
        <v>14341</v>
      </c>
      <c r="G10" s="113">
        <v>13321</v>
      </c>
      <c r="H10" s="113">
        <v>14451</v>
      </c>
      <c r="I10" s="113">
        <v>12523</v>
      </c>
      <c r="J10" s="113">
        <v>12803</v>
      </c>
      <c r="K10" s="113">
        <v>12620</v>
      </c>
      <c r="L10" s="113">
        <v>11164</v>
      </c>
      <c r="M10" s="113">
        <v>12819</v>
      </c>
      <c r="N10" s="114">
        <v>14017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0.41362831576050618</v>
      </c>
      <c r="S10" s="38">
        <f t="shared" si="3"/>
        <v>0.30675245241842947</v>
      </c>
      <c r="T10" s="38">
        <f t="shared" si="3"/>
        <v>0.30115402032418392</v>
      </c>
      <c r="U10" s="38">
        <f t="shared" si="3"/>
        <v>0.29210816291806269</v>
      </c>
      <c r="V10" s="38">
        <f t="shared" si="3"/>
        <v>0.2234442430227952</v>
      </c>
      <c r="W10" s="38">
        <f t="shared" si="3"/>
        <v>6.9832783554990258E-2</v>
      </c>
      <c r="X10" s="38">
        <f t="shared" si="3"/>
        <v>4.0011355506350328E-2</v>
      </c>
      <c r="Y10" s="38">
        <f t="shared" si="3"/>
        <v>1.4909838047971535E-2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0.73095820154611657</v>
      </c>
      <c r="D11" s="53">
        <v>7.4999999999999993E-9</v>
      </c>
      <c r="E11" s="113">
        <v>11884</v>
      </c>
      <c r="F11" s="113">
        <v>13248</v>
      </c>
      <c r="G11" s="113">
        <v>13018</v>
      </c>
      <c r="H11" s="113">
        <v>13467</v>
      </c>
      <c r="I11" s="113">
        <v>12667</v>
      </c>
      <c r="J11" s="113">
        <v>14017</v>
      </c>
      <c r="K11" s="113">
        <v>12711</v>
      </c>
      <c r="L11" s="113">
        <v>11202</v>
      </c>
      <c r="M11" s="113">
        <v>12024</v>
      </c>
      <c r="N11" s="114">
        <v>12087</v>
      </c>
      <c r="O11" s="5"/>
      <c r="P11" s="41" t="s">
        <v>78</v>
      </c>
      <c r="Q11" s="42">
        <f>SUM(R10:Y10)</f>
        <v>1.6618411715532897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0.77434390862337321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0.14290416644502468</v>
      </c>
      <c r="D12" s="53">
        <v>1E-8</v>
      </c>
      <c r="E12" s="113">
        <v>13397</v>
      </c>
      <c r="F12" s="113">
        <v>14297</v>
      </c>
      <c r="G12" s="113">
        <v>14047</v>
      </c>
      <c r="H12" s="113">
        <v>12216</v>
      </c>
      <c r="I12" s="113">
        <v>13156</v>
      </c>
      <c r="J12" s="113">
        <v>13212</v>
      </c>
      <c r="K12" s="113">
        <v>13567</v>
      </c>
      <c r="L12" s="113">
        <v>12172</v>
      </c>
      <c r="M12" s="113">
        <v>12072</v>
      </c>
      <c r="N12" s="114">
        <v>13562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0.626720444263834</v>
      </c>
      <c r="D15" s="53">
        <f>D7</f>
        <v>0</v>
      </c>
      <c r="E15" s="113">
        <v>145525</v>
      </c>
      <c r="F15" s="113">
        <v>157276</v>
      </c>
      <c r="G15" s="113">
        <v>144961</v>
      </c>
      <c r="H15" s="113">
        <v>148304</v>
      </c>
      <c r="I15" s="113">
        <v>140024</v>
      </c>
      <c r="J15" s="113">
        <v>134746</v>
      </c>
      <c r="K15" s="113">
        <v>72999</v>
      </c>
      <c r="L15" s="113">
        <v>34011</v>
      </c>
      <c r="M15" s="113">
        <v>13940</v>
      </c>
      <c r="N15" s="114">
        <v>11427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0.79060761904385268</v>
      </c>
      <c r="D16" s="53">
        <f t="shared" ref="D16:D20" si="7">D8</f>
        <v>1.0000000000000001E-9</v>
      </c>
      <c r="E16" s="113">
        <v>147837</v>
      </c>
      <c r="F16" s="113">
        <v>145054</v>
      </c>
      <c r="G16" s="113">
        <v>156746</v>
      </c>
      <c r="H16" s="113">
        <v>140842</v>
      </c>
      <c r="I16" s="113">
        <v>134484</v>
      </c>
      <c r="J16" s="113">
        <v>93282</v>
      </c>
      <c r="K16" s="113">
        <v>16711</v>
      </c>
      <c r="L16" s="113">
        <v>11603</v>
      </c>
      <c r="M16" s="113">
        <v>11815</v>
      </c>
      <c r="N16" s="114">
        <v>12989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0.16388717478001869</v>
      </c>
      <c r="D17" s="53">
        <f t="shared" si="7"/>
        <v>2.5000000000000001E-9</v>
      </c>
      <c r="E17" s="113">
        <v>121276</v>
      </c>
      <c r="F17" s="113">
        <v>88411</v>
      </c>
      <c r="G17" s="113">
        <v>94937</v>
      </c>
      <c r="H17" s="113">
        <v>55513</v>
      </c>
      <c r="I17" s="113">
        <v>23433</v>
      </c>
      <c r="J17" s="113">
        <v>13477</v>
      </c>
      <c r="K17" s="113">
        <v>11453</v>
      </c>
      <c r="L17" s="113">
        <v>10655</v>
      </c>
      <c r="M17" s="113">
        <v>12896</v>
      </c>
      <c r="N17" s="114">
        <v>12308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1.0439791069599909</v>
      </c>
      <c r="S17" s="30">
        <f t="shared" si="10"/>
        <v>1.0348684919070903</v>
      </c>
      <c r="T17" s="30">
        <f t="shared" si="10"/>
        <v>1.0031506878216685</v>
      </c>
      <c r="U17" s="30">
        <f t="shared" si="10"/>
        <v>0.99767331418470351</v>
      </c>
      <c r="V17" s="30">
        <f t="shared" si="10"/>
        <v>0.94305131210219084</v>
      </c>
      <c r="W17" s="30">
        <f t="shared" si="10"/>
        <v>0.54148010497433441</v>
      </c>
      <c r="X17" s="30">
        <f t="shared" si="10"/>
        <v>0.25166299513728407</v>
      </c>
      <c r="Y17" s="30">
        <f t="shared" si="10"/>
        <v>0.1090454206238335</v>
      </c>
      <c r="Z17" s="31">
        <f t="shared" si="10"/>
        <v>9.5019979677607239E-2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19776</v>
      </c>
      <c r="F18" s="113">
        <v>16966</v>
      </c>
      <c r="G18" s="113">
        <v>17734</v>
      </c>
      <c r="H18" s="113">
        <v>13492</v>
      </c>
      <c r="I18" s="113">
        <v>12398</v>
      </c>
      <c r="J18" s="113">
        <v>11785</v>
      </c>
      <c r="K18" s="113">
        <v>12716</v>
      </c>
      <c r="L18" s="113">
        <v>12302</v>
      </c>
      <c r="M18" s="113">
        <v>13150</v>
      </c>
      <c r="N18" s="114">
        <v>12236</v>
      </c>
      <c r="O18" s="5"/>
      <c r="P18" s="20">
        <f t="shared" si="9"/>
        <v>-8.9999999999999982</v>
      </c>
      <c r="Q18" s="30">
        <f t="shared" si="10"/>
        <v>0.99116260591027405</v>
      </c>
      <c r="R18" s="30">
        <f t="shared" si="10"/>
        <v>1.0347530521703452</v>
      </c>
      <c r="S18" s="30">
        <f t="shared" si="10"/>
        <v>1.025722951213067</v>
      </c>
      <c r="T18" s="30">
        <f t="shared" si="10"/>
        <v>0.99428544986200873</v>
      </c>
      <c r="U18" s="30">
        <f t="shared" si="10"/>
        <v>0.9888564819344503</v>
      </c>
      <c r="V18" s="30">
        <f t="shared" si="10"/>
        <v>0.93471719601031067</v>
      </c>
      <c r="W18" s="30">
        <f t="shared" si="10"/>
        <v>0.53669483189493006</v>
      </c>
      <c r="X18" s="30">
        <f t="shared" si="10"/>
        <v>0.24943895007145511</v>
      </c>
      <c r="Y18" s="30">
        <f t="shared" si="10"/>
        <v>0.10808174326810076</v>
      </c>
      <c r="Z18" s="31">
        <f t="shared" si="10"/>
        <v>9.4180250670798479E-2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12998</v>
      </c>
      <c r="F19" s="113">
        <v>14158</v>
      </c>
      <c r="G19" s="113">
        <v>12633</v>
      </c>
      <c r="H19" s="113">
        <v>12625</v>
      </c>
      <c r="I19" s="113">
        <v>14199</v>
      </c>
      <c r="J19" s="113">
        <v>12736</v>
      </c>
      <c r="K19" s="113">
        <v>12522</v>
      </c>
      <c r="L19" s="113">
        <v>11716</v>
      </c>
      <c r="M19" s="113">
        <v>11794</v>
      </c>
      <c r="N19" s="114">
        <v>11718</v>
      </c>
      <c r="O19" s="5"/>
      <c r="P19" s="20">
        <f t="shared" si="9"/>
        <v>-8.6020599913279607</v>
      </c>
      <c r="Q19" s="30">
        <f t="shared" si="10"/>
        <v>0.81929482781856322</v>
      </c>
      <c r="R19" s="30">
        <f t="shared" si="10"/>
        <v>0.85532668268296308</v>
      </c>
      <c r="S19" s="30">
        <f t="shared" si="10"/>
        <v>0.84786240289187575</v>
      </c>
      <c r="T19" s="30">
        <f t="shared" si="10"/>
        <v>0.82187617005492719</v>
      </c>
      <c r="U19" s="30">
        <f t="shared" si="10"/>
        <v>0.81738858616413201</v>
      </c>
      <c r="V19" s="30">
        <f t="shared" si="10"/>
        <v>0.77263706237283458</v>
      </c>
      <c r="W19" s="30">
        <f t="shared" si="10"/>
        <v>0.44363184937212485</v>
      </c>
      <c r="X19" s="30">
        <f t="shared" si="10"/>
        <v>0.20618619026930507</v>
      </c>
      <c r="Y19" s="30">
        <f t="shared" si="10"/>
        <v>8.934034911440647E-2</v>
      </c>
      <c r="Z19" s="31">
        <f t="shared" si="10"/>
        <v>7.7849377889288598E-2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12467</v>
      </c>
      <c r="F20" s="113">
        <v>14746</v>
      </c>
      <c r="G20" s="113">
        <v>15259</v>
      </c>
      <c r="H20" s="113">
        <v>12849</v>
      </c>
      <c r="I20" s="113">
        <v>13548</v>
      </c>
      <c r="J20" s="113">
        <v>12929</v>
      </c>
      <c r="K20" s="113">
        <v>12700</v>
      </c>
      <c r="L20" s="113">
        <v>12915</v>
      </c>
      <c r="M20" s="113">
        <v>11318</v>
      </c>
      <c r="N20" s="114">
        <v>12755</v>
      </c>
      <c r="O20" s="5"/>
      <c r="P20" s="20">
        <f t="shared" si="9"/>
        <v>-8.3010299956639813</v>
      </c>
      <c r="Q20" s="30">
        <f t="shared" si="10"/>
        <v>0.11757472779107729</v>
      </c>
      <c r="R20" s="30">
        <f t="shared" si="10"/>
        <v>0.12274555932039288</v>
      </c>
      <c r="S20" s="30">
        <f t="shared" si="10"/>
        <v>0.12167438123553881</v>
      </c>
      <c r="T20" s="30">
        <f t="shared" si="10"/>
        <v>0.11794516905406463</v>
      </c>
      <c r="U20" s="30">
        <f t="shared" si="10"/>
        <v>0.11730116833968844</v>
      </c>
      <c r="V20" s="30">
        <f t="shared" si="10"/>
        <v>0.11087900131343337</v>
      </c>
      <c r="W20" s="30">
        <f t="shared" si="10"/>
        <v>6.366437594664133E-2</v>
      </c>
      <c r="X20" s="30">
        <f t="shared" si="10"/>
        <v>2.9589208148353384E-2</v>
      </c>
      <c r="Y20" s="30">
        <f t="shared" si="10"/>
        <v>1.2820985646710749E-2</v>
      </c>
      <c r="Z20" s="31">
        <f t="shared" si="10"/>
        <v>1.1171948245308367E-2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9.5870899483491256E-2</v>
      </c>
      <c r="R21" s="30">
        <f t="shared" si="10"/>
        <v>0.10008721602622625</v>
      </c>
      <c r="S21" s="30">
        <f t="shared" si="10"/>
        <v>9.9213773166256833E-2</v>
      </c>
      <c r="T21" s="30">
        <f t="shared" si="10"/>
        <v>9.6172958758946298E-2</v>
      </c>
      <c r="U21" s="30">
        <f t="shared" si="10"/>
        <v>9.5647838021563306E-2</v>
      </c>
      <c r="V21" s="30">
        <f t="shared" si="10"/>
        <v>9.0411177550323685E-2</v>
      </c>
      <c r="W21" s="30">
        <f t="shared" si="10"/>
        <v>5.191218471630471E-2</v>
      </c>
      <c r="X21" s="30">
        <f t="shared" si="10"/>
        <v>2.4127157710520909E-2</v>
      </c>
      <c r="Y21" s="30">
        <f t="shared" si="10"/>
        <v>1.0454282559762567E-2</v>
      </c>
      <c r="Z21" s="31">
        <f t="shared" si="10"/>
        <v>9.1096509205952653E-3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9.5598186386559911E-2</v>
      </c>
      <c r="R22" s="30">
        <f t="shared" si="10"/>
        <v>9.9802509250835572E-2</v>
      </c>
      <c r="S22" s="30">
        <f t="shared" si="10"/>
        <v>9.8931550974912186E-2</v>
      </c>
      <c r="T22" s="30">
        <f t="shared" si="10"/>
        <v>9.5899386428181646E-2</v>
      </c>
      <c r="U22" s="30">
        <f t="shared" si="10"/>
        <v>9.5375759442326236E-2</v>
      </c>
      <c r="V22" s="30">
        <f t="shared" si="10"/>
        <v>9.0153995106435125E-2</v>
      </c>
      <c r="W22" s="30">
        <f t="shared" si="10"/>
        <v>5.1764515999950446E-2</v>
      </c>
      <c r="X22" s="30">
        <f t="shared" si="10"/>
        <v>2.4058525915734003E-2</v>
      </c>
      <c r="Y22" s="30">
        <f t="shared" si="10"/>
        <v>1.042454444539806E-2</v>
      </c>
      <c r="Z22" s="31">
        <f t="shared" si="10"/>
        <v>9.0837377276670322E-3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113670</v>
      </c>
      <c r="F23" s="113">
        <v>116106</v>
      </c>
      <c r="G23" s="113">
        <v>121209</v>
      </c>
      <c r="H23" s="113">
        <v>113658</v>
      </c>
      <c r="I23" s="113">
        <v>114435</v>
      </c>
      <c r="J23" s="113">
        <v>110350</v>
      </c>
      <c r="K23" s="113">
        <v>58134</v>
      </c>
      <c r="L23" s="113">
        <v>24313</v>
      </c>
      <c r="M23" s="113">
        <v>13593</v>
      </c>
      <c r="N23" s="114">
        <v>11171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109683</v>
      </c>
      <c r="F24" s="113">
        <v>116819</v>
      </c>
      <c r="G24" s="113">
        <v>111937</v>
      </c>
      <c r="H24" s="113">
        <v>111611</v>
      </c>
      <c r="I24" s="113">
        <v>101176</v>
      </c>
      <c r="J24" s="113">
        <v>63854</v>
      </c>
      <c r="K24" s="113">
        <v>12927</v>
      </c>
      <c r="L24" s="113">
        <v>8457</v>
      </c>
      <c r="M24" s="113">
        <v>9309</v>
      </c>
      <c r="N24" s="114">
        <v>10361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93713</v>
      </c>
      <c r="F25" s="113">
        <v>70026</v>
      </c>
      <c r="G25" s="113">
        <v>71168</v>
      </c>
      <c r="H25" s="113">
        <v>39042</v>
      </c>
      <c r="I25" s="113">
        <v>18634</v>
      </c>
      <c r="J25" s="113">
        <v>12122</v>
      </c>
      <c r="K25" s="113">
        <v>9125</v>
      </c>
      <c r="L25" s="113">
        <v>9865</v>
      </c>
      <c r="M25" s="113">
        <v>11137</v>
      </c>
      <c r="N25" s="114">
        <v>12229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12194</v>
      </c>
      <c r="F26" s="113">
        <v>11775</v>
      </c>
      <c r="G26" s="113">
        <v>12520</v>
      </c>
      <c r="H26" s="113">
        <v>10777</v>
      </c>
      <c r="I26" s="113">
        <v>9627</v>
      </c>
      <c r="J26" s="113">
        <v>10407</v>
      </c>
      <c r="K26" s="113">
        <v>10162</v>
      </c>
      <c r="L26" s="113">
        <v>9664</v>
      </c>
      <c r="M26" s="113">
        <v>12044</v>
      </c>
      <c r="N26" s="114">
        <v>10710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1.0439791069599909</v>
      </c>
      <c r="S26" s="30">
        <f t="shared" si="15"/>
        <v>1.0348684919070903</v>
      </c>
      <c r="T26" s="30">
        <f t="shared" si="15"/>
        <v>1.0031506878216685</v>
      </c>
      <c r="U26" s="30">
        <f t="shared" si="15"/>
        <v>0.99767331418470351</v>
      </c>
      <c r="V26" s="30">
        <f t="shared" si="15"/>
        <v>0.94305131210219084</v>
      </c>
      <c r="W26" s="30">
        <f t="shared" si="15"/>
        <v>0.54148010497433441</v>
      </c>
      <c r="X26" s="30">
        <f t="shared" si="15"/>
        <v>0.25166299513728407</v>
      </c>
      <c r="Y26" s="30">
        <f t="shared" si="15"/>
        <v>0.1090454206238335</v>
      </c>
      <c r="Z26" s="31">
        <f t="shared" si="15"/>
        <v>9.5019979677607239E-2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13250</v>
      </c>
      <c r="F27" s="113">
        <v>11446</v>
      </c>
      <c r="G27" s="113">
        <v>11144</v>
      </c>
      <c r="H27" s="113">
        <v>11355</v>
      </c>
      <c r="I27" s="113">
        <v>11105</v>
      </c>
      <c r="J27" s="113">
        <v>10529</v>
      </c>
      <c r="K27" s="113">
        <v>11768</v>
      </c>
      <c r="L27" s="113">
        <v>9081</v>
      </c>
      <c r="M27" s="113">
        <v>11174</v>
      </c>
      <c r="N27" s="114">
        <v>10756</v>
      </c>
      <c r="O27" s="5"/>
      <c r="P27" s="20">
        <f t="shared" si="14"/>
        <v>-8.9999999999999982</v>
      </c>
      <c r="Q27" s="30">
        <f t="shared" si="15"/>
        <v>0.99116260591027405</v>
      </c>
      <c r="R27" s="30">
        <f t="shared" si="15"/>
        <v>1.0055604659609887</v>
      </c>
      <c r="S27" s="30">
        <f t="shared" si="15"/>
        <v>1.0185182342167853</v>
      </c>
      <c r="T27" s="30">
        <f t="shared" si="15"/>
        <v>0.98779269764227318</v>
      </c>
      <c r="U27" s="30">
        <f t="shared" si="15"/>
        <v>0.9175248118349888</v>
      </c>
      <c r="V27" s="30">
        <f t="shared" si="15"/>
        <v>0.6376276867974735</v>
      </c>
      <c r="W27" s="30">
        <f t="shared" si="15"/>
        <v>0.1215111293951651</v>
      </c>
      <c r="X27" s="30">
        <f t="shared" si="15"/>
        <v>7.5447562179928332E-2</v>
      </c>
      <c r="Y27" s="30">
        <f t="shared" si="15"/>
        <v>8.2867445717660457E-2</v>
      </c>
      <c r="Z27" s="31">
        <f t="shared" si="15"/>
        <v>8.6704421844972498E-2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12389</v>
      </c>
      <c r="F28" s="115">
        <v>10298</v>
      </c>
      <c r="G28" s="115">
        <v>9695</v>
      </c>
      <c r="H28" s="115">
        <v>11451</v>
      </c>
      <c r="I28" s="115">
        <v>10322</v>
      </c>
      <c r="J28" s="115">
        <v>10506</v>
      </c>
      <c r="K28" s="115">
        <v>10790</v>
      </c>
      <c r="L28" s="115">
        <v>10528</v>
      </c>
      <c r="M28" s="115">
        <v>10006</v>
      </c>
      <c r="N28" s="116">
        <v>9872</v>
      </c>
      <c r="O28" s="5"/>
      <c r="P28" s="20">
        <f t="shared" si="14"/>
        <v>-8.6020599913279607</v>
      </c>
      <c r="Q28" s="30">
        <f t="shared" si="15"/>
        <v>0.81929482781856322</v>
      </c>
      <c r="R28" s="30">
        <f t="shared" si="15"/>
        <v>0.64615820304861782</v>
      </c>
      <c r="S28" s="30">
        <f t="shared" si="15"/>
        <v>0.67589211801674509</v>
      </c>
      <c r="T28" s="30">
        <f t="shared" si="15"/>
        <v>0.34364606171460038</v>
      </c>
      <c r="U28" s="30">
        <f t="shared" si="15"/>
        <v>0.16097268830014697</v>
      </c>
      <c r="V28" s="30">
        <f t="shared" si="15"/>
        <v>9.9074942079097825E-2</v>
      </c>
      <c r="W28" s="30">
        <f t="shared" si="15"/>
        <v>7.9043512863513229E-2</v>
      </c>
      <c r="X28" s="30">
        <f t="shared" si="15"/>
        <v>8.1004118271008202E-2</v>
      </c>
      <c r="Y28" s="30">
        <f t="shared" si="15"/>
        <v>9.4575975262898834E-2</v>
      </c>
      <c r="Z28" s="31">
        <f t="shared" si="15"/>
        <v>9.840744236771011E-2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0.11757472779107729</v>
      </c>
      <c r="R29" s="30">
        <f t="shared" si="15"/>
        <v>0.10626691012598249</v>
      </c>
      <c r="S29" s="30">
        <f t="shared" si="15"/>
        <v>0.10787248038464277</v>
      </c>
      <c r="T29" s="30">
        <f t="shared" si="15"/>
        <v>9.563507985655971E-2</v>
      </c>
      <c r="U29" s="30">
        <f t="shared" si="15"/>
        <v>8.533709713337094E-2</v>
      </c>
      <c r="V29" s="30">
        <f t="shared" si="15"/>
        <v>8.6862185015683532E-2</v>
      </c>
      <c r="W29" s="30">
        <f t="shared" si="15"/>
        <v>8.7856727616124522E-2</v>
      </c>
      <c r="X29" s="30">
        <f t="shared" si="15"/>
        <v>8.2110311517053447E-2</v>
      </c>
      <c r="Y29" s="30">
        <f t="shared" si="15"/>
        <v>9.482591995443089E-2</v>
      </c>
      <c r="Z29" s="31">
        <f t="shared" si="15"/>
        <v>9.1566756320204834E-2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9.5870899483491256E-2</v>
      </c>
      <c r="R30" s="30">
        <f t="shared" si="15"/>
        <v>9.6364633790440316E-2</v>
      </c>
      <c r="S30" s="30">
        <f t="shared" si="15"/>
        <v>9.145867388617894E-2</v>
      </c>
      <c r="T30" s="30">
        <f t="shared" si="15"/>
        <v>9.3088394396099616E-2</v>
      </c>
      <c r="U30" s="30">
        <f t="shared" si="15"/>
        <v>9.4126682263307671E-2</v>
      </c>
      <c r="V30" s="30">
        <f t="shared" si="15"/>
        <v>9.2181258685650469E-2</v>
      </c>
      <c r="W30" s="30">
        <f t="shared" si="15"/>
        <v>9.2330508689297042E-2</v>
      </c>
      <c r="X30" s="30">
        <f t="shared" si="15"/>
        <v>7.9145529535073991E-2</v>
      </c>
      <c r="Y30" s="30">
        <f t="shared" si="15"/>
        <v>8.7346208869370875E-2</v>
      </c>
      <c r="Z30" s="31">
        <f t="shared" si="15"/>
        <v>8.6090778226585785E-2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9.5598186386559911E-2</v>
      </c>
      <c r="R31" s="30">
        <f t="shared" si="15"/>
        <v>9.6749755603787957E-2</v>
      </c>
      <c r="S31" s="30">
        <f t="shared" si="15"/>
        <v>9.558343084595318E-2</v>
      </c>
      <c r="T31" s="30">
        <f t="shared" si="15"/>
        <v>9.1015183458860963E-2</v>
      </c>
      <c r="U31" s="30">
        <f t="shared" si="15"/>
        <v>9.1460400616102708E-2</v>
      </c>
      <c r="V31" s="30">
        <f t="shared" si="15"/>
        <v>9.0710494638450101E-2</v>
      </c>
      <c r="W31" s="30">
        <f t="shared" si="15"/>
        <v>9.1832584876634191E-2</v>
      </c>
      <c r="X31" s="30">
        <f t="shared" si="15"/>
        <v>8.8358828434924194E-2</v>
      </c>
      <c r="Y31" s="30">
        <f t="shared" si="15"/>
        <v>8.294082012267201E-2</v>
      </c>
      <c r="Z31" s="31">
        <f t="shared" si="15"/>
        <v>8.9255100274362745E-2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1.0297578520979045</v>
      </c>
      <c r="G34" s="30">
        <f t="shared" si="17"/>
        <v>1.042157530242698</v>
      </c>
      <c r="H34" s="30">
        <f t="shared" si="17"/>
        <v>0.9904612570233895</v>
      </c>
      <c r="I34" s="30">
        <f t="shared" si="17"/>
        <v>1.0240909997455419</v>
      </c>
      <c r="J34" s="30">
        <f t="shared" si="17"/>
        <v>0.93243103839567554</v>
      </c>
      <c r="K34" s="30">
        <f t="shared" si="17"/>
        <v>0.6113873472391288</v>
      </c>
      <c r="L34" s="30">
        <f t="shared" si="17"/>
        <v>0.30738547662767268</v>
      </c>
      <c r="M34" s="30">
        <f t="shared" si="17"/>
        <v>0.11176215725515277</v>
      </c>
      <c r="N34" s="31">
        <f t="shared" si="17"/>
        <v>0.10826163802292875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0.9926757308795312</v>
      </c>
      <c r="F35" s="30">
        <f t="shared" si="20"/>
        <v>0.99221495526350179</v>
      </c>
      <c r="G35" s="30">
        <f t="shared" si="20"/>
        <v>0.9936935635835964</v>
      </c>
      <c r="H35" s="30">
        <f t="shared" si="20"/>
        <v>1.013671969024875</v>
      </c>
      <c r="I35" s="30">
        <f t="shared" si="20"/>
        <v>0.93835922617205503</v>
      </c>
      <c r="J35" s="30">
        <f t="shared" si="20"/>
        <v>0.71013087402944841</v>
      </c>
      <c r="K35" s="30">
        <f t="shared" si="20"/>
        <v>0.13597694746470251</v>
      </c>
      <c r="L35" s="30">
        <f t="shared" si="20"/>
        <v>7.221110400462151E-2</v>
      </c>
      <c r="M35" s="30">
        <f t="shared" si="20"/>
        <v>8.5518578885473193E-2</v>
      </c>
      <c r="N35" s="31">
        <f t="shared" si="20"/>
        <v>7.9707304325101272E-2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0.80008527787520545</v>
      </c>
      <c r="F36" s="30">
        <f t="shared" si="20"/>
        <v>0.71489680689375334</v>
      </c>
      <c r="G36" s="30">
        <f t="shared" si="20"/>
        <v>0.74920739716794926</v>
      </c>
      <c r="H36" s="30">
        <f t="shared" si="20"/>
        <v>0.3060031497795842</v>
      </c>
      <c r="I36" s="30">
        <f t="shared" si="20"/>
        <v>0.15796350932210967</v>
      </c>
      <c r="J36" s="30">
        <f t="shared" si="20"/>
        <v>9.7973275014270292E-2</v>
      </c>
      <c r="K36" s="30">
        <f t="shared" si="20"/>
        <v>7.81530462770018E-2</v>
      </c>
      <c r="L36" s="30">
        <f t="shared" si="20"/>
        <v>8.3008383365312535E-2</v>
      </c>
      <c r="M36" s="30">
        <f t="shared" si="20"/>
        <v>9.7134250758216592E-2</v>
      </c>
      <c r="N36" s="31">
        <f t="shared" si="20"/>
        <v>0.103062438534596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2.9192586209356497E-2</v>
      </c>
      <c r="S36" s="30">
        <f t="shared" si="23"/>
        <v>7.2047169962816682E-3</v>
      </c>
      <c r="T36" s="30">
        <f t="shared" si="23"/>
        <v>6.4927522197355536E-3</v>
      </c>
      <c r="U36" s="30">
        <f t="shared" si="23"/>
        <v>7.1331670099461508E-2</v>
      </c>
      <c r="V36" s="30">
        <f t="shared" si="23"/>
        <v>0.29708950921283717</v>
      </c>
      <c r="W36" s="30">
        <f t="shared" si="23"/>
        <v>0.41518370249976494</v>
      </c>
      <c r="X36" s="30">
        <f t="shared" si="23"/>
        <v>0.17399138789152679</v>
      </c>
      <c r="Y36" s="30">
        <f t="shared" si="23"/>
        <v>2.5214297550440301E-2</v>
      </c>
      <c r="Z36" s="31">
        <f t="shared" si="23"/>
        <v>7.4758288258259809E-3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0.1095545606470115</v>
      </c>
      <c r="F37" s="30">
        <f t="shared" si="20"/>
        <v>9.86266135743121E-2</v>
      </c>
      <c r="G37" s="30">
        <f t="shared" si="20"/>
        <v>9.1611820613863151E-2</v>
      </c>
      <c r="H37" s="30">
        <f t="shared" si="20"/>
        <v>9.9383110854360524E-2</v>
      </c>
      <c r="I37" s="30">
        <f t="shared" si="20"/>
        <v>8.6123776709511921E-2</v>
      </c>
      <c r="J37" s="30">
        <f t="shared" si="20"/>
        <v>8.8049406149635162E-2</v>
      </c>
      <c r="K37" s="30">
        <f t="shared" si="20"/>
        <v>8.6790869765554612E-2</v>
      </c>
      <c r="L37" s="30">
        <f t="shared" si="20"/>
        <v>7.6777596676913765E-2</v>
      </c>
      <c r="M37" s="30">
        <f t="shared" si="20"/>
        <v>8.8159442117642206E-2</v>
      </c>
      <c r="N37" s="31">
        <f t="shared" si="20"/>
        <v>9.6398385222169494E-2</v>
      </c>
      <c r="P37" s="20">
        <f t="shared" si="21"/>
        <v>-8.6020599913279607</v>
      </c>
      <c r="Q37" s="30">
        <f t="shared" si="23"/>
        <v>0</v>
      </c>
      <c r="R37" s="30">
        <f t="shared" si="23"/>
        <v>0.20916847963434526</v>
      </c>
      <c r="S37" s="30">
        <f t="shared" si="23"/>
        <v>0.17197028487513066</v>
      </c>
      <c r="T37" s="30">
        <f t="shared" si="23"/>
        <v>0.47823010834032681</v>
      </c>
      <c r="U37" s="30">
        <f t="shared" si="23"/>
        <v>0.65641589786398502</v>
      </c>
      <c r="V37" s="30">
        <f t="shared" si="23"/>
        <v>0.67356212029373674</v>
      </c>
      <c r="W37" s="30">
        <f t="shared" si="23"/>
        <v>0.36458833650861161</v>
      </c>
      <c r="X37" s="30">
        <f t="shared" si="23"/>
        <v>0.12518207199829687</v>
      </c>
      <c r="Y37" s="30">
        <f t="shared" si="23"/>
        <v>-5.2356261484923644E-3</v>
      </c>
      <c r="Z37" s="31">
        <f t="shared" si="23"/>
        <v>-2.0558064478421512E-2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8.1729215237230673E-2</v>
      </c>
      <c r="F38" s="30">
        <f t="shared" si="20"/>
        <v>9.1109781509831025E-2</v>
      </c>
      <c r="G38" s="30">
        <f t="shared" si="20"/>
        <v>8.95280144697298E-2</v>
      </c>
      <c r="H38" s="30">
        <f t="shared" si="20"/>
        <v>9.2615898821927417E-2</v>
      </c>
      <c r="I38" s="30">
        <f t="shared" si="20"/>
        <v>8.7114100421575302E-2</v>
      </c>
      <c r="J38" s="30">
        <f t="shared" si="20"/>
        <v>9.6398385222169494E-2</v>
      </c>
      <c r="K38" s="30">
        <f t="shared" si="20"/>
        <v>8.7416699333594666E-2</v>
      </c>
      <c r="L38" s="30">
        <f t="shared" si="20"/>
        <v>7.7038932100930491E-2</v>
      </c>
      <c r="M38" s="30">
        <f t="shared" si="20"/>
        <v>8.2692029957292287E-2</v>
      </c>
      <c r="N38" s="31">
        <f t="shared" si="20"/>
        <v>8.3125296581320021E-2</v>
      </c>
      <c r="P38" s="20">
        <f t="shared" si="21"/>
        <v>-8.3010299956639813</v>
      </c>
      <c r="Q38" s="30">
        <f t="shared" si="23"/>
        <v>0</v>
      </c>
      <c r="R38" s="30">
        <f t="shared" si="23"/>
        <v>1.6478649194410389E-2</v>
      </c>
      <c r="S38" s="30">
        <f t="shared" si="23"/>
        <v>1.380190085089604E-2</v>
      </c>
      <c r="T38" s="30">
        <f t="shared" si="23"/>
        <v>2.231008919750492E-2</v>
      </c>
      <c r="U38" s="30">
        <f t="shared" si="23"/>
        <v>3.1964071206317501E-2</v>
      </c>
      <c r="V38" s="30">
        <f t="shared" si="23"/>
        <v>2.4016816297749835E-2</v>
      </c>
      <c r="W38" s="30">
        <f t="shared" si="23"/>
        <v>-2.4192351669483192E-2</v>
      </c>
      <c r="X38" s="30">
        <f t="shared" si="23"/>
        <v>-5.2521103368700063E-2</v>
      </c>
      <c r="Y38" s="30">
        <f t="shared" si="23"/>
        <v>-8.2004934307720143E-2</v>
      </c>
      <c r="Z38" s="31">
        <f t="shared" si="23"/>
        <v>-8.0394808074896462E-2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9.2134491461896603E-2</v>
      </c>
      <c r="F39" s="30">
        <f t="shared" si="20"/>
        <v>9.8324014662292736E-2</v>
      </c>
      <c r="G39" s="30">
        <f t="shared" si="20"/>
        <v>9.6604702662182698E-2</v>
      </c>
      <c r="H39" s="30">
        <f t="shared" si="20"/>
        <v>8.4012461573376801E-2</v>
      </c>
      <c r="I39" s="30">
        <f t="shared" si="20"/>
        <v>9.047707469379053E-2</v>
      </c>
      <c r="J39" s="30">
        <f t="shared" si="20"/>
        <v>9.0862200581815183E-2</v>
      </c>
      <c r="K39" s="30">
        <f t="shared" si="20"/>
        <v>9.3303623621971435E-2</v>
      </c>
      <c r="L39" s="30">
        <f t="shared" si="20"/>
        <v>8.3709862661357437E-2</v>
      </c>
      <c r="M39" s="30">
        <f t="shared" si="20"/>
        <v>8.3022137861313419E-2</v>
      </c>
      <c r="N39" s="31">
        <f t="shared" si="20"/>
        <v>9.3269237381969225E-2</v>
      </c>
      <c r="P39" s="20">
        <f t="shared" si="21"/>
        <v>-8.1249387366082999</v>
      </c>
      <c r="Q39" s="30">
        <f t="shared" si="23"/>
        <v>0</v>
      </c>
      <c r="R39" s="30">
        <f t="shared" si="23"/>
        <v>3.7225822357859345E-3</v>
      </c>
      <c r="S39" s="30">
        <f t="shared" si="23"/>
        <v>7.7550992800778928E-3</v>
      </c>
      <c r="T39" s="30">
        <f t="shared" si="23"/>
        <v>3.0845643628466812E-3</v>
      </c>
      <c r="U39" s="30">
        <f t="shared" si="23"/>
        <v>1.5211557582556351E-3</v>
      </c>
      <c r="V39" s="30">
        <f t="shared" si="23"/>
        <v>-1.7700811353267842E-3</v>
      </c>
      <c r="W39" s="30">
        <f t="shared" si="23"/>
        <v>-4.0418323972992332E-2</v>
      </c>
      <c r="X39" s="30">
        <f t="shared" si="23"/>
        <v>-5.5018371824553082E-2</v>
      </c>
      <c r="Y39" s="30">
        <f t="shared" si="23"/>
        <v>-7.6891926309608311E-2</v>
      </c>
      <c r="Z39" s="31">
        <f t="shared" si="23"/>
        <v>-7.6981127305990521E-2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3.0527536470476152E-3</v>
      </c>
      <c r="S40" s="36">
        <f t="shared" si="23"/>
        <v>3.3481201289590062E-3</v>
      </c>
      <c r="T40" s="36">
        <f t="shared" si="23"/>
        <v>4.8842029693206834E-3</v>
      </c>
      <c r="U40" s="36">
        <f t="shared" si="23"/>
        <v>3.9153588262235278E-3</v>
      </c>
      <c r="V40" s="36">
        <f t="shared" si="23"/>
        <v>-5.5649953201497571E-4</v>
      </c>
      <c r="W40" s="36">
        <f t="shared" si="23"/>
        <v>-4.0068068876683745E-2</v>
      </c>
      <c r="X40" s="36">
        <f t="shared" si="23"/>
        <v>-6.4300302519190194E-2</v>
      </c>
      <c r="Y40" s="36">
        <f t="shared" si="23"/>
        <v>-7.251627567727395E-2</v>
      </c>
      <c r="Z40" s="37">
        <f t="shared" si="23"/>
        <v>-8.0171362546695712E-2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1.080749012197217</v>
      </c>
      <c r="G42" s="30">
        <f t="shared" si="25"/>
        <v>0.99612437725476721</v>
      </c>
      <c r="H42" s="30">
        <f t="shared" si="25"/>
        <v>1.0190963751932658</v>
      </c>
      <c r="I42" s="30">
        <f t="shared" si="25"/>
        <v>0.96219893489091224</v>
      </c>
      <c r="J42" s="30">
        <f t="shared" si="25"/>
        <v>0.92593025253392891</v>
      </c>
      <c r="K42" s="30">
        <f t="shared" si="25"/>
        <v>0.50162515031781485</v>
      </c>
      <c r="L42" s="30">
        <f t="shared" si="25"/>
        <v>0.2337124205462979</v>
      </c>
      <c r="M42" s="30">
        <f t="shared" si="25"/>
        <v>9.5791101185363339E-2</v>
      </c>
      <c r="N42" s="31">
        <f t="shared" si="25"/>
        <v>7.852259062016835E-2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1.0158873045868408</v>
      </c>
      <c r="F43" s="30">
        <f t="shared" si="27"/>
        <v>0.99676344270743855</v>
      </c>
      <c r="G43" s="30">
        <f t="shared" si="27"/>
        <v>1.0771070262841436</v>
      </c>
      <c r="H43" s="30">
        <f t="shared" si="27"/>
        <v>0.96781996220580657</v>
      </c>
      <c r="I43" s="30">
        <f t="shared" si="27"/>
        <v>0.92412987459199447</v>
      </c>
      <c r="J43" s="30">
        <f t="shared" si="27"/>
        <v>0.64100326404397867</v>
      </c>
      <c r="K43" s="30">
        <f t="shared" si="27"/>
        <v>0.11483250300635629</v>
      </c>
      <c r="L43" s="30">
        <f t="shared" si="27"/>
        <v>7.9732004810170079E-2</v>
      </c>
      <c r="M43" s="30">
        <f t="shared" si="27"/>
        <v>8.1188799175399409E-2</v>
      </c>
      <c r="N43" s="31">
        <f t="shared" si="27"/>
        <v>8.9256141556433605E-2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0.83336883696959285</v>
      </c>
      <c r="F44" s="30">
        <f t="shared" si="27"/>
        <v>0.60753135200137431</v>
      </c>
      <c r="G44" s="30">
        <f t="shared" si="27"/>
        <v>0.65237588043291528</v>
      </c>
      <c r="H44" s="30">
        <f t="shared" si="27"/>
        <v>0.38146710187253047</v>
      </c>
      <c r="I44" s="30">
        <f t="shared" si="27"/>
        <v>0.16102387905858101</v>
      </c>
      <c r="J44" s="30">
        <f t="shared" si="27"/>
        <v>9.2609517265074728E-2</v>
      </c>
      <c r="K44" s="30">
        <f t="shared" si="27"/>
        <v>7.8701254080054975E-2</v>
      </c>
      <c r="L44" s="30">
        <f t="shared" si="27"/>
        <v>7.3217660195842638E-2</v>
      </c>
      <c r="M44" s="30">
        <f t="shared" si="27"/>
        <v>8.8617076103762238E-2</v>
      </c>
      <c r="N44" s="31">
        <f t="shared" si="27"/>
        <v>8.4576533241711049E-2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0.13589417625837485</v>
      </c>
      <c r="F45" s="30">
        <f t="shared" si="27"/>
        <v>0.11658477924755196</v>
      </c>
      <c r="G45" s="30">
        <f t="shared" si="27"/>
        <v>0.12186222298574129</v>
      </c>
      <c r="H45" s="30">
        <f t="shared" si="27"/>
        <v>9.2712592338086236E-2</v>
      </c>
      <c r="I45" s="30">
        <f t="shared" si="27"/>
        <v>8.5194983679780109E-2</v>
      </c>
      <c r="J45" s="30">
        <f t="shared" si="27"/>
        <v>8.0982649029376394E-2</v>
      </c>
      <c r="K45" s="30">
        <f t="shared" si="27"/>
        <v>8.7380175227624118E-2</v>
      </c>
      <c r="L45" s="30">
        <f t="shared" si="27"/>
        <v>8.4535303212506449E-2</v>
      </c>
      <c r="M45" s="30">
        <f t="shared" si="27"/>
        <v>9.0362480673423812E-2</v>
      </c>
      <c r="N45" s="31">
        <f t="shared" si="27"/>
        <v>8.4081772891255804E-2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8.9317986600240512E-2</v>
      </c>
      <c r="F46" s="30">
        <f t="shared" si="27"/>
        <v>9.7289125579797284E-2</v>
      </c>
      <c r="G46" s="30">
        <f t="shared" si="27"/>
        <v>8.6809826490293771E-2</v>
      </c>
      <c r="H46" s="30">
        <f t="shared" si="27"/>
        <v>8.6754853118020961E-2</v>
      </c>
      <c r="I46" s="30">
        <f t="shared" si="27"/>
        <v>9.7570864112695416E-2</v>
      </c>
      <c r="J46" s="30">
        <f t="shared" si="27"/>
        <v>8.7517608658306129E-2</v>
      </c>
      <c r="K46" s="30">
        <f t="shared" si="27"/>
        <v>8.6047070950008589E-2</v>
      </c>
      <c r="L46" s="30">
        <f t="shared" si="27"/>
        <v>8.0508503693523456E-2</v>
      </c>
      <c r="M46" s="30">
        <f t="shared" si="27"/>
        <v>8.1044494073183301E-2</v>
      </c>
      <c r="N46" s="31">
        <f t="shared" si="27"/>
        <v>8.0522247036591652E-2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1.0475679963201283</v>
      </c>
      <c r="S46" s="30">
        <f t="shared" si="29"/>
        <v>1.0377139148421954</v>
      </c>
      <c r="T46" s="30">
        <f t="shared" si="29"/>
        <v>1.0034077978628202</v>
      </c>
      <c r="U46" s="30">
        <f t="shared" si="29"/>
        <v>0.99748344634644792</v>
      </c>
      <c r="V46" s="30">
        <f t="shared" si="29"/>
        <v>0.93840404765782259</v>
      </c>
      <c r="W46" s="30">
        <f t="shared" si="29"/>
        <v>0.50406285650300919</v>
      </c>
      <c r="X46" s="30">
        <f t="shared" si="29"/>
        <v>0.1905953905360307</v>
      </c>
      <c r="Y46" s="30">
        <f t="shared" si="29"/>
        <v>3.6339592076705729E-2</v>
      </c>
      <c r="Z46" s="31">
        <f t="shared" si="29"/>
        <v>2.1169613206393378E-2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8.5669129015633047E-2</v>
      </c>
      <c r="F47" s="30">
        <f t="shared" si="27"/>
        <v>0.10132966844184849</v>
      </c>
      <c r="G47" s="30">
        <f t="shared" si="27"/>
        <v>0.10485483593884212</v>
      </c>
      <c r="H47" s="30">
        <f t="shared" si="27"/>
        <v>8.8294107541659506E-2</v>
      </c>
      <c r="I47" s="30">
        <f t="shared" si="27"/>
        <v>9.3097405943995876E-2</v>
      </c>
      <c r="J47" s="30">
        <f t="shared" si="27"/>
        <v>8.884384126438756E-2</v>
      </c>
      <c r="K47" s="30">
        <f t="shared" si="27"/>
        <v>8.7270228483078513E-2</v>
      </c>
      <c r="L47" s="30">
        <f t="shared" si="27"/>
        <v>8.874763786291015E-2</v>
      </c>
      <c r="M47" s="30">
        <f t="shared" si="27"/>
        <v>7.7773578422951378E-2</v>
      </c>
      <c r="N47" s="31">
        <f t="shared" si="27"/>
        <v>8.7648170417454041E-2</v>
      </c>
      <c r="P47" s="20">
        <f t="shared" ref="P47:P51" si="30">LOG(D62,10)</f>
        <v>-8.9999999999999982</v>
      </c>
      <c r="Q47" s="30">
        <f t="shared" ref="Q47:Q51" si="31">$E89*E$88</f>
        <v>0.99044143552250752</v>
      </c>
      <c r="R47" s="30">
        <f t="shared" si="29"/>
        <v>1.0375547500827447</v>
      </c>
      <c r="S47" s="30">
        <f t="shared" si="29"/>
        <v>1.0277948594779851</v>
      </c>
      <c r="T47" s="30">
        <f t="shared" si="29"/>
        <v>0.99381665972972966</v>
      </c>
      <c r="U47" s="30">
        <f t="shared" si="29"/>
        <v>0.98794893650931404</v>
      </c>
      <c r="V47" s="30">
        <f t="shared" si="29"/>
        <v>0.92943425206234542</v>
      </c>
      <c r="W47" s="30">
        <f t="shared" si="29"/>
        <v>0.49924473918841616</v>
      </c>
      <c r="X47" s="30">
        <f t="shared" si="29"/>
        <v>0.1887735722064792</v>
      </c>
      <c r="Y47" s="30">
        <f t="shared" si="29"/>
        <v>3.5992237742754764E-2</v>
      </c>
      <c r="Z47" s="31">
        <f t="shared" si="29"/>
        <v>2.0967262093596492E-2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0.80454848769042564</v>
      </c>
      <c r="R48" s="30">
        <f t="shared" si="29"/>
        <v>0.84281924719224866</v>
      </c>
      <c r="S48" s="30">
        <f t="shared" si="29"/>
        <v>0.83489116084159953</v>
      </c>
      <c r="T48" s="30">
        <f t="shared" si="29"/>
        <v>0.80729022630731229</v>
      </c>
      <c r="U48" s="30">
        <f t="shared" si="29"/>
        <v>0.80252379825426845</v>
      </c>
      <c r="V48" s="30">
        <f t="shared" si="29"/>
        <v>0.75499155738567525</v>
      </c>
      <c r="W48" s="30">
        <f t="shared" si="29"/>
        <v>0.40554300890041206</v>
      </c>
      <c r="X48" s="30">
        <f t="shared" si="29"/>
        <v>0.15334323321652957</v>
      </c>
      <c r="Y48" s="30">
        <f t="shared" si="29"/>
        <v>2.923696384860057E-2</v>
      </c>
      <c r="Z48" s="31">
        <f t="shared" si="29"/>
        <v>1.7031980290195054E-2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4.5564928378186209E-2</v>
      </c>
      <c r="R49" s="30">
        <f t="shared" si="29"/>
        <v>4.7732360723606683E-2</v>
      </c>
      <c r="S49" s="30">
        <f t="shared" si="29"/>
        <v>4.7283360206831861E-2</v>
      </c>
      <c r="T49" s="30">
        <f t="shared" si="29"/>
        <v>4.5720204443732947E-2</v>
      </c>
      <c r="U49" s="30">
        <f t="shared" si="29"/>
        <v>4.5450261791202248E-2</v>
      </c>
      <c r="V49" s="30">
        <f t="shared" si="29"/>
        <v>4.2758313221328725E-2</v>
      </c>
      <c r="W49" s="30">
        <f t="shared" si="29"/>
        <v>2.2967587954663568E-2</v>
      </c>
      <c r="X49" s="30">
        <f t="shared" si="29"/>
        <v>8.6844653189866675E-3</v>
      </c>
      <c r="Y49" s="30">
        <f t="shared" si="29"/>
        <v>1.6558109102675995E-3</v>
      </c>
      <c r="Z49" s="31">
        <f t="shared" si="29"/>
        <v>9.6459190954321916E-4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1.0214304565848509</v>
      </c>
      <c r="G50" s="30">
        <f t="shared" si="33"/>
        <v>1.0663235682238057</v>
      </c>
      <c r="H50" s="30">
        <f t="shared" si="33"/>
        <v>0.99989443124835053</v>
      </c>
      <c r="I50" s="30">
        <f t="shared" si="33"/>
        <v>1.0067300079176564</v>
      </c>
      <c r="J50" s="30">
        <f t="shared" si="33"/>
        <v>0.97079264537696841</v>
      </c>
      <c r="K50" s="30">
        <f t="shared" si="33"/>
        <v>0.51142781736605969</v>
      </c>
      <c r="L50" s="30">
        <f t="shared" si="33"/>
        <v>0.21389108823788158</v>
      </c>
      <c r="M50" s="30">
        <f t="shared" si="33"/>
        <v>0.11958300343098442</v>
      </c>
      <c r="N50" s="31">
        <f t="shared" si="33"/>
        <v>9.8275710389724644E-2</v>
      </c>
      <c r="P50" s="20">
        <f t="shared" si="30"/>
        <v>-8.1249387366082999</v>
      </c>
      <c r="Q50" s="30">
        <f t="shared" si="31"/>
        <v>2.2089971826495372E-2</v>
      </c>
      <c r="R50" s="30">
        <f t="shared" si="29"/>
        <v>2.3140747525049844E-2</v>
      </c>
      <c r="S50" s="30">
        <f t="shared" si="29"/>
        <v>2.2923071142826316E-2</v>
      </c>
      <c r="T50" s="30">
        <f t="shared" si="29"/>
        <v>2.216524998527546E-2</v>
      </c>
      <c r="U50" s="30">
        <f t="shared" si="29"/>
        <v>2.2034381227188541E-2</v>
      </c>
      <c r="V50" s="30">
        <f t="shared" si="29"/>
        <v>2.0729318974630522E-2</v>
      </c>
      <c r="W50" s="30">
        <f t="shared" si="29"/>
        <v>1.1134734298934253E-2</v>
      </c>
      <c r="X50" s="30">
        <f t="shared" si="29"/>
        <v>4.2102468072008009E-3</v>
      </c>
      <c r="Y50" s="30">
        <f t="shared" si="29"/>
        <v>8.0274056516076403E-4</v>
      </c>
      <c r="Z50" s="31">
        <f t="shared" si="29"/>
        <v>4.676361593070341E-4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0.96492478226444978</v>
      </c>
      <c r="F51" s="30">
        <f t="shared" si="33"/>
        <v>1.027702999912026</v>
      </c>
      <c r="G51" s="30">
        <f t="shared" si="33"/>
        <v>0.98475411278261638</v>
      </c>
      <c r="H51" s="30">
        <f t="shared" si="33"/>
        <v>0.98188616169613796</v>
      </c>
      <c r="I51" s="30">
        <f t="shared" si="33"/>
        <v>0.89008533474091667</v>
      </c>
      <c r="J51" s="30">
        <f t="shared" si="33"/>
        <v>0.56174892231899354</v>
      </c>
      <c r="K51" s="30">
        <f t="shared" si="33"/>
        <v>0.11372393771443652</v>
      </c>
      <c r="L51" s="30">
        <f t="shared" si="33"/>
        <v>7.4399577724993407E-2</v>
      </c>
      <c r="M51" s="30">
        <f t="shared" si="33"/>
        <v>8.1894959092108741E-2</v>
      </c>
      <c r="N51" s="31">
        <f t="shared" si="33"/>
        <v>9.1149819653382605E-2</v>
      </c>
      <c r="P51" s="20">
        <f t="shared" si="30"/>
        <v>-8</v>
      </c>
      <c r="Q51" s="30">
        <f t="shared" si="31"/>
        <v>2.1795004136426488E-2</v>
      </c>
      <c r="R51" s="30">
        <f t="shared" si="29"/>
        <v>2.2831748812985206E-2</v>
      </c>
      <c r="S51" s="30">
        <f t="shared" si="29"/>
        <v>2.2616979066412975E-2</v>
      </c>
      <c r="T51" s="30">
        <f t="shared" si="29"/>
        <v>2.1869277104942759E-2</v>
      </c>
      <c r="U51" s="30">
        <f t="shared" si="29"/>
        <v>2.1740155839137781E-2</v>
      </c>
      <c r="V51" s="30">
        <f t="shared" si="29"/>
        <v>2.0452520100341601E-2</v>
      </c>
      <c r="W51" s="30">
        <f t="shared" si="29"/>
        <v>1.0986052042502036E-2</v>
      </c>
      <c r="X51" s="30">
        <f t="shared" si="29"/>
        <v>4.154027325116611E-3</v>
      </c>
      <c r="Y51" s="30">
        <f t="shared" si="29"/>
        <v>7.9202155962785259E-4</v>
      </c>
      <c r="Z51" s="31">
        <f t="shared" si="29"/>
        <v>4.6139180739989251E-4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0.82443036861089114</v>
      </c>
      <c r="F52" s="30">
        <f t="shared" si="33"/>
        <v>0.6160464502507258</v>
      </c>
      <c r="G52" s="30">
        <f t="shared" si="33"/>
        <v>0.62609307644937096</v>
      </c>
      <c r="H52" s="30">
        <f t="shared" si="33"/>
        <v>0.34346793349168647</v>
      </c>
      <c r="I52" s="30">
        <f t="shared" si="33"/>
        <v>0.16393067651975016</v>
      </c>
      <c r="J52" s="30">
        <f t="shared" si="33"/>
        <v>0.10664203395794845</v>
      </c>
      <c r="K52" s="30">
        <f t="shared" si="33"/>
        <v>8.0276238233482886E-2</v>
      </c>
      <c r="L52" s="30">
        <f t="shared" si="33"/>
        <v>8.6786311251869447E-2</v>
      </c>
      <c r="M52" s="30">
        <f t="shared" si="33"/>
        <v>9.7976598926717687E-2</v>
      </c>
      <c r="N52" s="31">
        <f t="shared" si="33"/>
        <v>0.10758335532682325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0.10727544646784552</v>
      </c>
      <c r="F53" s="30">
        <f t="shared" si="33"/>
        <v>0.10358933755608341</v>
      </c>
      <c r="G53" s="30">
        <f t="shared" si="33"/>
        <v>0.11014339755432392</v>
      </c>
      <c r="H53" s="30">
        <f t="shared" si="33"/>
        <v>9.4809536377232342E-2</v>
      </c>
      <c r="I53" s="30">
        <f t="shared" si="33"/>
        <v>8.469253101082079E-2</v>
      </c>
      <c r="J53" s="30">
        <f t="shared" si="33"/>
        <v>9.1554499868039055E-2</v>
      </c>
      <c r="K53" s="30">
        <f t="shared" si="33"/>
        <v>8.9399137855194863E-2</v>
      </c>
      <c r="L53" s="30">
        <f t="shared" si="33"/>
        <v>8.5018034661740127E-2</v>
      </c>
      <c r="M53" s="30">
        <f t="shared" si="33"/>
        <v>0.10595583707222662</v>
      </c>
      <c r="N53" s="31">
        <f t="shared" si="33"/>
        <v>9.4220110847189231E-2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0.11656549661300256</v>
      </c>
      <c r="F54" s="30">
        <f t="shared" si="33"/>
        <v>0.10069499428169262</v>
      </c>
      <c r="G54" s="30">
        <f t="shared" si="33"/>
        <v>9.8038180698513236E-2</v>
      </c>
      <c r="H54" s="30">
        <f t="shared" si="33"/>
        <v>9.9894431248350485E-2</v>
      </c>
      <c r="I54" s="30">
        <f t="shared" si="33"/>
        <v>9.7695082255652321E-2</v>
      </c>
      <c r="J54" s="30">
        <f t="shared" si="33"/>
        <v>9.2627782176475756E-2</v>
      </c>
      <c r="K54" s="30">
        <f t="shared" si="33"/>
        <v>0.10352775578428786</v>
      </c>
      <c r="L54" s="30">
        <f t="shared" si="33"/>
        <v>7.9889152810768013E-2</v>
      </c>
      <c r="M54" s="30">
        <f t="shared" si="33"/>
        <v>9.8302102577637024E-2</v>
      </c>
      <c r="N54" s="31">
        <f t="shared" si="33"/>
        <v>9.4624791061845695E-2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0.10899093868215008</v>
      </c>
      <c r="F55" s="36">
        <f t="shared" si="33"/>
        <v>9.0595583707222663E-2</v>
      </c>
      <c r="G55" s="36">
        <f t="shared" si="33"/>
        <v>8.529075393683469E-2</v>
      </c>
      <c r="H55" s="36">
        <f t="shared" si="33"/>
        <v>0.10073898126154658</v>
      </c>
      <c r="I55" s="36">
        <f t="shared" si="33"/>
        <v>9.080672121052169E-2</v>
      </c>
      <c r="J55" s="36">
        <f t="shared" si="33"/>
        <v>9.2425442069147531E-2</v>
      </c>
      <c r="K55" s="36">
        <f t="shared" si="33"/>
        <v>9.4923902524852638E-2</v>
      </c>
      <c r="L55" s="36">
        <f t="shared" si="33"/>
        <v>9.2618984780504968E-2</v>
      </c>
      <c r="M55" s="36">
        <f t="shared" si="33"/>
        <v>8.8026744083751204E-2</v>
      </c>
      <c r="N55" s="37">
        <f t="shared" si="33"/>
        <v>8.6847893023664996E-2</v>
      </c>
      <c r="P55" s="20" t="e">
        <f>LOG(D61,10)</f>
        <v>#NUM!</v>
      </c>
      <c r="Q55" s="30">
        <f>E88</f>
        <v>1</v>
      </c>
      <c r="R55" s="30">
        <f t="shared" ref="R55:Z60" si="36">F88</f>
        <v>1.0475679963201283</v>
      </c>
      <c r="S55" s="30">
        <f t="shared" si="36"/>
        <v>1.0377139148421954</v>
      </c>
      <c r="T55" s="30">
        <f t="shared" si="36"/>
        <v>1.0034077978628202</v>
      </c>
      <c r="U55" s="30">
        <f t="shared" si="36"/>
        <v>0.99748344634644792</v>
      </c>
      <c r="V55" s="30">
        <f t="shared" si="36"/>
        <v>0.93840404765782259</v>
      </c>
      <c r="W55" s="30">
        <f t="shared" si="36"/>
        <v>0.50406285650300919</v>
      </c>
      <c r="X55" s="30">
        <f t="shared" si="36"/>
        <v>0.1905953905360307</v>
      </c>
      <c r="Y55" s="30">
        <f t="shared" si="36"/>
        <v>3.6339592076705729E-2</v>
      </c>
      <c r="Z55" s="31">
        <f t="shared" si="36"/>
        <v>2.1169613206393378E-2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0.99044143552250752</v>
      </c>
      <c r="R56" s="30">
        <f t="shared" si="36"/>
        <v>1.0060142245410106</v>
      </c>
      <c r="S56" s="30">
        <f t="shared" si="36"/>
        <v>1.020029403914015</v>
      </c>
      <c r="T56" s="30">
        <f t="shared" si="36"/>
        <v>0.98679652785675476</v>
      </c>
      <c r="U56" s="30">
        <f t="shared" si="36"/>
        <v>0.91079447223191268</v>
      </c>
      <c r="V56" s="30">
        <f t="shared" si="36"/>
        <v>0.6080565056353805</v>
      </c>
      <c r="W56" s="30">
        <f t="shared" si="36"/>
        <v>4.9822557738148893E-2</v>
      </c>
      <c r="X56" s="30">
        <f t="shared" si="36"/>
        <v>0</v>
      </c>
      <c r="Y56" s="30">
        <f t="shared" si="36"/>
        <v>8.0253788040697271E-3</v>
      </c>
      <c r="Z56" s="31">
        <f t="shared" si="36"/>
        <v>1.2175469129242569E-2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0.80454848769042564</v>
      </c>
      <c r="R57" s="30">
        <f t="shared" si="36"/>
        <v>0.61728314968734765</v>
      </c>
      <c r="S57" s="30">
        <f t="shared" si="36"/>
        <v>0.64944348343567948</v>
      </c>
      <c r="T57" s="30">
        <f t="shared" si="36"/>
        <v>0.2900846815860828</v>
      </c>
      <c r="U57" s="30">
        <f t="shared" si="36"/>
        <v>9.2504354130385047E-2</v>
      </c>
      <c r="V57" s="30">
        <f t="shared" si="36"/>
        <v>2.5555478448446564E-2</v>
      </c>
      <c r="W57" s="30">
        <f t="shared" si="36"/>
        <v>3.8893961407571176E-3</v>
      </c>
      <c r="X57" s="30">
        <f t="shared" si="36"/>
        <v>6.0099956084495448E-3</v>
      </c>
      <c r="Y57" s="30">
        <f t="shared" si="36"/>
        <v>2.0689376070514659E-2</v>
      </c>
      <c r="Z57" s="31">
        <f t="shared" si="36"/>
        <v>2.4833507812620254E-2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4.5564928378186209E-2</v>
      </c>
      <c r="R58" s="30">
        <f t="shared" si="36"/>
        <v>3.3334342851034732E-2</v>
      </c>
      <c r="S58" s="30">
        <f t="shared" si="36"/>
        <v>3.5070934733747103E-2</v>
      </c>
      <c r="T58" s="30">
        <f t="shared" si="36"/>
        <v>2.1834908276517004E-2</v>
      </c>
      <c r="U58" s="30">
        <f t="shared" si="36"/>
        <v>1.0696564682432103E-2</v>
      </c>
      <c r="V58" s="30">
        <f t="shared" si="36"/>
        <v>1.2346106471439203E-2</v>
      </c>
      <c r="W58" s="30">
        <f t="shared" si="36"/>
        <v>1.3421808140439112E-2</v>
      </c>
      <c r="X58" s="30">
        <f t="shared" si="36"/>
        <v>7.2064591088362162E-3</v>
      </c>
      <c r="Y58" s="30">
        <f t="shared" si="36"/>
        <v>2.0959717352747792E-2</v>
      </c>
      <c r="Z58" s="31">
        <f t="shared" si="36"/>
        <v>1.7434591571985611E-2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2.2089971826495372E-2</v>
      </c>
      <c r="R59" s="30">
        <f t="shared" si="36"/>
        <v>2.2623997033451942E-2</v>
      </c>
      <c r="S59" s="30">
        <f t="shared" si="36"/>
        <v>1.7317689134000891E-2</v>
      </c>
      <c r="T59" s="30">
        <f t="shared" si="36"/>
        <v>1.9080402035135252E-2</v>
      </c>
      <c r="U59" s="30">
        <f t="shared" si="36"/>
        <v>2.020341877786988E-2</v>
      </c>
      <c r="V59" s="30">
        <f t="shared" si="36"/>
        <v>1.8099240044380016E-2</v>
      </c>
      <c r="W59" s="30">
        <f t="shared" si="36"/>
        <v>1.8260669507481619E-2</v>
      </c>
      <c r="X59" s="30">
        <f t="shared" si="36"/>
        <v>3.9997378232703301E-3</v>
      </c>
      <c r="Y59" s="30">
        <f t="shared" si="36"/>
        <v>1.2869628809262013E-2</v>
      </c>
      <c r="Z59" s="31">
        <f t="shared" si="36"/>
        <v>1.1511749481459721E-2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2.1795004136426488E-2</v>
      </c>
      <c r="R60" s="30">
        <f t="shared" si="36"/>
        <v>2.3040546487645891E-2</v>
      </c>
      <c r="S60" s="30">
        <f t="shared" si="36"/>
        <v>2.1779044478538914E-2</v>
      </c>
      <c r="T60" s="30">
        <f t="shared" si="36"/>
        <v>1.6838007929153659E-2</v>
      </c>
      <c r="U60" s="30">
        <f t="shared" si="36"/>
        <v>1.7319556772712477E-2</v>
      </c>
      <c r="V60" s="30">
        <f t="shared" si="36"/>
        <v>1.6508455155349641E-2</v>
      </c>
      <c r="W60" s="30">
        <f t="shared" si="36"/>
        <v>1.7722112912642224E-2</v>
      </c>
      <c r="X60" s="30">
        <f t="shared" si="36"/>
        <v>1.3964882603563711E-2</v>
      </c>
      <c r="Y60" s="30">
        <f t="shared" si="36"/>
        <v>8.104740884585751E-3</v>
      </c>
      <c r="Z60" s="31">
        <f t="shared" si="36"/>
        <v>1.4934294183453975E-2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1.0439791069599909</v>
      </c>
      <c r="G61" s="30">
        <f t="shared" si="40"/>
        <v>1.0348684919070903</v>
      </c>
      <c r="H61" s="30">
        <f t="shared" si="40"/>
        <v>1.0031506878216685</v>
      </c>
      <c r="I61" s="30">
        <f t="shared" si="40"/>
        <v>0.99767331418470351</v>
      </c>
      <c r="J61" s="30">
        <f t="shared" si="40"/>
        <v>0.94305131210219084</v>
      </c>
      <c r="K61" s="30">
        <f t="shared" si="40"/>
        <v>0.54148010497433441</v>
      </c>
      <c r="L61" s="30">
        <f t="shared" si="40"/>
        <v>0.25166299513728407</v>
      </c>
      <c r="M61" s="30">
        <f t="shared" si="40"/>
        <v>0.1090454206238335</v>
      </c>
      <c r="N61" s="31">
        <f t="shared" si="40"/>
        <v>9.5019979677607239E-2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0.99116260591027405</v>
      </c>
      <c r="F62" s="30">
        <f t="shared" si="40"/>
        <v>1.0055604659609887</v>
      </c>
      <c r="G62" s="30">
        <f t="shared" si="40"/>
        <v>1.0185182342167853</v>
      </c>
      <c r="H62" s="30">
        <f t="shared" si="40"/>
        <v>0.98779269764227318</v>
      </c>
      <c r="I62" s="30">
        <f t="shared" si="40"/>
        <v>0.9175248118349888</v>
      </c>
      <c r="J62" s="30">
        <f t="shared" si="40"/>
        <v>0.6376276867974735</v>
      </c>
      <c r="K62" s="30">
        <f t="shared" si="40"/>
        <v>0.1215111293951651</v>
      </c>
      <c r="L62" s="30">
        <f t="shared" si="40"/>
        <v>7.5447562179928332E-2</v>
      </c>
      <c r="M62" s="30">
        <f t="shared" si="40"/>
        <v>8.2867445717660457E-2</v>
      </c>
      <c r="N62" s="31">
        <f t="shared" si="40"/>
        <v>8.6704421844972498E-2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0.81929482781856322</v>
      </c>
      <c r="F63" s="30">
        <f t="shared" si="40"/>
        <v>0.64615820304861782</v>
      </c>
      <c r="G63" s="30">
        <f t="shared" si="40"/>
        <v>0.67589211801674509</v>
      </c>
      <c r="H63" s="30">
        <f t="shared" si="40"/>
        <v>0.34364606171460038</v>
      </c>
      <c r="I63" s="30">
        <f t="shared" si="40"/>
        <v>0.16097268830014697</v>
      </c>
      <c r="J63" s="30">
        <f t="shared" si="40"/>
        <v>9.9074942079097825E-2</v>
      </c>
      <c r="K63" s="30">
        <f t="shared" si="40"/>
        <v>7.9043512863513229E-2</v>
      </c>
      <c r="L63" s="30">
        <f t="shared" si="40"/>
        <v>8.1004118271008202E-2</v>
      </c>
      <c r="M63" s="30">
        <f t="shared" si="40"/>
        <v>9.4575975262898834E-2</v>
      </c>
      <c r="N63" s="31">
        <f t="shared" si="40"/>
        <v>9.840744236771011E-2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0.11757472779107729</v>
      </c>
      <c r="F64" s="30">
        <f t="shared" si="40"/>
        <v>0.10626691012598249</v>
      </c>
      <c r="G64" s="30">
        <f t="shared" si="40"/>
        <v>0.10787248038464277</v>
      </c>
      <c r="H64" s="30">
        <f t="shared" si="40"/>
        <v>9.563507985655971E-2</v>
      </c>
      <c r="I64" s="30">
        <f t="shared" si="40"/>
        <v>8.533709713337094E-2</v>
      </c>
      <c r="J64" s="30">
        <f t="shared" si="40"/>
        <v>8.6862185015683532E-2</v>
      </c>
      <c r="K64" s="30">
        <f t="shared" si="40"/>
        <v>8.7856727616124522E-2</v>
      </c>
      <c r="L64" s="30">
        <f t="shared" si="40"/>
        <v>8.2110311517053447E-2</v>
      </c>
      <c r="M64" s="30">
        <f t="shared" si="40"/>
        <v>9.482591995443089E-2</v>
      </c>
      <c r="N64" s="31">
        <f t="shared" si="40"/>
        <v>9.1566756320204834E-2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9.5870899483491256E-2</v>
      </c>
      <c r="F65" s="30">
        <f t="shared" si="40"/>
        <v>9.6364633790440316E-2</v>
      </c>
      <c r="G65" s="30">
        <f t="shared" si="40"/>
        <v>9.145867388617894E-2</v>
      </c>
      <c r="H65" s="30">
        <f t="shared" si="40"/>
        <v>9.3088394396099616E-2</v>
      </c>
      <c r="I65" s="30">
        <f t="shared" si="40"/>
        <v>9.4126682263307671E-2</v>
      </c>
      <c r="J65" s="30">
        <f t="shared" si="40"/>
        <v>9.2181258685650469E-2</v>
      </c>
      <c r="K65" s="30">
        <f t="shared" si="40"/>
        <v>9.2330508689297042E-2</v>
      </c>
      <c r="L65" s="30">
        <f t="shared" si="40"/>
        <v>7.9145529535073991E-2</v>
      </c>
      <c r="M65" s="30">
        <f t="shared" si="40"/>
        <v>8.7346208869370875E-2</v>
      </c>
      <c r="N65" s="31">
        <f t="shared" si="40"/>
        <v>8.6090778226585785E-2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3.1540525541734032E-2</v>
      </c>
      <c r="S65" s="30">
        <f t="shared" si="45"/>
        <v>7.765455563970125E-3</v>
      </c>
      <c r="T65" s="30">
        <f t="shared" si="45"/>
        <v>7.0201318729748996E-3</v>
      </c>
      <c r="U65" s="30">
        <f t="shared" si="45"/>
        <v>7.7154464277401358E-2</v>
      </c>
      <c r="V65" s="30">
        <f t="shared" si="45"/>
        <v>0.32137774642696493</v>
      </c>
      <c r="W65" s="30">
        <f t="shared" si="45"/>
        <v>0.44942218145026724</v>
      </c>
      <c r="X65" s="30">
        <f t="shared" si="45"/>
        <v>0.1887735722064792</v>
      </c>
      <c r="Y65" s="30">
        <f t="shared" si="45"/>
        <v>2.7966858938685037E-2</v>
      </c>
      <c r="Z65" s="31">
        <f t="shared" si="45"/>
        <v>8.7917929643539228E-3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9.5598186386559911E-2</v>
      </c>
      <c r="F66" s="30">
        <f t="shared" si="40"/>
        <v>9.6749755603787957E-2</v>
      </c>
      <c r="G66" s="30">
        <f t="shared" si="40"/>
        <v>9.558343084595318E-2</v>
      </c>
      <c r="H66" s="30">
        <f t="shared" si="40"/>
        <v>9.1015183458860963E-2</v>
      </c>
      <c r="I66" s="30">
        <f t="shared" si="40"/>
        <v>9.1460400616102708E-2</v>
      </c>
      <c r="J66" s="30">
        <f t="shared" si="40"/>
        <v>9.0710494638450101E-2</v>
      </c>
      <c r="K66" s="30">
        <f t="shared" si="40"/>
        <v>9.1832584876634191E-2</v>
      </c>
      <c r="L66" s="30">
        <f t="shared" si="40"/>
        <v>8.8358828434924194E-2</v>
      </c>
      <c r="M66" s="30">
        <f t="shared" si="40"/>
        <v>8.294082012267201E-2</v>
      </c>
      <c r="N66" s="31">
        <f t="shared" si="40"/>
        <v>8.9255100274362745E-2</v>
      </c>
      <c r="P66" s="20">
        <f t="shared" si="44"/>
        <v>-8.6020599913279607</v>
      </c>
      <c r="Q66" s="30">
        <f t="shared" si="45"/>
        <v>0</v>
      </c>
      <c r="R66" s="30">
        <f t="shared" si="45"/>
        <v>0.225536097504901</v>
      </c>
      <c r="S66" s="30">
        <f t="shared" si="45"/>
        <v>0.18544767740592005</v>
      </c>
      <c r="T66" s="30">
        <f t="shared" si="45"/>
        <v>0.51720554472122948</v>
      </c>
      <c r="U66" s="30">
        <f t="shared" si="45"/>
        <v>0.7100194441238834</v>
      </c>
      <c r="V66" s="30">
        <f t="shared" si="45"/>
        <v>0.72943607893722873</v>
      </c>
      <c r="W66" s="30">
        <f t="shared" si="45"/>
        <v>0.40165361275965494</v>
      </c>
      <c r="X66" s="30">
        <f t="shared" si="45"/>
        <v>0.14733323760808004</v>
      </c>
      <c r="Y66" s="30">
        <f t="shared" si="45"/>
        <v>8.5475877780859105E-3</v>
      </c>
      <c r="Z66" s="31">
        <f t="shared" si="45"/>
        <v>-7.8015275224251994E-3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1.4398017872571951E-2</v>
      </c>
      <c r="S67" s="30">
        <f t="shared" si="45"/>
        <v>1.2212425473084758E-2</v>
      </c>
      <c r="T67" s="30">
        <f t="shared" si="45"/>
        <v>2.3885296167215943E-2</v>
      </c>
      <c r="U67" s="30">
        <f t="shared" si="45"/>
        <v>3.4753697108770146E-2</v>
      </c>
      <c r="V67" s="30">
        <f t="shared" si="45"/>
        <v>3.0412206749889523E-2</v>
      </c>
      <c r="W67" s="30">
        <f t="shared" si="45"/>
        <v>9.545779814224456E-3</v>
      </c>
      <c r="X67" s="30">
        <f t="shared" si="45"/>
        <v>1.4780062101504513E-3</v>
      </c>
      <c r="Y67" s="30">
        <f t="shared" si="45"/>
        <v>-1.9303906442480194E-2</v>
      </c>
      <c r="Z67" s="31">
        <f t="shared" si="45"/>
        <v>-1.6469999662442392E-2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5.1675049159790112E-4</v>
      </c>
      <c r="S68" s="30">
        <f t="shared" si="45"/>
        <v>5.6053820088254255E-3</v>
      </c>
      <c r="T68" s="30">
        <f t="shared" si="45"/>
        <v>3.0848479501402078E-3</v>
      </c>
      <c r="U68" s="30">
        <f t="shared" si="45"/>
        <v>1.8309624493186606E-3</v>
      </c>
      <c r="V68" s="30">
        <f t="shared" si="45"/>
        <v>2.6300789302505061E-3</v>
      </c>
      <c r="W68" s="30">
        <f t="shared" si="45"/>
        <v>-7.1259352085473668E-3</v>
      </c>
      <c r="X68" s="30">
        <f t="shared" si="45"/>
        <v>2.1050898393047083E-4</v>
      </c>
      <c r="Y68" s="30">
        <f t="shared" si="45"/>
        <v>-1.2066888244101249E-2</v>
      </c>
      <c r="Z68" s="31">
        <f t="shared" si="45"/>
        <v>-1.1044113322152688E-2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3.2114729134365312E-2</v>
      </c>
      <c r="G69" s="30">
        <f t="shared" si="47"/>
        <v>3.5662713905006617E-2</v>
      </c>
      <c r="H69" s="30">
        <f t="shared" si="47"/>
        <v>1.4592631815548309E-2</v>
      </c>
      <c r="I69" s="30">
        <f t="shared" si="47"/>
        <v>3.1924515642712592E-2</v>
      </c>
      <c r="J69" s="30">
        <f t="shared" si="47"/>
        <v>2.4243581276325026E-2</v>
      </c>
      <c r="K69" s="30">
        <f t="shared" si="47"/>
        <v>6.0739525525938816E-2</v>
      </c>
      <c r="L69" s="30">
        <f t="shared" si="47"/>
        <v>4.9264262008124893E-2</v>
      </c>
      <c r="M69" s="30">
        <f t="shared" si="47"/>
        <v>1.2126382253552018E-2</v>
      </c>
      <c r="N69" s="31">
        <f t="shared" si="47"/>
        <v>1.5134482877134522E-2</v>
      </c>
      <c r="P69" s="21">
        <f t="shared" si="44"/>
        <v>-8</v>
      </c>
      <c r="Q69" s="36">
        <f t="shared" si="45"/>
        <v>0</v>
      </c>
      <c r="R69" s="36">
        <f t="shared" si="45"/>
        <v>-2.0879767466068511E-4</v>
      </c>
      <c r="S69" s="36">
        <f t="shared" si="45"/>
        <v>8.3793458787406044E-4</v>
      </c>
      <c r="T69" s="36">
        <f t="shared" si="45"/>
        <v>5.0312691757891E-3</v>
      </c>
      <c r="U69" s="36">
        <f t="shared" si="45"/>
        <v>4.4205990664253035E-3</v>
      </c>
      <c r="V69" s="36">
        <f t="shared" si="45"/>
        <v>3.9440649449919603E-3</v>
      </c>
      <c r="W69" s="36">
        <f t="shared" si="45"/>
        <v>-6.7360608701401876E-3</v>
      </c>
      <c r="X69" s="36">
        <f t="shared" si="45"/>
        <v>-9.810855278447099E-3</v>
      </c>
      <c r="Y69" s="36">
        <f t="shared" si="45"/>
        <v>-7.3127193249578988E-3</v>
      </c>
      <c r="Z69" s="37">
        <f t="shared" si="45"/>
        <v>-1.4472902376054083E-2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2.5514933485010192E-2</v>
      </c>
      <c r="F70" s="30">
        <f t="shared" si="47"/>
        <v>1.9310386889871956E-2</v>
      </c>
      <c r="G70" s="30">
        <f t="shared" si="47"/>
        <v>5.0935875000728902E-2</v>
      </c>
      <c r="H70" s="30">
        <f t="shared" si="47"/>
        <v>2.3489721315848235E-2</v>
      </c>
      <c r="I70" s="30">
        <f t="shared" si="47"/>
        <v>2.4805489090004285E-2</v>
      </c>
      <c r="J70" s="30">
        <f t="shared" si="47"/>
        <v>7.4248547390917241E-2</v>
      </c>
      <c r="K70" s="30">
        <f t="shared" si="47"/>
        <v>1.254002187268142E-2</v>
      </c>
      <c r="L70" s="30">
        <f t="shared" si="47"/>
        <v>3.8684222617320642E-3</v>
      </c>
      <c r="M70" s="30">
        <f t="shared" si="47"/>
        <v>2.3229390353815492E-3</v>
      </c>
      <c r="N70" s="31">
        <f t="shared" si="47"/>
        <v>6.133208326307097E-3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1.7225828308666126E-2</v>
      </c>
      <c r="F71" s="30">
        <f t="shared" si="47"/>
        <v>5.9681433197292501E-2</v>
      </c>
      <c r="G71" s="30">
        <f t="shared" si="47"/>
        <v>6.4838600108836325E-2</v>
      </c>
      <c r="H71" s="30">
        <f t="shared" si="47"/>
        <v>3.7732291391054835E-2</v>
      </c>
      <c r="I71" s="30">
        <f t="shared" si="47"/>
        <v>2.9839129446853729E-3</v>
      </c>
      <c r="J71" s="30">
        <f t="shared" si="47"/>
        <v>7.0808286185473539E-3</v>
      </c>
      <c r="K71" s="30">
        <f t="shared" si="47"/>
        <v>1.1021986332586486E-3</v>
      </c>
      <c r="L71" s="30">
        <f t="shared" si="47"/>
        <v>7.0028481203178623E-3</v>
      </c>
      <c r="M71" s="30">
        <f t="shared" si="47"/>
        <v>5.177716388603518E-3</v>
      </c>
      <c r="N71" s="31">
        <f t="shared" si="47"/>
        <v>1.2189348120358571E-2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1.5905981091083366E-2</v>
      </c>
      <c r="F72" s="30">
        <f t="shared" si="47"/>
        <v>9.2736710496539414E-3</v>
      </c>
      <c r="G72" s="30">
        <f t="shared" si="47"/>
        <v>1.5252524692941919E-2</v>
      </c>
      <c r="H72" s="30">
        <f t="shared" si="47"/>
        <v>3.411025629658105E-3</v>
      </c>
      <c r="I72" s="30">
        <f t="shared" si="47"/>
        <v>7.2612894018493743E-4</v>
      </c>
      <c r="J72" s="30">
        <f t="shared" si="47"/>
        <v>5.3849909985448571E-3</v>
      </c>
      <c r="K72" s="30">
        <f t="shared" si="47"/>
        <v>1.3678787377169026E-3</v>
      </c>
      <c r="L72" s="30">
        <f t="shared" si="47"/>
        <v>4.6245695029596334E-3</v>
      </c>
      <c r="M72" s="30">
        <f t="shared" si="47"/>
        <v>9.7015275089192589E-3</v>
      </c>
      <c r="N72" s="31">
        <f t="shared" si="47"/>
        <v>6.5730474296101958E-3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1.8319310179823595E-2</v>
      </c>
      <c r="F73" s="30">
        <f t="shared" si="47"/>
        <v>4.8590214829640358E-3</v>
      </c>
      <c r="G73" s="30">
        <f t="shared" si="47"/>
        <v>5.8578638506756649E-3</v>
      </c>
      <c r="H73" s="30">
        <f t="shared" si="47"/>
        <v>6.5825198375293725E-3</v>
      </c>
      <c r="I73" s="30">
        <f t="shared" si="47"/>
        <v>6.0733916061790315E-3</v>
      </c>
      <c r="J73" s="30">
        <f t="shared" si="47"/>
        <v>4.4571948033724426E-3</v>
      </c>
      <c r="K73" s="30">
        <f t="shared" si="47"/>
        <v>9.7212513267064225E-3</v>
      </c>
      <c r="L73" s="30">
        <f t="shared" si="47"/>
        <v>1.8504630342558745E-3</v>
      </c>
      <c r="M73" s="30">
        <f t="shared" si="47"/>
        <v>9.5237754505488065E-3</v>
      </c>
      <c r="N73" s="31">
        <f t="shared" si="47"/>
        <v>7.5043985793242125E-3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1.2040539374491056E-2</v>
      </c>
      <c r="F74" s="30">
        <f t="shared" si="47"/>
        <v>5.5374960460478021E-3</v>
      </c>
      <c r="G74" s="30">
        <f t="shared" si="47"/>
        <v>9.821943455207139E-3</v>
      </c>
      <c r="H74" s="30">
        <f t="shared" si="47"/>
        <v>8.6889185650495734E-3</v>
      </c>
      <c r="I74" s="30">
        <f t="shared" si="47"/>
        <v>1.4272373801022848E-3</v>
      </c>
      <c r="J74" s="30">
        <f t="shared" si="47"/>
        <v>1.7956132938646721E-3</v>
      </c>
      <c r="K74" s="30">
        <f t="shared" si="47"/>
        <v>4.0333172237184975E-3</v>
      </c>
      <c r="L74" s="30">
        <f t="shared" si="47"/>
        <v>4.4672691671690237E-3</v>
      </c>
      <c r="M74" s="30">
        <f t="shared" si="47"/>
        <v>5.127066505119131E-3</v>
      </c>
      <c r="N74" s="31">
        <f t="shared" si="47"/>
        <v>3.4992975746212097E-3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1.8541447510677732E-2</v>
      </c>
      <c r="G77" s="30">
        <f t="shared" si="54"/>
        <v>2.0589877473088183E-2</v>
      </c>
      <c r="H77" s="30">
        <f t="shared" si="54"/>
        <v>8.4250599068919144E-3</v>
      </c>
      <c r="I77" s="30">
        <f t="shared" si="54"/>
        <v>1.8431627700068533E-2</v>
      </c>
      <c r="J77" s="30">
        <f t="shared" si="54"/>
        <v>1.3997038176006825E-2</v>
      </c>
      <c r="K77" s="30">
        <f t="shared" si="54"/>
        <v>3.5067981412850925E-2</v>
      </c>
      <c r="L77" s="30">
        <f t="shared" si="54"/>
        <v>2.8442734931819161E-2</v>
      </c>
      <c r="M77" s="30">
        <f t="shared" si="54"/>
        <v>7.0011700583845586E-3</v>
      </c>
      <c r="N77" s="31">
        <f t="shared" si="54"/>
        <v>8.7378977631593982E-3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1.4731053715926031E-2</v>
      </c>
      <c r="F78" s="30">
        <f t="shared" si="56"/>
        <v>1.1148857069023395E-2</v>
      </c>
      <c r="G78" s="30">
        <f t="shared" si="56"/>
        <v>2.9407841143079962E-2</v>
      </c>
      <c r="H78" s="30">
        <f t="shared" si="56"/>
        <v>1.356179692489427E-2</v>
      </c>
      <c r="I78" s="30">
        <f t="shared" si="56"/>
        <v>1.4321455803494299E-2</v>
      </c>
      <c r="J78" s="30">
        <f t="shared" si="56"/>
        <v>4.2867418823084757E-2</v>
      </c>
      <c r="K78" s="30">
        <f t="shared" si="56"/>
        <v>7.2399850038364138E-3</v>
      </c>
      <c r="L78" s="30">
        <f t="shared" si="56"/>
        <v>2.2334346341501485E-3</v>
      </c>
      <c r="M78" s="30">
        <f t="shared" si="56"/>
        <v>1.3411494773886271E-3</v>
      </c>
      <c r="N78" s="31">
        <f t="shared" si="56"/>
        <v>3.5410094781894567E-3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9.9453366110226638E-3</v>
      </c>
      <c r="F79" s="30">
        <f t="shared" si="56"/>
        <v>3.4457091522079493E-2</v>
      </c>
      <c r="G79" s="30">
        <f t="shared" si="56"/>
        <v>3.7434583226715154E-2</v>
      </c>
      <c r="H79" s="30">
        <f t="shared" si="56"/>
        <v>2.1784748591766909E-2</v>
      </c>
      <c r="I79" s="30">
        <f t="shared" si="56"/>
        <v>1.722762941852509E-3</v>
      </c>
      <c r="J79" s="30">
        <f t="shared" si="56"/>
        <v>4.0881183090039214E-3</v>
      </c>
      <c r="K79" s="30">
        <f t="shared" si="56"/>
        <v>6.3635467761231847E-4</v>
      </c>
      <c r="L79" s="30">
        <f t="shared" si="56"/>
        <v>4.0430962473595828E-3</v>
      </c>
      <c r="M79" s="30">
        <f t="shared" si="56"/>
        <v>2.9893559507477782E-3</v>
      </c>
      <c r="N79" s="31">
        <f t="shared" si="56"/>
        <v>7.0375234185350802E-3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9.1833224646620786E-3</v>
      </c>
      <c r="F80" s="30">
        <f t="shared" si="56"/>
        <v>5.3541564768937429E-3</v>
      </c>
      <c r="G80" s="30">
        <f t="shared" si="56"/>
        <v>8.8060492372914311E-3</v>
      </c>
      <c r="H80" s="30">
        <f t="shared" si="56"/>
        <v>1.9693565654958197E-3</v>
      </c>
      <c r="I80" s="30">
        <f t="shared" si="56"/>
        <v>4.1923073908215131E-4</v>
      </c>
      <c r="J80" s="30">
        <f t="shared" si="56"/>
        <v>3.109026002593585E-3</v>
      </c>
      <c r="K80" s="30">
        <f t="shared" si="56"/>
        <v>7.8974515743961929E-4</v>
      </c>
      <c r="L80" s="30">
        <f t="shared" si="56"/>
        <v>2.6699964474198785E-3</v>
      </c>
      <c r="M80" s="30">
        <f t="shared" si="56"/>
        <v>5.6011795188250935E-3</v>
      </c>
      <c r="N80" s="31">
        <f t="shared" si="56"/>
        <v>3.7949507028816245E-3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1.0576658663689405E-2</v>
      </c>
      <c r="F81" s="30">
        <f t="shared" si="56"/>
        <v>2.8053573611874607E-3</v>
      </c>
      <c r="G81" s="30">
        <f t="shared" si="56"/>
        <v>3.3820392710637733E-3</v>
      </c>
      <c r="H81" s="30">
        <f t="shared" si="56"/>
        <v>3.8004196001436351E-3</v>
      </c>
      <c r="I81" s="30">
        <f t="shared" si="56"/>
        <v>3.5064742787214776E-3</v>
      </c>
      <c r="J81" s="30">
        <f t="shared" si="56"/>
        <v>2.5733626195576808E-3</v>
      </c>
      <c r="K81" s="30">
        <f t="shared" si="56"/>
        <v>5.6125670703339597E-3</v>
      </c>
      <c r="L81" s="30">
        <f t="shared" si="56"/>
        <v>1.0683653309530809E-3</v>
      </c>
      <c r="M81" s="30">
        <f t="shared" si="56"/>
        <v>5.4985543200759034E-3</v>
      </c>
      <c r="N81" s="31">
        <f t="shared" si="56"/>
        <v>4.3326665398790796E-3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6.9516086490506992E-3</v>
      </c>
      <c r="F82" s="36">
        <f t="shared" si="56"/>
        <v>3.1970748328221869E-3</v>
      </c>
      <c r="G82" s="36">
        <f t="shared" si="56"/>
        <v>5.6707016978291254E-3</v>
      </c>
      <c r="H82" s="36">
        <f t="shared" si="56"/>
        <v>5.0165494724981087E-3</v>
      </c>
      <c r="I82" s="36">
        <f t="shared" si="56"/>
        <v>8.2401588559955039E-4</v>
      </c>
      <c r="J82" s="36">
        <f t="shared" si="56"/>
        <v>1.0366978185732392E-3</v>
      </c>
      <c r="K82" s="36">
        <f t="shared" si="56"/>
        <v>2.3286367848410288E-3</v>
      </c>
      <c r="L82" s="36">
        <f t="shared" si="56"/>
        <v>2.5791790562075512E-3</v>
      </c>
      <c r="M82" s="36">
        <f t="shared" si="56"/>
        <v>2.9601132268836441E-3</v>
      </c>
      <c r="N82" s="37">
        <f t="shared" si="56"/>
        <v>2.0203203966821601E-3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7.5447562179928332E-2</v>
      </c>
      <c r="F85" s="5"/>
      <c r="G85" s="5" t="s">
        <v>22</v>
      </c>
      <c r="H85" s="5">
        <f>1/(1-E85)</f>
        <v>1.0816044164653549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0.14899997290808367</v>
      </c>
      <c r="S85" s="30">
        <f t="shared" si="60"/>
        <v>0.11050043084163121</v>
      </c>
      <c r="T85" s="30">
        <f t="shared" si="60"/>
        <v>0.10848372599192424</v>
      </c>
      <c r="U85" s="30">
        <f t="shared" si="60"/>
        <v>0.10522516641781897</v>
      </c>
      <c r="V85" s="30">
        <f t="shared" si="60"/>
        <v>8.0490587535454752E-2</v>
      </c>
      <c r="W85" s="30">
        <f t="shared" si="60"/>
        <v>2.5155634808653272E-2</v>
      </c>
      <c r="X85" s="30">
        <f t="shared" si="60"/>
        <v>1.4413159494413739E-2</v>
      </c>
      <c r="Y85" s="30">
        <f t="shared" si="60"/>
        <v>5.3709221070299641E-3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-8.1604416465354879E-2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5.8326936240810909E-2</v>
      </c>
      <c r="S86" s="30">
        <f t="shared" si="61"/>
        <v>4.3256058766251576E-2</v>
      </c>
      <c r="T86" s="30">
        <f t="shared" si="61"/>
        <v>4.2466607514082856E-2</v>
      </c>
      <c r="U86" s="30">
        <f t="shared" si="61"/>
        <v>4.1191024755198931E-2</v>
      </c>
      <c r="V86" s="30">
        <f t="shared" si="61"/>
        <v>3.1508524971759738E-2</v>
      </c>
      <c r="W86" s="30">
        <f t="shared" si="61"/>
        <v>9.8473246601633504E-3</v>
      </c>
      <c r="X86" s="30">
        <f t="shared" si="61"/>
        <v>5.6421180383563656E-3</v>
      </c>
      <c r="Y86" s="30">
        <f t="shared" si="61"/>
        <v>2.1024797869215101E-3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7.7732981690216271E-3</v>
      </c>
      <c r="S87" s="30">
        <f t="shared" si="63"/>
        <v>5.7647849189021707E-3</v>
      </c>
      <c r="T87" s="30">
        <f t="shared" si="63"/>
        <v>5.6595738385930849E-3</v>
      </c>
      <c r="U87" s="30">
        <f t="shared" si="63"/>
        <v>5.489575450830517E-3</v>
      </c>
      <c r="V87" s="30">
        <f t="shared" si="63"/>
        <v>4.199177519977124E-3</v>
      </c>
      <c r="W87" s="30">
        <f t="shared" si="63"/>
        <v>1.3123643325714492E-3</v>
      </c>
      <c r="X87" s="30">
        <f t="shared" si="63"/>
        <v>7.5193158844973605E-4</v>
      </c>
      <c r="Y87" s="30">
        <f t="shared" si="63"/>
        <v>2.8019990987708944E-4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1.0475679963201283</v>
      </c>
      <c r="G88" s="30">
        <f t="shared" si="64"/>
        <v>1.0377139148421954</v>
      </c>
      <c r="H88" s="30">
        <f t="shared" si="64"/>
        <v>1.0034077978628202</v>
      </c>
      <c r="I88" s="30">
        <f t="shared" si="64"/>
        <v>0.99748344634644792</v>
      </c>
      <c r="J88" s="30">
        <f t="shared" si="64"/>
        <v>0.93840404765782259</v>
      </c>
      <c r="K88" s="30">
        <f t="shared" si="64"/>
        <v>0.50406285650300919</v>
      </c>
      <c r="L88" s="30">
        <f t="shared" si="64"/>
        <v>0.1905953905360307</v>
      </c>
      <c r="M88" s="30">
        <f t="shared" si="64"/>
        <v>3.6339592076705729E-2</v>
      </c>
      <c r="N88" s="31">
        <f t="shared" si="64"/>
        <v>2.1169613206393378E-2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4.9473887797856367E-3</v>
      </c>
      <c r="S88" s="30">
        <f t="shared" si="65"/>
        <v>3.6690516181812375E-3</v>
      </c>
      <c r="T88" s="30">
        <f t="shared" si="65"/>
        <v>3.6020890359012101E-3</v>
      </c>
      <c r="U88" s="30">
        <f t="shared" si="65"/>
        <v>3.4938919620323668E-3</v>
      </c>
      <c r="V88" s="30">
        <f t="shared" si="65"/>
        <v>2.6726060540757188E-3</v>
      </c>
      <c r="W88" s="30">
        <f t="shared" si="65"/>
        <v>8.3526663107174443E-4</v>
      </c>
      <c r="X88" s="30">
        <f t="shared" si="65"/>
        <v>4.7857393643898255E-4</v>
      </c>
      <c r="Y88" s="30">
        <f t="shared" si="65"/>
        <v>1.7833586980458484E-4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0.99044143552250752</v>
      </c>
      <c r="F89" s="30">
        <f t="shared" si="64"/>
        <v>1.0060142245410106</v>
      </c>
      <c r="G89" s="30">
        <f t="shared" si="64"/>
        <v>1.020029403914015</v>
      </c>
      <c r="H89" s="30">
        <f t="shared" si="64"/>
        <v>0.98679652785675476</v>
      </c>
      <c r="I89" s="30">
        <f t="shared" si="64"/>
        <v>0.91079447223191268</v>
      </c>
      <c r="J89" s="30">
        <f t="shared" si="64"/>
        <v>0.6080565056353805</v>
      </c>
      <c r="K89" s="30">
        <f t="shared" si="64"/>
        <v>4.9822557738148893E-2</v>
      </c>
      <c r="L89" s="30">
        <f t="shared" si="64"/>
        <v>0</v>
      </c>
      <c r="M89" s="30">
        <f t="shared" si="64"/>
        <v>8.0253788040697271E-3</v>
      </c>
      <c r="N89" s="31">
        <f t="shared" si="64"/>
        <v>1.2175469129242569E-2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0.80454848769042564</v>
      </c>
      <c r="F90" s="30">
        <f t="shared" si="64"/>
        <v>0.61728314968734765</v>
      </c>
      <c r="G90" s="30">
        <f t="shared" si="64"/>
        <v>0.64944348343567948</v>
      </c>
      <c r="H90" s="30">
        <f t="shared" si="64"/>
        <v>0.2900846815860828</v>
      </c>
      <c r="I90" s="30">
        <f t="shared" si="64"/>
        <v>9.2504354130385047E-2</v>
      </c>
      <c r="J90" s="30">
        <f t="shared" si="64"/>
        <v>2.5555478448446564E-2</v>
      </c>
      <c r="K90" s="30">
        <f t="shared" si="64"/>
        <v>3.8893961407571176E-3</v>
      </c>
      <c r="L90" s="30">
        <f t="shared" si="64"/>
        <v>6.0099956084495448E-3</v>
      </c>
      <c r="M90" s="30">
        <f t="shared" si="64"/>
        <v>2.0689376070514659E-2</v>
      </c>
      <c r="N90" s="31">
        <f t="shared" si="64"/>
        <v>2.4833507812620254E-2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0.88408878445406891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4.5564928378186209E-2</v>
      </c>
      <c r="F91" s="30">
        <f t="shared" si="64"/>
        <v>3.3334342851034732E-2</v>
      </c>
      <c r="G91" s="30">
        <f t="shared" si="64"/>
        <v>3.5070934733747103E-2</v>
      </c>
      <c r="H91" s="30">
        <f t="shared" si="64"/>
        <v>2.1834908276517004E-2</v>
      </c>
      <c r="I91" s="30">
        <f t="shared" si="64"/>
        <v>1.0696564682432103E-2</v>
      </c>
      <c r="J91" s="30">
        <f t="shared" si="64"/>
        <v>1.2346106471439203E-2</v>
      </c>
      <c r="K91" s="30">
        <f t="shared" si="64"/>
        <v>1.3421808140439112E-2</v>
      </c>
      <c r="L91" s="30">
        <f t="shared" si="64"/>
        <v>7.2064591088362162E-3</v>
      </c>
      <c r="M91" s="30">
        <f t="shared" si="64"/>
        <v>2.0959717352747792E-2</v>
      </c>
      <c r="N91" s="31">
        <f t="shared" si="64"/>
        <v>1.7434591571985611E-2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2.2089971826495372E-2</v>
      </c>
      <c r="F92" s="30">
        <f t="shared" si="64"/>
        <v>2.2623997033451942E-2</v>
      </c>
      <c r="G92" s="30">
        <f t="shared" si="64"/>
        <v>1.7317689134000891E-2</v>
      </c>
      <c r="H92" s="30">
        <f t="shared" si="64"/>
        <v>1.9080402035135252E-2</v>
      </c>
      <c r="I92" s="30">
        <f t="shared" si="64"/>
        <v>2.020341877786988E-2</v>
      </c>
      <c r="J92" s="30">
        <f t="shared" si="64"/>
        <v>1.8099240044380016E-2</v>
      </c>
      <c r="K92" s="30">
        <f t="shared" si="64"/>
        <v>1.8260669507481619E-2</v>
      </c>
      <c r="L92" s="30">
        <f t="shared" si="64"/>
        <v>3.9997378232703301E-3</v>
      </c>
      <c r="M92" s="30">
        <f t="shared" si="64"/>
        <v>1.2869628809262013E-2</v>
      </c>
      <c r="N92" s="31">
        <f t="shared" si="64"/>
        <v>1.1511749481459721E-2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2.1795004136426488E-2</v>
      </c>
      <c r="F93" s="36">
        <f t="shared" si="64"/>
        <v>2.3040546487645891E-2</v>
      </c>
      <c r="G93" s="36">
        <f t="shared" si="64"/>
        <v>2.1779044478538914E-2</v>
      </c>
      <c r="H93" s="36">
        <f t="shared" si="64"/>
        <v>1.6838007929153659E-2</v>
      </c>
      <c r="I93" s="36">
        <f t="shared" si="64"/>
        <v>1.7319556772712477E-2</v>
      </c>
      <c r="J93" s="36">
        <f t="shared" si="64"/>
        <v>1.6508455155349641E-2</v>
      </c>
      <c r="K93" s="36">
        <f t="shared" si="64"/>
        <v>1.7722112912642224E-2</v>
      </c>
      <c r="L93" s="36">
        <f t="shared" si="64"/>
        <v>1.3964882603563711E-2</v>
      </c>
      <c r="M93" s="36">
        <f t="shared" si="64"/>
        <v>8.104740884585751E-3</v>
      </c>
      <c r="N93" s="37">
        <f t="shared" si="64"/>
        <v>1.4934294183453975E-2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0.13247011137491527</v>
      </c>
      <c r="S94" s="30">
        <f t="shared" si="70"/>
        <v>9.0618037726324596E-2</v>
      </c>
      <c r="T94" s="30">
        <f t="shared" si="70"/>
        <v>7.2172698249947015E-2</v>
      </c>
      <c r="U94" s="30">
        <f t="shared" si="70"/>
        <v>5.4361558592442613E-2</v>
      </c>
      <c r="V94" s="30">
        <f t="shared" si="70"/>
        <v>2.8068952423858679E-2</v>
      </c>
      <c r="W94" s="30">
        <f t="shared" si="70"/>
        <v>6.2541935901496365E-3</v>
      </c>
      <c r="X94" s="30">
        <f t="shared" si="70"/>
        <v>7.3692730176148228E-3</v>
      </c>
      <c r="Y94" s="30">
        <f t="shared" si="70"/>
        <v>5.2706648416654765E-3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4.6005763045208939E-2</v>
      </c>
      <c r="S95" s="30">
        <f t="shared" si="70"/>
        <v>2.7707813300310798E-2</v>
      </c>
      <c r="T95" s="30">
        <f t="shared" si="70"/>
        <v>1.5531901044239776E-2</v>
      </c>
      <c r="U95" s="30">
        <f t="shared" si="70"/>
        <v>9.7924520404598387E-3</v>
      </c>
      <c r="V95" s="30">
        <f t="shared" si="70"/>
        <v>7.9934474947311266E-3</v>
      </c>
      <c r="W95" s="30">
        <f t="shared" si="70"/>
        <v>4.373416366516396E-3</v>
      </c>
      <c r="X95" s="30">
        <f t="shared" si="70"/>
        <v>5.8855357256348429E-3</v>
      </c>
      <c r="Y95" s="30">
        <f t="shared" si="70"/>
        <v>4.1720863458015326E-3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7.0417591246045193E-3</v>
      </c>
      <c r="S96" s="30">
        <f t="shared" si="70"/>
        <v>5.1425727895986787E-3</v>
      </c>
      <c r="T96" s="30">
        <f t="shared" si="70"/>
        <v>4.879286607915259E-3</v>
      </c>
      <c r="U96" s="30">
        <f t="shared" si="70"/>
        <v>4.7510050257443684E-3</v>
      </c>
      <c r="V96" s="30">
        <f t="shared" si="70"/>
        <v>4.7605924125190208E-3</v>
      </c>
      <c r="W96" s="30">
        <f t="shared" si="70"/>
        <v>2.6468779619668618E-3</v>
      </c>
      <c r="X96" s="30">
        <f t="shared" si="70"/>
        <v>3.3540571263586377E-3</v>
      </c>
      <c r="Y96" s="30">
        <f t="shared" si="70"/>
        <v>2.3147725107403958E-3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4.7251667318050404E-3</v>
      </c>
      <c r="S97" s="30">
        <f t="shared" si="70"/>
        <v>3.4897257974535389E-3</v>
      </c>
      <c r="T97" s="30">
        <f t="shared" si="70"/>
        <v>3.4760448426869152E-3</v>
      </c>
      <c r="U97" s="30">
        <f t="shared" si="70"/>
        <v>3.46465056942513E-3</v>
      </c>
      <c r="V97" s="30">
        <f t="shared" si="70"/>
        <v>3.4512614004931158E-3</v>
      </c>
      <c r="W97" s="30">
        <f t="shared" si="70"/>
        <v>1.9342254421576184E-3</v>
      </c>
      <c r="X97" s="30">
        <f t="shared" si="70"/>
        <v>2.3406834027442421E-3</v>
      </c>
      <c r="Y97" s="30">
        <f t="shared" si="70"/>
        <v>1.5775595051377737E-3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0.5773981464311726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0.58805403510109189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0.73095820154611657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0.14290416644502468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0.14818423744746484</v>
      </c>
      <c r="S121" s="30">
        <f t="shared" si="78"/>
        <v>0.1097231592077508</v>
      </c>
      <c r="T121" s="30">
        <f t="shared" si="78"/>
        <v>0.10756051791483578</v>
      </c>
      <c r="U121" s="30">
        <f t="shared" si="78"/>
        <v>0.10406615656026889</v>
      </c>
      <c r="V121" s="30">
        <f t="shared" si="78"/>
        <v>7.7541689352468315E-2</v>
      </c>
      <c r="W121" s="30">
        <f t="shared" si="78"/>
        <v>2.1843821719777348E-2</v>
      </c>
      <c r="X121" s="30">
        <f t="shared" si="78"/>
        <v>8.990380288463053E-3</v>
      </c>
      <c r="Y121" s="30">
        <f t="shared" si="78"/>
        <v>1.5006884537061571E-3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5.3089548522957476E-2</v>
      </c>
      <c r="S122" s="30">
        <f t="shared" si="78"/>
        <v>3.9310206572525937E-2</v>
      </c>
      <c r="T122" s="30">
        <f t="shared" si="78"/>
        <v>3.8535403180237543E-2</v>
      </c>
      <c r="U122" s="30">
        <f t="shared" si="78"/>
        <v>3.7283488200037324E-2</v>
      </c>
      <c r="V122" s="30">
        <f t="shared" si="78"/>
        <v>2.778064219475045E-2</v>
      </c>
      <c r="W122" s="30">
        <f t="shared" si="78"/>
        <v>7.82592435669879E-3</v>
      </c>
      <c r="X122" s="30">
        <f t="shared" si="78"/>
        <v>3.2209581719743522E-3</v>
      </c>
      <c r="Y122" s="30">
        <f t="shared" si="78"/>
        <v>5.3764741684567119E-4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2.4714933493621429E-3</v>
      </c>
      <c r="S123" s="30">
        <f t="shared" si="78"/>
        <v>1.8300195953641842E-3</v>
      </c>
      <c r="T123" s="30">
        <f t="shared" si="78"/>
        <v>1.7939499454164938E-3</v>
      </c>
      <c r="U123" s="30">
        <f t="shared" si="78"/>
        <v>1.7356691795479785E-3</v>
      </c>
      <c r="V123" s="30">
        <f t="shared" si="78"/>
        <v>1.2932803976595246E-3</v>
      </c>
      <c r="W123" s="30">
        <f t="shared" si="78"/>
        <v>3.643225557254144E-4</v>
      </c>
      <c r="X123" s="30">
        <f t="shared" si="78"/>
        <v>1.4994621205275215E-4</v>
      </c>
      <c r="Y123" s="30">
        <f t="shared" si="78"/>
        <v>2.5029258149769421E-5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1.1374579868263708E-3</v>
      </c>
      <c r="S124" s="30">
        <f t="shared" si="78"/>
        <v>8.4223184550869944E-4</v>
      </c>
      <c r="T124" s="30">
        <f t="shared" si="78"/>
        <v>8.2563147252949628E-4</v>
      </c>
      <c r="U124" s="30">
        <f t="shared" si="78"/>
        <v>7.988088542802464E-4</v>
      </c>
      <c r="V124" s="30">
        <f t="shared" si="78"/>
        <v>5.9520779932645523E-4</v>
      </c>
      <c r="W124" s="30">
        <f t="shared" si="78"/>
        <v>1.676725534777665E-4</v>
      </c>
      <c r="X124" s="30">
        <f t="shared" si="78"/>
        <v>6.9009903076527421E-5</v>
      </c>
      <c r="Y124" s="30">
        <f t="shared" si="78"/>
        <v>1.151924183576779E-5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0.80110571971090239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0.13035768809691656</v>
      </c>
      <c r="S130" s="30">
        <f t="shared" si="82"/>
        <v>8.8237323426191533E-2</v>
      </c>
      <c r="T130" s="30">
        <f t="shared" si="82"/>
        <v>6.8286762785338767E-2</v>
      </c>
      <c r="U130" s="30">
        <f t="shared" si="82"/>
        <v>4.9022155469500762E-2</v>
      </c>
      <c r="V130" s="30">
        <f t="shared" si="82"/>
        <v>2.0583956517176143E-2</v>
      </c>
      <c r="W130" s="30">
        <f t="shared" si="82"/>
        <v>1.0462353463102968E-3</v>
      </c>
      <c r="X130" s="30">
        <f t="shared" si="82"/>
        <v>7.6639688836684116E-4</v>
      </c>
      <c r="Y130" s="30">
        <f t="shared" si="82"/>
        <v>9.5546190248850928E-4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3.99844901025313E-2</v>
      </c>
      <c r="S131" s="30">
        <f t="shared" si="82"/>
        <v>2.2573977863862626E-2</v>
      </c>
      <c r="T131" s="30">
        <f t="shared" si="82"/>
        <v>9.4044573932015613E-3</v>
      </c>
      <c r="U131" s="30">
        <f t="shared" si="82"/>
        <v>3.1966440026354975E-3</v>
      </c>
      <c r="V131" s="30">
        <f t="shared" si="82"/>
        <v>1.2508327407340745E-3</v>
      </c>
      <c r="W131" s="30">
        <f t="shared" si="82"/>
        <v>4.0455826823423535E-4</v>
      </c>
      <c r="X131" s="30">
        <f t="shared" si="82"/>
        <v>9.1602323291778399E-4</v>
      </c>
      <c r="Y131" s="30">
        <f t="shared" si="82"/>
        <v>9.228567111009044E-4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1.8980697066325553E-3</v>
      </c>
      <c r="S132" s="30">
        <f t="shared" si="82"/>
        <v>1.2364812523926795E-3</v>
      </c>
      <c r="T132" s="30">
        <f t="shared" si="82"/>
        <v>9.5170975548959386E-4</v>
      </c>
      <c r="U132" s="30">
        <f t="shared" si="82"/>
        <v>8.1295982966239481E-4</v>
      </c>
      <c r="V132" s="30">
        <f t="shared" si="82"/>
        <v>8.2332958954022038E-4</v>
      </c>
      <c r="W132" s="30">
        <f t="shared" si="82"/>
        <v>3.3247441547911853E-4</v>
      </c>
      <c r="X132" s="30">
        <f t="shared" si="82"/>
        <v>4.3983541675077654E-4</v>
      </c>
      <c r="Y132" s="30">
        <f t="shared" si="82"/>
        <v>4.0383395228734954E-4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1.0535428778550493E-3</v>
      </c>
      <c r="S133" s="30">
        <f t="shared" si="82"/>
        <v>7.0533565125955829E-4</v>
      </c>
      <c r="T133" s="30">
        <f t="shared" si="82"/>
        <v>6.9053827016251517E-4</v>
      </c>
      <c r="U133" s="30">
        <f t="shared" si="82"/>
        <v>6.7821417388015486E-4</v>
      </c>
      <c r="V133" s="30">
        <f t="shared" si="82"/>
        <v>6.6373238963048748E-4</v>
      </c>
      <c r="W133" s="30">
        <f t="shared" si="82"/>
        <v>2.9671906987460093E-4</v>
      </c>
      <c r="X133" s="30">
        <f t="shared" si="82"/>
        <v>2.6982288895762785E-4</v>
      </c>
      <c r="Y133" s="30">
        <f t="shared" si="82"/>
        <v>2.1643924004311808E-4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0.44938285922740512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0.626720444263834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0.79060761904385268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0.16388717478001869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HT55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39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0.56506944424396444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0.38277838010960369</v>
      </c>
      <c r="S4" s="75">
        <f>S3*AVERAGE(E63:E64)</f>
        <v>0.15663017692426071</v>
      </c>
      <c r="T4" s="75">
        <f>T3*AVERAGE(E64:E65)</f>
        <v>1.7257429166208378E-2</v>
      </c>
      <c r="U4" s="75">
        <f>U3*AVERAGE(E65:E66)</f>
        <v>8.4034580438915943E-3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0.77659234126937737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0.56506944424396444</v>
      </c>
      <c r="R5" s="80" t="s">
        <v>80</v>
      </c>
      <c r="S5" s="81">
        <f>SUM(R3:U3)</f>
        <v>1</v>
      </c>
      <c r="T5" s="80" t="s">
        <v>92</v>
      </c>
      <c r="U5" s="79">
        <f>Q5/S5</f>
        <v>0.56506944424396444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0.1080070794365342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0.12318145780927447</v>
      </c>
      <c r="D7" s="53">
        <v>0</v>
      </c>
      <c r="E7" s="113">
        <v>77663</v>
      </c>
      <c r="F7" s="113">
        <v>76344</v>
      </c>
      <c r="G7" s="113">
        <v>76016</v>
      </c>
      <c r="H7" s="113">
        <v>77655</v>
      </c>
      <c r="I7" s="113">
        <v>76545</v>
      </c>
      <c r="J7" s="113">
        <v>75130</v>
      </c>
      <c r="K7" s="113">
        <v>48385</v>
      </c>
      <c r="L7" s="113">
        <v>19862</v>
      </c>
      <c r="M7" s="113">
        <v>12933</v>
      </c>
      <c r="N7" s="114">
        <v>12651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76178</v>
      </c>
      <c r="F8" s="113">
        <v>80590</v>
      </c>
      <c r="G8" s="113">
        <v>75528</v>
      </c>
      <c r="H8" s="113">
        <v>76302</v>
      </c>
      <c r="I8" s="113">
        <v>75125</v>
      </c>
      <c r="J8" s="113">
        <v>65033</v>
      </c>
      <c r="K8" s="113">
        <v>14292</v>
      </c>
      <c r="L8" s="113">
        <v>9090</v>
      </c>
      <c r="M8" s="113">
        <v>9215</v>
      </c>
      <c r="N8" s="114">
        <v>9390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71540</v>
      </c>
      <c r="F9" s="113">
        <v>69211</v>
      </c>
      <c r="G9" s="113">
        <v>66087</v>
      </c>
      <c r="H9" s="113">
        <v>49926</v>
      </c>
      <c r="I9" s="113">
        <v>38942</v>
      </c>
      <c r="J9" s="113">
        <v>17819</v>
      </c>
      <c r="K9" s="113">
        <v>7362</v>
      </c>
      <c r="L9" s="113">
        <v>7413</v>
      </c>
      <c r="M9" s="113">
        <v>7491</v>
      </c>
      <c r="N9" s="114">
        <v>8236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0.56120033200879293</v>
      </c>
      <c r="D10" s="53">
        <v>5.0000000000000001E-9</v>
      </c>
      <c r="E10" s="113">
        <v>8537</v>
      </c>
      <c r="F10" s="113">
        <v>13239</v>
      </c>
      <c r="G10" s="113">
        <v>8825</v>
      </c>
      <c r="H10" s="113">
        <v>6900</v>
      </c>
      <c r="I10" s="113">
        <v>6110</v>
      </c>
      <c r="J10" s="113">
        <v>6719</v>
      </c>
      <c r="K10" s="113">
        <v>6924</v>
      </c>
      <c r="L10" s="113">
        <v>5550</v>
      </c>
      <c r="M10" s="113">
        <v>7056</v>
      </c>
      <c r="N10" s="114">
        <v>7424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0.39503155953217478</v>
      </c>
      <c r="S10" s="38">
        <f t="shared" si="3"/>
        <v>0.29901118716833969</v>
      </c>
      <c r="T10" s="38">
        <f t="shared" si="3"/>
        <v>0.30044648432442389</v>
      </c>
      <c r="U10" s="38">
        <f t="shared" si="3"/>
        <v>0.29870509793650685</v>
      </c>
      <c r="V10" s="38">
        <f t="shared" si="3"/>
        <v>0.22825222491201858</v>
      </c>
      <c r="W10" s="38">
        <f t="shared" si="3"/>
        <v>7.0308155494202496E-2</v>
      </c>
      <c r="X10" s="38">
        <f t="shared" si="3"/>
        <v>4.9235567942582575E-2</v>
      </c>
      <c r="Y10" s="38">
        <f t="shared" si="3"/>
        <v>2.5676318580964828E-2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0.66920741144532714</v>
      </c>
      <c r="D11" s="53">
        <v>7.4999999999999993E-9</v>
      </c>
      <c r="E11" s="113">
        <v>4667</v>
      </c>
      <c r="F11" s="113">
        <v>6608</v>
      </c>
      <c r="G11" s="113">
        <v>5923</v>
      </c>
      <c r="H11" s="113">
        <v>7217</v>
      </c>
      <c r="I11" s="113">
        <v>5391</v>
      </c>
      <c r="J11" s="113">
        <v>5963</v>
      </c>
      <c r="K11" s="113">
        <v>5771</v>
      </c>
      <c r="L11" s="113">
        <v>6391</v>
      </c>
      <c r="M11" s="113">
        <v>6509</v>
      </c>
      <c r="N11" s="114">
        <v>7772</v>
      </c>
      <c r="O11" s="5"/>
      <c r="P11" s="41" t="s">
        <v>78</v>
      </c>
      <c r="Q11" s="42">
        <f>SUM(R10:Y10)</f>
        <v>1.6666665958912135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0.77659234126937737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0.1080070794365342</v>
      </c>
      <c r="D12" s="53">
        <v>1E-8</v>
      </c>
      <c r="E12" s="113">
        <v>5690</v>
      </c>
      <c r="F12" s="113">
        <v>5388</v>
      </c>
      <c r="G12" s="113">
        <v>5722</v>
      </c>
      <c r="H12" s="113">
        <v>5005</v>
      </c>
      <c r="I12" s="113">
        <v>4921</v>
      </c>
      <c r="J12" s="113">
        <v>6111</v>
      </c>
      <c r="K12" s="113">
        <v>7196</v>
      </c>
      <c r="L12" s="113">
        <v>6788</v>
      </c>
      <c r="M12" s="113">
        <v>6666</v>
      </c>
      <c r="N12" s="114">
        <v>6707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0.59389586738945632</v>
      </c>
      <c r="D15" s="53">
        <f>D7</f>
        <v>0</v>
      </c>
      <c r="E15" s="113">
        <v>85794</v>
      </c>
      <c r="F15" s="113">
        <v>89646</v>
      </c>
      <c r="G15" s="113">
        <v>89030</v>
      </c>
      <c r="H15" s="113">
        <v>85221</v>
      </c>
      <c r="I15" s="113">
        <v>90408</v>
      </c>
      <c r="J15" s="113">
        <v>87115</v>
      </c>
      <c r="K15" s="113">
        <v>52117</v>
      </c>
      <c r="L15" s="113">
        <v>27620</v>
      </c>
      <c r="M15" s="113">
        <v>17142</v>
      </c>
      <c r="N15" s="114">
        <v>15684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0.7170773251987308</v>
      </c>
      <c r="D16" s="53">
        <f t="shared" ref="D16:D20" si="7">D8</f>
        <v>1.0000000000000001E-9</v>
      </c>
      <c r="E16" s="113">
        <v>90043</v>
      </c>
      <c r="F16" s="113">
        <v>83378</v>
      </c>
      <c r="G16" s="113">
        <v>84506</v>
      </c>
      <c r="H16" s="113">
        <v>86820</v>
      </c>
      <c r="I16" s="113">
        <v>85434</v>
      </c>
      <c r="J16" s="113">
        <v>80829</v>
      </c>
      <c r="K16" s="113">
        <v>26873</v>
      </c>
      <c r="L16" s="113">
        <v>14160</v>
      </c>
      <c r="M16" s="113">
        <v>12321</v>
      </c>
      <c r="N16" s="114">
        <v>11198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0.12318145780927447</v>
      </c>
      <c r="D17" s="53">
        <f t="shared" si="7"/>
        <v>2.5000000000000001E-9</v>
      </c>
      <c r="E17" s="113">
        <v>84299</v>
      </c>
      <c r="F17" s="113">
        <v>74553</v>
      </c>
      <c r="G17" s="113">
        <v>79297</v>
      </c>
      <c r="H17" s="113">
        <v>73731</v>
      </c>
      <c r="I17" s="113">
        <v>40286</v>
      </c>
      <c r="J17" s="113">
        <v>23144</v>
      </c>
      <c r="K17" s="113">
        <v>10899</v>
      </c>
      <c r="L17" s="113">
        <v>7927</v>
      </c>
      <c r="M17" s="113">
        <v>8401</v>
      </c>
      <c r="N17" s="114">
        <v>9251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0.98980017034231516</v>
      </c>
      <c r="S17" s="30">
        <f t="shared" si="10"/>
        <v>0.995582304018233</v>
      </c>
      <c r="T17" s="30">
        <f t="shared" si="10"/>
        <v>0.99100502266202917</v>
      </c>
      <c r="U17" s="30">
        <f t="shared" si="10"/>
        <v>1.0051182119128488</v>
      </c>
      <c r="V17" s="30">
        <f t="shared" si="10"/>
        <v>0.97943550192987727</v>
      </c>
      <c r="W17" s="30">
        <f t="shared" si="10"/>
        <v>0.53703945538168973</v>
      </c>
      <c r="X17" s="30">
        <f t="shared" si="10"/>
        <v>0.26150279902936996</v>
      </c>
      <c r="Y17" s="30">
        <f t="shared" si="10"/>
        <v>0.18236328565874141</v>
      </c>
      <c r="Z17" s="31">
        <f t="shared" si="10"/>
        <v>0.169058923800117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13825</v>
      </c>
      <c r="F18" s="113">
        <v>11435</v>
      </c>
      <c r="G18" s="113">
        <v>13154</v>
      </c>
      <c r="H18" s="113">
        <v>9607</v>
      </c>
      <c r="I18" s="113">
        <v>12661</v>
      </c>
      <c r="J18" s="113">
        <v>6376</v>
      </c>
      <c r="K18" s="113">
        <v>5847</v>
      </c>
      <c r="L18" s="113">
        <v>7464</v>
      </c>
      <c r="M18" s="113">
        <v>7148</v>
      </c>
      <c r="N18" s="114">
        <v>8542</v>
      </c>
      <c r="O18" s="5"/>
      <c r="P18" s="20">
        <f t="shared" si="9"/>
        <v>-8.9999999999999982</v>
      </c>
      <c r="Q18" s="30">
        <f t="shared" si="10"/>
        <v>1.0111861720653899</v>
      </c>
      <c r="R18" s="30">
        <f t="shared" si="10"/>
        <v>1.0008722453581165</v>
      </c>
      <c r="S18" s="30">
        <f t="shared" si="10"/>
        <v>1.0067190589762383</v>
      </c>
      <c r="T18" s="30">
        <f t="shared" si="10"/>
        <v>1.0020905753631921</v>
      </c>
      <c r="U18" s="30">
        <f t="shared" si="10"/>
        <v>1.0163616371773629</v>
      </c>
      <c r="V18" s="30">
        <f t="shared" si="10"/>
        <v>0.99039163598141633</v>
      </c>
      <c r="W18" s="30">
        <f t="shared" si="10"/>
        <v>0.54304687113549255</v>
      </c>
      <c r="X18" s="30">
        <f t="shared" si="10"/>
        <v>0.26442801433489355</v>
      </c>
      <c r="Y18" s="30">
        <f t="shared" si="10"/>
        <v>0.18440323275052994</v>
      </c>
      <c r="Z18" s="31">
        <f t="shared" si="10"/>
        <v>0.17095004601093475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6433</v>
      </c>
      <c r="F19" s="113">
        <v>6519</v>
      </c>
      <c r="G19" s="113">
        <v>6210</v>
      </c>
      <c r="H19" s="113">
        <v>6584</v>
      </c>
      <c r="I19" s="113">
        <v>7542</v>
      </c>
      <c r="J19" s="113">
        <v>6094</v>
      </c>
      <c r="K19" s="113">
        <v>5670</v>
      </c>
      <c r="L19" s="113">
        <v>7021</v>
      </c>
      <c r="M19" s="113">
        <v>7266</v>
      </c>
      <c r="N19" s="114">
        <v>6708</v>
      </c>
      <c r="O19" s="5"/>
      <c r="P19" s="20">
        <f t="shared" si="9"/>
        <v>-8.6020599913279607</v>
      </c>
      <c r="Q19" s="30">
        <f t="shared" si="10"/>
        <v>0.91232327572156491</v>
      </c>
      <c r="R19" s="30">
        <f t="shared" si="10"/>
        <v>0.90301773371646388</v>
      </c>
      <c r="S19" s="30">
        <f t="shared" si="10"/>
        <v>0.90829290885233727</v>
      </c>
      <c r="T19" s="30">
        <f t="shared" si="10"/>
        <v>0.90411694853154612</v>
      </c>
      <c r="U19" s="30">
        <f t="shared" si="10"/>
        <v>0.91699273957973226</v>
      </c>
      <c r="V19" s="30">
        <f t="shared" si="10"/>
        <v>0.89356180547866071</v>
      </c>
      <c r="W19" s="30">
        <f t="shared" si="10"/>
        <v>0.48995359512554837</v>
      </c>
      <c r="X19" s="30">
        <f t="shared" si="10"/>
        <v>0.23857509022083287</v>
      </c>
      <c r="Y19" s="30">
        <f t="shared" si="10"/>
        <v>0.16637427014353043</v>
      </c>
      <c r="Z19" s="31">
        <f t="shared" si="10"/>
        <v>0.15423639115128518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5159</v>
      </c>
      <c r="F20" s="113">
        <v>6932</v>
      </c>
      <c r="G20" s="113">
        <v>6761</v>
      </c>
      <c r="H20" s="113">
        <v>5969</v>
      </c>
      <c r="I20" s="113">
        <v>6054</v>
      </c>
      <c r="J20" s="113">
        <v>5961</v>
      </c>
      <c r="K20" s="113">
        <v>6466</v>
      </c>
      <c r="L20" s="113">
        <v>9251</v>
      </c>
      <c r="M20" s="113">
        <v>7709</v>
      </c>
      <c r="N20" s="114">
        <v>7463</v>
      </c>
      <c r="O20" s="5"/>
      <c r="P20" s="20">
        <f t="shared" si="9"/>
        <v>-8.3010299956639813</v>
      </c>
      <c r="Q20" s="30">
        <f t="shared" si="10"/>
        <v>0.12840879686488443</v>
      </c>
      <c r="R20" s="30">
        <f t="shared" si="10"/>
        <v>0.12709904901031435</v>
      </c>
      <c r="S20" s="30">
        <f t="shared" si="10"/>
        <v>0.12784152583895089</v>
      </c>
      <c r="T20" s="30">
        <f t="shared" si="10"/>
        <v>0.12725376264708871</v>
      </c>
      <c r="U20" s="30">
        <f t="shared" si="10"/>
        <v>0.12906602029871286</v>
      </c>
      <c r="V20" s="30">
        <f t="shared" si="10"/>
        <v>0.12576813440956974</v>
      </c>
      <c r="W20" s="30">
        <f t="shared" si="10"/>
        <v>6.8960590334535568E-2</v>
      </c>
      <c r="X20" s="30">
        <f t="shared" si="10"/>
        <v>3.3579259800161063E-2</v>
      </c>
      <c r="Y20" s="30">
        <f t="shared" si="10"/>
        <v>2.341705010376622E-2</v>
      </c>
      <c r="Z20" s="31">
        <f t="shared" si="10"/>
        <v>2.1708653004445199E-2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6.769835275111967E-2</v>
      </c>
      <c r="R21" s="30">
        <f t="shared" si="10"/>
        <v>6.7007841084952391E-2</v>
      </c>
      <c r="S21" s="30">
        <f t="shared" si="10"/>
        <v>6.7399282010198805E-2</v>
      </c>
      <c r="T21" s="30">
        <f t="shared" si="10"/>
        <v>6.708940760230539E-2</v>
      </c>
      <c r="U21" s="30">
        <f t="shared" si="10"/>
        <v>6.8044847266650693E-2</v>
      </c>
      <c r="V21" s="30">
        <f t="shared" si="10"/>
        <v>6.6306170106618781E-2</v>
      </c>
      <c r="W21" s="30">
        <f t="shared" si="10"/>
        <v>3.6356686491698827E-2</v>
      </c>
      <c r="X21" s="30">
        <f t="shared" si="10"/>
        <v>1.7703308734095442E-2</v>
      </c>
      <c r="Y21" s="30">
        <f t="shared" si="10"/>
        <v>1.2345694041378679E-2</v>
      </c>
      <c r="Z21" s="31">
        <f t="shared" si="10"/>
        <v>1.1445010659144982E-2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6.6756975951145839E-2</v>
      </c>
      <c r="R22" s="30">
        <f t="shared" si="10"/>
        <v>6.6076066167981992E-2</v>
      </c>
      <c r="S22" s="30">
        <f t="shared" si="10"/>
        <v>6.6462063926731541E-2</v>
      </c>
      <c r="T22" s="30">
        <f t="shared" si="10"/>
        <v>6.6156498465313823E-2</v>
      </c>
      <c r="U22" s="30">
        <f t="shared" si="10"/>
        <v>6.7098652300724759E-2</v>
      </c>
      <c r="V22" s="30">
        <f t="shared" si="10"/>
        <v>6.5384152248031277E-2</v>
      </c>
      <c r="W22" s="30">
        <f t="shared" si="10"/>
        <v>3.5851130007731921E-2</v>
      </c>
      <c r="X22" s="30">
        <f t="shared" si="10"/>
        <v>1.7457136065960974E-2</v>
      </c>
      <c r="Y22" s="30">
        <f t="shared" si="10"/>
        <v>1.2174021475092538E-2</v>
      </c>
      <c r="Z22" s="31">
        <f t="shared" si="10"/>
        <v>1.1285862510451007E-2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90679</v>
      </c>
      <c r="F23" s="113">
        <v>85373</v>
      </c>
      <c r="G23" s="113">
        <v>87980</v>
      </c>
      <c r="H23" s="113">
        <v>88847</v>
      </c>
      <c r="I23" s="113">
        <v>88500</v>
      </c>
      <c r="J23" s="113">
        <v>86646</v>
      </c>
      <c r="K23" s="113">
        <v>34516</v>
      </c>
      <c r="L23" s="113">
        <v>18755</v>
      </c>
      <c r="M23" s="113">
        <v>16391</v>
      </c>
      <c r="N23" s="114">
        <v>14642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90965</v>
      </c>
      <c r="F24" s="113">
        <v>87853</v>
      </c>
      <c r="G24" s="113">
        <v>84285</v>
      </c>
      <c r="H24" s="113">
        <v>83327</v>
      </c>
      <c r="I24" s="113">
        <v>84044</v>
      </c>
      <c r="J24" s="113">
        <v>78083</v>
      </c>
      <c r="K24" s="113">
        <v>15694</v>
      </c>
      <c r="L24" s="113">
        <v>10844</v>
      </c>
      <c r="M24" s="113">
        <v>9366</v>
      </c>
      <c r="N24" s="114">
        <v>8553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75557</v>
      </c>
      <c r="F25" s="113">
        <v>70104</v>
      </c>
      <c r="G25" s="113">
        <v>72009</v>
      </c>
      <c r="H25" s="113">
        <v>51004</v>
      </c>
      <c r="I25" s="113">
        <v>23069</v>
      </c>
      <c r="J25" s="113">
        <v>17133</v>
      </c>
      <c r="K25" s="113">
        <v>8511</v>
      </c>
      <c r="L25" s="113">
        <v>7856</v>
      </c>
      <c r="M25" s="113">
        <v>8106</v>
      </c>
      <c r="N25" s="114">
        <v>7927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10352</v>
      </c>
      <c r="F26" s="113">
        <v>10880</v>
      </c>
      <c r="G26" s="113">
        <v>11875</v>
      </c>
      <c r="H26" s="113">
        <v>6829</v>
      </c>
      <c r="I26" s="113">
        <v>8215</v>
      </c>
      <c r="J26" s="113">
        <v>6838</v>
      </c>
      <c r="K26" s="113">
        <v>7661</v>
      </c>
      <c r="L26" s="113">
        <v>6953</v>
      </c>
      <c r="M26" s="113">
        <v>7402</v>
      </c>
      <c r="N26" s="114">
        <v>7814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0.98980017034231516</v>
      </c>
      <c r="S26" s="30">
        <f t="shared" si="15"/>
        <v>0.995582304018233</v>
      </c>
      <c r="T26" s="30">
        <f t="shared" si="15"/>
        <v>0.99100502266202917</v>
      </c>
      <c r="U26" s="30">
        <f t="shared" si="15"/>
        <v>1.0051182119128488</v>
      </c>
      <c r="V26" s="30">
        <f t="shared" si="15"/>
        <v>0.97943550192987727</v>
      </c>
      <c r="W26" s="30">
        <f t="shared" si="15"/>
        <v>0.53703945538168973</v>
      </c>
      <c r="X26" s="30">
        <f t="shared" si="15"/>
        <v>0.26150279902936996</v>
      </c>
      <c r="Y26" s="30">
        <f t="shared" si="15"/>
        <v>0.18236328565874141</v>
      </c>
      <c r="Z26" s="31">
        <f t="shared" si="15"/>
        <v>0.169058923800117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6168</v>
      </c>
      <c r="F27" s="113">
        <v>6266</v>
      </c>
      <c r="G27" s="113">
        <v>7487</v>
      </c>
      <c r="H27" s="113">
        <v>6985</v>
      </c>
      <c r="I27" s="113">
        <v>6004</v>
      </c>
      <c r="J27" s="113">
        <v>6918</v>
      </c>
      <c r="K27" s="113">
        <v>7056</v>
      </c>
      <c r="L27" s="113">
        <v>6714</v>
      </c>
      <c r="M27" s="113">
        <v>7112</v>
      </c>
      <c r="N27" s="114">
        <v>8238</v>
      </c>
      <c r="O27" s="5"/>
      <c r="P27" s="20">
        <f t="shared" si="14"/>
        <v>-8.9999999999999982</v>
      </c>
      <c r="Q27" s="30">
        <f t="shared" si="15"/>
        <v>1.0111861720653899</v>
      </c>
      <c r="R27" s="30">
        <f t="shared" si="15"/>
        <v>0.9927877062778393</v>
      </c>
      <c r="S27" s="30">
        <f t="shared" si="15"/>
        <v>0.96232808662349323</v>
      </c>
      <c r="T27" s="30">
        <f t="shared" si="15"/>
        <v>0.97111907978329148</v>
      </c>
      <c r="U27" s="30">
        <f t="shared" si="15"/>
        <v>0.96331801806870088</v>
      </c>
      <c r="V27" s="30">
        <f t="shared" si="15"/>
        <v>0.88019851392177406</v>
      </c>
      <c r="W27" s="30">
        <f t="shared" si="15"/>
        <v>0.2234416442793519</v>
      </c>
      <c r="X27" s="30">
        <f t="shared" si="15"/>
        <v>0.13389244430644273</v>
      </c>
      <c r="Y27" s="30">
        <f t="shared" si="15"/>
        <v>0.12185084405522494</v>
      </c>
      <c r="Z27" s="31">
        <f t="shared" si="15"/>
        <v>0.11525022394177126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6064</v>
      </c>
      <c r="F28" s="115">
        <v>5683</v>
      </c>
      <c r="G28" s="115">
        <v>5525</v>
      </c>
      <c r="H28" s="115">
        <v>6084</v>
      </c>
      <c r="I28" s="115">
        <v>6068</v>
      </c>
      <c r="J28" s="115">
        <v>5844</v>
      </c>
      <c r="K28" s="115">
        <v>7893</v>
      </c>
      <c r="L28" s="115">
        <v>6697</v>
      </c>
      <c r="M28" s="115">
        <v>7769</v>
      </c>
      <c r="N28" s="116">
        <v>7855</v>
      </c>
      <c r="O28" s="5"/>
      <c r="P28" s="20">
        <f t="shared" si="14"/>
        <v>-8.6020599913279607</v>
      </c>
      <c r="Q28" s="30">
        <f t="shared" si="15"/>
        <v>0.91232327572156491</v>
      </c>
      <c r="R28" s="30">
        <f t="shared" si="15"/>
        <v>0.8444161324174827</v>
      </c>
      <c r="S28" s="30">
        <f t="shared" si="15"/>
        <v>0.85644224534098579</v>
      </c>
      <c r="T28" s="30">
        <f t="shared" si="15"/>
        <v>0.6882392503780963</v>
      </c>
      <c r="U28" s="30">
        <f t="shared" si="15"/>
        <v>0.40846411467937421</v>
      </c>
      <c r="V28" s="30">
        <f t="shared" si="15"/>
        <v>0.22938122697845623</v>
      </c>
      <c r="W28" s="30">
        <f t="shared" si="15"/>
        <v>0.10522986218723801</v>
      </c>
      <c r="X28" s="30">
        <f t="shared" si="15"/>
        <v>9.1493956900982928E-2</v>
      </c>
      <c r="Y28" s="30">
        <f t="shared" si="15"/>
        <v>9.4589349917715518E-2</v>
      </c>
      <c r="Z28" s="31">
        <f t="shared" si="15"/>
        <v>0.1004314112860293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0.12840879686488443</v>
      </c>
      <c r="R29" s="30">
        <f t="shared" si="15"/>
        <v>0.14124511094361644</v>
      </c>
      <c r="S29" s="30">
        <f t="shared" si="15"/>
        <v>0.13263638995301835</v>
      </c>
      <c r="T29" s="30">
        <f t="shared" si="15"/>
        <v>9.2044177440009145E-2</v>
      </c>
      <c r="U29" s="30">
        <f t="shared" si="15"/>
        <v>0.10561398623223005</v>
      </c>
      <c r="V29" s="30">
        <f t="shared" si="15"/>
        <v>7.8747075057408841E-2</v>
      </c>
      <c r="W29" s="30">
        <f t="shared" si="15"/>
        <v>8.0596957900421942E-2</v>
      </c>
      <c r="X29" s="30">
        <f t="shared" si="15"/>
        <v>7.8379587249172197E-2</v>
      </c>
      <c r="Y29" s="30">
        <f t="shared" si="15"/>
        <v>8.5266175413579171E-2</v>
      </c>
      <c r="Z29" s="31">
        <f t="shared" si="15"/>
        <v>9.3776223150605797E-2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6.769835275111967E-2</v>
      </c>
      <c r="R30" s="30">
        <f t="shared" si="15"/>
        <v>7.672359697060209E-2</v>
      </c>
      <c r="S30" s="30">
        <f t="shared" si="15"/>
        <v>7.7071353890965116E-2</v>
      </c>
      <c r="T30" s="30">
        <f t="shared" si="15"/>
        <v>8.2233020014140137E-2</v>
      </c>
      <c r="U30" s="30">
        <f t="shared" si="15"/>
        <v>7.4511707042976605E-2</v>
      </c>
      <c r="V30" s="30">
        <f t="shared" si="15"/>
        <v>7.4700716606399056E-2</v>
      </c>
      <c r="W30" s="30">
        <f t="shared" si="15"/>
        <v>7.2736570455509852E-2</v>
      </c>
      <c r="X30" s="30">
        <f t="shared" si="15"/>
        <v>7.9389465676055093E-2</v>
      </c>
      <c r="Y30" s="30">
        <f t="shared" si="15"/>
        <v>8.2310856150393061E-2</v>
      </c>
      <c r="Z30" s="31">
        <f t="shared" si="15"/>
        <v>8.9702871991137675E-2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6.6756975951145839E-2</v>
      </c>
      <c r="R31" s="30">
        <f t="shared" si="15"/>
        <v>7.0948826247277275E-2</v>
      </c>
      <c r="S31" s="30">
        <f t="shared" si="15"/>
        <v>7.1137184848945725E-2</v>
      </c>
      <c r="T31" s="30">
        <f t="shared" si="15"/>
        <v>6.7037515620138113E-2</v>
      </c>
      <c r="U31" s="30">
        <f t="shared" si="15"/>
        <v>6.6948416473603625E-2</v>
      </c>
      <c r="V31" s="30">
        <f t="shared" si="15"/>
        <v>7.0871205707350157E-2</v>
      </c>
      <c r="W31" s="30">
        <f t="shared" si="15"/>
        <v>8.5022205742518953E-2</v>
      </c>
      <c r="X31" s="30">
        <f t="shared" si="15"/>
        <v>8.9695081830538551E-2</v>
      </c>
      <c r="Y31" s="30">
        <f t="shared" si="15"/>
        <v>8.7120997438824663E-2</v>
      </c>
      <c r="Z31" s="31">
        <f t="shared" si="15"/>
        <v>8.6657327085664607E-2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0.9830163655794909</v>
      </c>
      <c r="G34" s="30">
        <f t="shared" si="17"/>
        <v>0.97879299022700639</v>
      </c>
      <c r="H34" s="30">
        <f t="shared" si="17"/>
        <v>0.99989699084506134</v>
      </c>
      <c r="I34" s="30">
        <f t="shared" si="17"/>
        <v>0.98560447059732437</v>
      </c>
      <c r="J34" s="30">
        <f t="shared" si="17"/>
        <v>0.96738472631755146</v>
      </c>
      <c r="K34" s="30">
        <f t="shared" si="17"/>
        <v>0.62301224521329335</v>
      </c>
      <c r="L34" s="30">
        <f t="shared" si="17"/>
        <v>0.2557459794239213</v>
      </c>
      <c r="M34" s="30">
        <f t="shared" si="17"/>
        <v>0.16652717510268725</v>
      </c>
      <c r="N34" s="31">
        <f t="shared" si="17"/>
        <v>0.1628961023911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0.98087892561451395</v>
      </c>
      <c r="F35" s="30">
        <f t="shared" si="20"/>
        <v>1.0376884745631767</v>
      </c>
      <c r="G35" s="30">
        <f t="shared" si="20"/>
        <v>0.97250943177574911</v>
      </c>
      <c r="H35" s="30">
        <f t="shared" si="20"/>
        <v>0.98247556751606302</v>
      </c>
      <c r="I35" s="30">
        <f t="shared" si="20"/>
        <v>0.96732034559571478</v>
      </c>
      <c r="J35" s="30">
        <f t="shared" si="20"/>
        <v>0.83737429664061391</v>
      </c>
      <c r="K35" s="30">
        <f t="shared" si="20"/>
        <v>0.18402585529788959</v>
      </c>
      <c r="L35" s="30">
        <f t="shared" si="20"/>
        <v>0.11704415229903557</v>
      </c>
      <c r="M35" s="30">
        <f t="shared" si="20"/>
        <v>0.1186536703449519</v>
      </c>
      <c r="N35" s="31">
        <f t="shared" si="20"/>
        <v>0.12090699560923478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0.92115936803883447</v>
      </c>
      <c r="F36" s="30">
        <f t="shared" si="20"/>
        <v>0.89117082780732138</v>
      </c>
      <c r="G36" s="30">
        <f t="shared" si="20"/>
        <v>0.85094575280378049</v>
      </c>
      <c r="H36" s="30">
        <f t="shared" si="20"/>
        <v>0.64285438368334991</v>
      </c>
      <c r="I36" s="30">
        <f t="shared" si="20"/>
        <v>0.50142281395259003</v>
      </c>
      <c r="J36" s="30">
        <f t="shared" si="20"/>
        <v>0.22944001648146478</v>
      </c>
      <c r="K36" s="30">
        <f t="shared" si="20"/>
        <v>9.4794174832288219E-2</v>
      </c>
      <c r="L36" s="30">
        <f t="shared" si="20"/>
        <v>9.5450858195022081E-2</v>
      </c>
      <c r="M36" s="30">
        <f t="shared" si="20"/>
        <v>9.6455197455673866E-2</v>
      </c>
      <c r="N36" s="31">
        <f t="shared" si="20"/>
        <v>0.1060479250093352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8.0845390802771755E-3</v>
      </c>
      <c r="S36" s="30">
        <f t="shared" si="23"/>
        <v>4.4390972352745028E-2</v>
      </c>
      <c r="T36" s="30">
        <f t="shared" si="23"/>
        <v>3.0971495579900643E-2</v>
      </c>
      <c r="U36" s="30">
        <f t="shared" si="23"/>
        <v>5.3043619108662066E-2</v>
      </c>
      <c r="V36" s="30">
        <f t="shared" si="23"/>
        <v>0.11019312205964227</v>
      </c>
      <c r="W36" s="30">
        <f t="shared" si="23"/>
        <v>0.31960522685614068</v>
      </c>
      <c r="X36" s="30">
        <f t="shared" si="23"/>
        <v>0.13053557002845081</v>
      </c>
      <c r="Y36" s="30">
        <f t="shared" si="23"/>
        <v>6.2552388695305008E-2</v>
      </c>
      <c r="Z36" s="31">
        <f t="shared" si="23"/>
        <v>5.569982206916349E-2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0.10992364446390172</v>
      </c>
      <c r="F37" s="30">
        <f t="shared" si="20"/>
        <v>0.17046727527909042</v>
      </c>
      <c r="G37" s="30">
        <f t="shared" si="20"/>
        <v>0.11363197404169295</v>
      </c>
      <c r="H37" s="30">
        <f t="shared" si="20"/>
        <v>8.8845396134581464E-2</v>
      </c>
      <c r="I37" s="30">
        <f t="shared" si="20"/>
        <v>7.8673242084390249E-2</v>
      </c>
      <c r="J37" s="30">
        <f t="shared" si="20"/>
        <v>8.6514814004094609E-2</v>
      </c>
      <c r="K37" s="30">
        <f t="shared" si="20"/>
        <v>8.9154423599397403E-2</v>
      </c>
      <c r="L37" s="30">
        <f t="shared" si="20"/>
        <v>7.1462601238685086E-2</v>
      </c>
      <c r="M37" s="30">
        <f t="shared" si="20"/>
        <v>9.0854074655885048E-2</v>
      </c>
      <c r="N37" s="31">
        <f t="shared" si="20"/>
        <v>9.5592495783062725E-2</v>
      </c>
      <c r="P37" s="20">
        <f t="shared" si="21"/>
        <v>-8.6020599913279607</v>
      </c>
      <c r="Q37" s="30">
        <f t="shared" si="23"/>
        <v>0</v>
      </c>
      <c r="R37" s="30">
        <f t="shared" si="23"/>
        <v>5.8601601298981176E-2</v>
      </c>
      <c r="S37" s="30">
        <f t="shared" si="23"/>
        <v>5.185066351135148E-2</v>
      </c>
      <c r="T37" s="30">
        <f t="shared" si="23"/>
        <v>0.21587769815344982</v>
      </c>
      <c r="U37" s="30">
        <f t="shared" si="23"/>
        <v>0.508528624900358</v>
      </c>
      <c r="V37" s="30">
        <f t="shared" si="23"/>
        <v>0.66418057850020451</v>
      </c>
      <c r="W37" s="30">
        <f t="shared" si="23"/>
        <v>0.38472373293831036</v>
      </c>
      <c r="X37" s="30">
        <f t="shared" si="23"/>
        <v>0.14708113331984995</v>
      </c>
      <c r="Y37" s="30">
        <f t="shared" si="23"/>
        <v>7.178492022581491E-2</v>
      </c>
      <c r="Z37" s="31">
        <f t="shared" si="23"/>
        <v>5.3804979865255884E-2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6.0092965762332126E-2</v>
      </c>
      <c r="F38" s="30">
        <f t="shared" si="20"/>
        <v>8.5085561979320906E-2</v>
      </c>
      <c r="G38" s="30">
        <f t="shared" si="20"/>
        <v>7.6265403087699413E-2</v>
      </c>
      <c r="H38" s="30">
        <f t="shared" si="20"/>
        <v>9.292713389902528E-2</v>
      </c>
      <c r="I38" s="30">
        <f t="shared" si="20"/>
        <v>6.9415294284279519E-2</v>
      </c>
      <c r="J38" s="30">
        <f t="shared" si="20"/>
        <v>7.6780448862392645E-2</v>
      </c>
      <c r="K38" s="30">
        <f t="shared" si="20"/>
        <v>7.4308229143865159E-2</v>
      </c>
      <c r="L38" s="30">
        <f t="shared" si="20"/>
        <v>8.2291438651610163E-2</v>
      </c>
      <c r="M38" s="30">
        <f t="shared" si="20"/>
        <v>8.381082368695518E-2</v>
      </c>
      <c r="N38" s="31">
        <f t="shared" si="20"/>
        <v>0.10007339402289378</v>
      </c>
      <c r="P38" s="20">
        <f t="shared" si="21"/>
        <v>-8.3010299956639813</v>
      </c>
      <c r="Q38" s="30">
        <f t="shared" si="23"/>
        <v>0</v>
      </c>
      <c r="R38" s="30">
        <f t="shared" si="23"/>
        <v>-1.414606193330209E-2</v>
      </c>
      <c r="S38" s="30">
        <f t="shared" si="23"/>
        <v>-4.7948641140674597E-3</v>
      </c>
      <c r="T38" s="30">
        <f t="shared" si="23"/>
        <v>3.5209585207079563E-2</v>
      </c>
      <c r="U38" s="30">
        <f t="shared" si="23"/>
        <v>2.3452034066482816E-2</v>
      </c>
      <c r="V38" s="30">
        <f t="shared" si="23"/>
        <v>4.7021059352160902E-2</v>
      </c>
      <c r="W38" s="30">
        <f t="shared" si="23"/>
        <v>-1.1636367565886374E-2</v>
      </c>
      <c r="X38" s="30">
        <f t="shared" si="23"/>
        <v>-4.4800327449011135E-2</v>
      </c>
      <c r="Y38" s="30">
        <f t="shared" si="23"/>
        <v>-6.1849125309812951E-2</v>
      </c>
      <c r="Z38" s="31">
        <f t="shared" si="23"/>
        <v>-7.2067570146160595E-2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7.3265261450111377E-2</v>
      </c>
      <c r="F39" s="30">
        <f t="shared" si="20"/>
        <v>6.9376665851177521E-2</v>
      </c>
      <c r="G39" s="30">
        <f t="shared" si="20"/>
        <v>7.3677298069865962E-2</v>
      </c>
      <c r="H39" s="30">
        <f t="shared" si="20"/>
        <v>6.4445102558489883E-2</v>
      </c>
      <c r="I39" s="30">
        <f t="shared" si="20"/>
        <v>6.3363506431634117E-2</v>
      </c>
      <c r="J39" s="30">
        <f t="shared" si="20"/>
        <v>7.8686118228757582E-2</v>
      </c>
      <c r="K39" s="30">
        <f t="shared" si="20"/>
        <v>9.2656734867311338E-2</v>
      </c>
      <c r="L39" s="30">
        <f t="shared" si="20"/>
        <v>8.7403267965440429E-2</v>
      </c>
      <c r="M39" s="30">
        <f t="shared" si="20"/>
        <v>8.5832378352626096E-2</v>
      </c>
      <c r="N39" s="31">
        <f t="shared" si="20"/>
        <v>8.6360300271686646E-2</v>
      </c>
      <c r="P39" s="20">
        <f t="shared" si="21"/>
        <v>-8.1249387366082999</v>
      </c>
      <c r="Q39" s="30">
        <f t="shared" si="23"/>
        <v>0</v>
      </c>
      <c r="R39" s="30">
        <f t="shared" si="23"/>
        <v>-9.7157558856496989E-3</v>
      </c>
      <c r="S39" s="30">
        <f t="shared" si="23"/>
        <v>-9.6720718807663114E-3</v>
      </c>
      <c r="T39" s="30">
        <f t="shared" si="23"/>
        <v>-1.5143612411834748E-2</v>
      </c>
      <c r="U39" s="30">
        <f t="shared" si="23"/>
        <v>-6.4668597763259117E-3</v>
      </c>
      <c r="V39" s="30">
        <f t="shared" si="23"/>
        <v>-8.3945464997802755E-3</v>
      </c>
      <c r="W39" s="30">
        <f t="shared" si="23"/>
        <v>-3.6379883963811026E-2</v>
      </c>
      <c r="X39" s="30">
        <f t="shared" si="23"/>
        <v>-6.1686156941959655E-2</v>
      </c>
      <c r="Y39" s="30">
        <f t="shared" si="23"/>
        <v>-6.9965162109014378E-2</v>
      </c>
      <c r="Z39" s="31">
        <f t="shared" si="23"/>
        <v>-7.8257861331992695E-2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-4.8727600792952824E-3</v>
      </c>
      <c r="S40" s="36">
        <f t="shared" si="23"/>
        <v>-4.6751209222141848E-3</v>
      </c>
      <c r="T40" s="36">
        <f t="shared" si="23"/>
        <v>-8.8101715482429011E-4</v>
      </c>
      <c r="U40" s="36">
        <f t="shared" si="23"/>
        <v>1.5023582712113404E-4</v>
      </c>
      <c r="V40" s="36">
        <f t="shared" si="23"/>
        <v>-5.4870534593188802E-3</v>
      </c>
      <c r="W40" s="36">
        <f t="shared" si="23"/>
        <v>-4.9171075734787031E-2</v>
      </c>
      <c r="X40" s="36">
        <f t="shared" si="23"/>
        <v>-7.223794576457758E-2</v>
      </c>
      <c r="Y40" s="36">
        <f t="shared" si="23"/>
        <v>-7.4946975963732121E-2</v>
      </c>
      <c r="Z40" s="37">
        <f t="shared" si="23"/>
        <v>-7.5371464575213598E-2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1.0448982446324917</v>
      </c>
      <c r="G42" s="30">
        <f t="shared" si="25"/>
        <v>1.0377182553558524</v>
      </c>
      <c r="H42" s="30">
        <f t="shared" si="25"/>
        <v>0.99332121127351558</v>
      </c>
      <c r="I42" s="30">
        <f t="shared" si="25"/>
        <v>1.0537799846143088</v>
      </c>
      <c r="J42" s="30">
        <f t="shared" si="25"/>
        <v>1.0153973471338322</v>
      </c>
      <c r="K42" s="30">
        <f t="shared" si="25"/>
        <v>0.60746672261463508</v>
      </c>
      <c r="L42" s="30">
        <f t="shared" si="25"/>
        <v>0.32193393477399351</v>
      </c>
      <c r="M42" s="30">
        <f t="shared" si="25"/>
        <v>0.19980418211063711</v>
      </c>
      <c r="N42" s="31">
        <f t="shared" si="25"/>
        <v>0.18280998671235751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1.0495256078513648</v>
      </c>
      <c r="F43" s="30">
        <f t="shared" si="27"/>
        <v>0.97183952257733641</v>
      </c>
      <c r="G43" s="30">
        <f t="shared" si="27"/>
        <v>0.98498729514884487</v>
      </c>
      <c r="H43" s="30">
        <f t="shared" si="27"/>
        <v>1.0119588782432338</v>
      </c>
      <c r="I43" s="30">
        <f t="shared" si="27"/>
        <v>0.99580390237079519</v>
      </c>
      <c r="J43" s="30">
        <f t="shared" si="27"/>
        <v>0.94212882019721655</v>
      </c>
      <c r="K43" s="30">
        <f t="shared" si="27"/>
        <v>0.31322703219339348</v>
      </c>
      <c r="L43" s="30">
        <f t="shared" si="27"/>
        <v>0.16504650674872368</v>
      </c>
      <c r="M43" s="30">
        <f t="shared" si="27"/>
        <v>0.14361144135953563</v>
      </c>
      <c r="N43" s="31">
        <f t="shared" si="27"/>
        <v>0.13052194792176608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0.98257453901205216</v>
      </c>
      <c r="F44" s="30">
        <f t="shared" si="27"/>
        <v>0.86897685152807891</v>
      </c>
      <c r="G44" s="30">
        <f t="shared" si="27"/>
        <v>0.92427209361960039</v>
      </c>
      <c r="H44" s="30">
        <f t="shared" si="27"/>
        <v>0.85939576194139455</v>
      </c>
      <c r="I44" s="30">
        <f t="shared" si="27"/>
        <v>0.46956663636151713</v>
      </c>
      <c r="J44" s="30">
        <f t="shared" si="27"/>
        <v>0.26976245425088002</v>
      </c>
      <c r="K44" s="30">
        <f t="shared" si="27"/>
        <v>0.12703685572417653</v>
      </c>
      <c r="L44" s="30">
        <f t="shared" si="27"/>
        <v>9.2395738629741014E-2</v>
      </c>
      <c r="M44" s="30">
        <f t="shared" si="27"/>
        <v>9.7920600508194053E-2</v>
      </c>
      <c r="N44" s="31">
        <f t="shared" si="27"/>
        <v>0.10782805324381659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0.16114180478821363</v>
      </c>
      <c r="F45" s="30">
        <f t="shared" si="27"/>
        <v>0.13328437886099262</v>
      </c>
      <c r="G45" s="30">
        <f t="shared" si="27"/>
        <v>0.15332074504044571</v>
      </c>
      <c r="H45" s="30">
        <f t="shared" si="27"/>
        <v>0.11197752756603026</v>
      </c>
      <c r="I45" s="30">
        <f t="shared" si="27"/>
        <v>0.14757442245378466</v>
      </c>
      <c r="J45" s="30">
        <f t="shared" si="27"/>
        <v>7.4317551343916821E-2</v>
      </c>
      <c r="K45" s="30">
        <f t="shared" si="27"/>
        <v>6.8151618994335264E-2</v>
      </c>
      <c r="L45" s="30">
        <f t="shared" si="27"/>
        <v>8.6999090845513674E-2</v>
      </c>
      <c r="M45" s="30">
        <f t="shared" si="27"/>
        <v>8.3315849593211644E-2</v>
      </c>
      <c r="N45" s="31">
        <f t="shared" si="27"/>
        <v>9.956407207963261E-2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7.4981933468540929E-2</v>
      </c>
      <c r="F46" s="30">
        <f t="shared" si="27"/>
        <v>7.5984334568850967E-2</v>
      </c>
      <c r="G46" s="30">
        <f t="shared" si="27"/>
        <v>7.2382684103783484E-2</v>
      </c>
      <c r="H46" s="30">
        <f t="shared" si="27"/>
        <v>7.6741963307457403E-2</v>
      </c>
      <c r="I46" s="30">
        <f t="shared" si="27"/>
        <v>8.7908245331841384E-2</v>
      </c>
      <c r="J46" s="30">
        <f t="shared" si="27"/>
        <v>7.1030608201039694E-2</v>
      </c>
      <c r="K46" s="30">
        <f t="shared" si="27"/>
        <v>6.6088537659976215E-2</v>
      </c>
      <c r="L46" s="30">
        <f t="shared" si="27"/>
        <v>8.1835559596242155E-2</v>
      </c>
      <c r="M46" s="30">
        <f t="shared" si="27"/>
        <v>8.469123714945101E-2</v>
      </c>
      <c r="N46" s="31">
        <f t="shared" si="27"/>
        <v>7.8187285824183508E-2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0.98907055354838547</v>
      </c>
      <c r="S46" s="30">
        <f t="shared" si="29"/>
        <v>0.99526629627232466</v>
      </c>
      <c r="T46" s="30">
        <f t="shared" si="29"/>
        <v>0.99036159166885995</v>
      </c>
      <c r="U46" s="30">
        <f t="shared" si="29"/>
        <v>1.005484329141453</v>
      </c>
      <c r="V46" s="30">
        <f t="shared" si="29"/>
        <v>0.97796447705453593</v>
      </c>
      <c r="W46" s="30">
        <f t="shared" si="29"/>
        <v>0.50392284465222548</v>
      </c>
      <c r="X46" s="30">
        <f t="shared" si="29"/>
        <v>0.20867643053287843</v>
      </c>
      <c r="Y46" s="30">
        <f t="shared" si="29"/>
        <v>0.12387588948272032</v>
      </c>
      <c r="Z46" s="31">
        <f t="shared" si="29"/>
        <v>0.1096198366478395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6.0132410191854911E-2</v>
      </c>
      <c r="F47" s="30">
        <f t="shared" si="27"/>
        <v>8.0798191015688747E-2</v>
      </c>
      <c r="G47" s="30">
        <f t="shared" si="27"/>
        <v>7.8805044641816438E-2</v>
      </c>
      <c r="H47" s="30">
        <f t="shared" si="27"/>
        <v>6.9573629857565794E-2</v>
      </c>
      <c r="I47" s="30">
        <f t="shared" si="27"/>
        <v>7.0564375131128051E-2</v>
      </c>
      <c r="J47" s="30">
        <f t="shared" si="27"/>
        <v>6.9480383243583466E-2</v>
      </c>
      <c r="K47" s="30">
        <f t="shared" si="27"/>
        <v>7.5366575751218037E-2</v>
      </c>
      <c r="L47" s="30">
        <f t="shared" si="27"/>
        <v>0.10782805324381659</v>
      </c>
      <c r="M47" s="30">
        <f t="shared" si="27"/>
        <v>8.9854768398722515E-2</v>
      </c>
      <c r="N47" s="31">
        <f t="shared" si="27"/>
        <v>8.698743501876588E-2</v>
      </c>
      <c r="P47" s="20">
        <f t="shared" ref="P47:P51" si="30">LOG(D62,10)</f>
        <v>-8.9999999999999982</v>
      </c>
      <c r="Q47" s="30">
        <f t="shared" ref="Q47:Q51" si="31">$E89*E$88</f>
        <v>1.0119863441538077</v>
      </c>
      <c r="R47" s="30">
        <f t="shared" si="29"/>
        <v>1.0009258935956136</v>
      </c>
      <c r="S47" s="30">
        <f t="shared" si="29"/>
        <v>1.0071959006241302</v>
      </c>
      <c r="T47" s="30">
        <f t="shared" si="29"/>
        <v>1.0022324065433157</v>
      </c>
      <c r="U47" s="30">
        <f t="shared" si="29"/>
        <v>1.017536410351803</v>
      </c>
      <c r="V47" s="30">
        <f t="shared" si="29"/>
        <v>0.98968669584671021</v>
      </c>
      <c r="W47" s="30">
        <f t="shared" si="29"/>
        <v>0.50996303729519288</v>
      </c>
      <c r="X47" s="30">
        <f t="shared" si="29"/>
        <v>0.21117769804603367</v>
      </c>
      <c r="Y47" s="30">
        <f t="shared" si="29"/>
        <v>0.12536070852641926</v>
      </c>
      <c r="Z47" s="31">
        <f t="shared" si="29"/>
        <v>0.11093377773598469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0.90605156211288718</v>
      </c>
      <c r="R48" s="30">
        <f t="shared" si="29"/>
        <v>0.89614892008237268</v>
      </c>
      <c r="S48" s="30">
        <f t="shared" si="29"/>
        <v>0.90176258245584728</v>
      </c>
      <c r="T48" s="30">
        <f t="shared" si="29"/>
        <v>0.89731866718817588</v>
      </c>
      <c r="U48" s="30">
        <f t="shared" si="29"/>
        <v>0.91102064709864194</v>
      </c>
      <c r="V48" s="30">
        <f t="shared" si="29"/>
        <v>0.88608624212617504</v>
      </c>
      <c r="W48" s="30">
        <f t="shared" si="29"/>
        <v>0.45658008058151867</v>
      </c>
      <c r="X48" s="30">
        <f t="shared" si="29"/>
        <v>0.18907160586045588</v>
      </c>
      <c r="Y48" s="30">
        <f t="shared" si="29"/>
        <v>0.11223794317394212</v>
      </c>
      <c r="Z48" s="31">
        <f t="shared" si="29"/>
        <v>9.9321224233334504E-2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6.6061914554971457E-2</v>
      </c>
      <c r="R49" s="30">
        <f t="shared" si="29"/>
        <v>6.5339894397351758E-2</v>
      </c>
      <c r="S49" s="30">
        <f t="shared" si="29"/>
        <v>6.5749197023785219E-2</v>
      </c>
      <c r="T49" s="30">
        <f t="shared" si="29"/>
        <v>6.5425182847353755E-2</v>
      </c>
      <c r="U49" s="30">
        <f t="shared" si="29"/>
        <v>6.6424219838105467E-2</v>
      </c>
      <c r="V49" s="30">
        <f t="shared" si="29"/>
        <v>6.46062057209741E-2</v>
      </c>
      <c r="W49" s="30">
        <f t="shared" si="29"/>
        <v>3.3290107905713476E-2</v>
      </c>
      <c r="X49" s="30">
        <f t="shared" si="29"/>
        <v>1.3785564523499452E-2</v>
      </c>
      <c r="Y49" s="30">
        <f t="shared" si="29"/>
        <v>8.1834784264285566E-3</v>
      </c>
      <c r="Z49" s="31">
        <f t="shared" si="29"/>
        <v>7.2416962821595021E-3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0.94148590081496264</v>
      </c>
      <c r="G50" s="30">
        <f t="shared" si="33"/>
        <v>0.97023566647184023</v>
      </c>
      <c r="H50" s="30">
        <f t="shared" si="33"/>
        <v>0.97979686586751069</v>
      </c>
      <c r="I50" s="30">
        <f t="shared" si="33"/>
        <v>0.97597018052691364</v>
      </c>
      <c r="J50" s="30">
        <f t="shared" si="33"/>
        <v>0.95552443233824813</v>
      </c>
      <c r="K50" s="30">
        <f t="shared" si="33"/>
        <v>0.38063939831714066</v>
      </c>
      <c r="L50" s="30">
        <f t="shared" si="33"/>
        <v>0.20682848289019509</v>
      </c>
      <c r="M50" s="30">
        <f t="shared" si="33"/>
        <v>0.1807584997628999</v>
      </c>
      <c r="N50" s="31">
        <f t="shared" si="33"/>
        <v>0.16147068229689343</v>
      </c>
      <c r="P50" s="20">
        <f t="shared" si="30"/>
        <v>-8.1249387366082999</v>
      </c>
      <c r="Q50" s="30">
        <f t="shared" si="31"/>
        <v>1.0087156032409089E-3</v>
      </c>
      <c r="R50" s="30">
        <f t="shared" si="29"/>
        <v>9.9769090007037942E-4</v>
      </c>
      <c r="S50" s="30">
        <f t="shared" si="29"/>
        <v>1.0039406424296831E-3</v>
      </c>
      <c r="T50" s="30">
        <f t="shared" si="29"/>
        <v>9.9899319036688078E-4</v>
      </c>
      <c r="U50" s="30">
        <f t="shared" si="29"/>
        <v>1.0142477316192014E-3</v>
      </c>
      <c r="V50" s="30">
        <f t="shared" si="29"/>
        <v>9.8648802742024619E-4</v>
      </c>
      <c r="W50" s="30">
        <f t="shared" si="29"/>
        <v>5.083148362302445E-4</v>
      </c>
      <c r="X50" s="30">
        <f t="shared" si="29"/>
        <v>2.1049517150713209E-4</v>
      </c>
      <c r="Y50" s="30">
        <f t="shared" si="29"/>
        <v>1.2495554258656639E-4</v>
      </c>
      <c r="Z50" s="31">
        <f t="shared" si="29"/>
        <v>1.1057523965139532E-4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1.0031539827302904</v>
      </c>
      <c r="F51" s="30">
        <f t="shared" si="33"/>
        <v>0.96883512169300501</v>
      </c>
      <c r="G51" s="30">
        <f t="shared" si="33"/>
        <v>0.92948753294588604</v>
      </c>
      <c r="H51" s="30">
        <f t="shared" si="33"/>
        <v>0.91892279359057771</v>
      </c>
      <c r="I51" s="30">
        <f t="shared" si="33"/>
        <v>0.92682980623959244</v>
      </c>
      <c r="J51" s="30">
        <f t="shared" si="33"/>
        <v>0.8610924249274915</v>
      </c>
      <c r="K51" s="30">
        <f t="shared" si="33"/>
        <v>0.17307204534677267</v>
      </c>
      <c r="L51" s="30">
        <f t="shared" si="33"/>
        <v>0.11958667387156895</v>
      </c>
      <c r="M51" s="30">
        <f t="shared" si="33"/>
        <v>0.10328742046118726</v>
      </c>
      <c r="N51" s="31">
        <f t="shared" si="33"/>
        <v>9.4321728294312901E-2</v>
      </c>
      <c r="P51" s="20">
        <f t="shared" si="30"/>
        <v>-8</v>
      </c>
      <c r="Q51" s="30">
        <f t="shared" si="31"/>
        <v>0</v>
      </c>
      <c r="R51" s="30">
        <f t="shared" si="29"/>
        <v>0</v>
      </c>
      <c r="S51" s="30">
        <f t="shared" si="29"/>
        <v>0</v>
      </c>
      <c r="T51" s="30">
        <f t="shared" si="29"/>
        <v>0</v>
      </c>
      <c r="U51" s="30">
        <f t="shared" si="29"/>
        <v>0</v>
      </c>
      <c r="V51" s="30">
        <f t="shared" si="29"/>
        <v>0</v>
      </c>
      <c r="W51" s="30">
        <f t="shared" si="29"/>
        <v>0</v>
      </c>
      <c r="X51" s="30">
        <f t="shared" si="29"/>
        <v>0</v>
      </c>
      <c r="Y51" s="30">
        <f t="shared" si="29"/>
        <v>0</v>
      </c>
      <c r="Z51" s="31">
        <f t="shared" si="29"/>
        <v>0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0.83323592011380809</v>
      </c>
      <c r="F52" s="30">
        <f t="shared" si="33"/>
        <v>0.77310071791704804</v>
      </c>
      <c r="G52" s="30">
        <f t="shared" si="33"/>
        <v>0.79410888959957648</v>
      </c>
      <c r="H52" s="30">
        <f t="shared" si="33"/>
        <v>0.56246760550954467</v>
      </c>
      <c r="I52" s="30">
        <f t="shared" si="33"/>
        <v>0.25440289372401548</v>
      </c>
      <c r="J52" s="30">
        <f t="shared" si="33"/>
        <v>0.18894121020302385</v>
      </c>
      <c r="K52" s="30">
        <f t="shared" si="33"/>
        <v>9.3858556005249283E-2</v>
      </c>
      <c r="L52" s="30">
        <f t="shared" si="33"/>
        <v>8.663527387818569E-2</v>
      </c>
      <c r="M52" s="30">
        <f t="shared" si="33"/>
        <v>8.9392251789278662E-2</v>
      </c>
      <c r="N52" s="31">
        <f t="shared" si="33"/>
        <v>8.7418255604936088E-2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0.11416094134253796</v>
      </c>
      <c r="F53" s="30">
        <f t="shared" si="33"/>
        <v>0.11998367869076633</v>
      </c>
      <c r="G53" s="30">
        <f t="shared" si="33"/>
        <v>0.13095645077691637</v>
      </c>
      <c r="H53" s="30">
        <f t="shared" si="33"/>
        <v>7.5309608619415741E-2</v>
      </c>
      <c r="I53" s="30">
        <f t="shared" si="33"/>
        <v>9.0594294158515207E-2</v>
      </c>
      <c r="J53" s="30">
        <f t="shared" si="33"/>
        <v>7.5408859824215094E-2</v>
      </c>
      <c r="K53" s="30">
        <f t="shared" si="33"/>
        <v>8.4484831107533173E-2</v>
      </c>
      <c r="L53" s="30">
        <f t="shared" si="33"/>
        <v>7.6677069663317859E-2</v>
      </c>
      <c r="M53" s="30">
        <f t="shared" si="33"/>
        <v>8.1628601991640848E-2</v>
      </c>
      <c r="N53" s="31">
        <f t="shared" si="33"/>
        <v>8.6172101589122072E-2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6.8020159022485913E-2</v>
      </c>
      <c r="F54" s="30">
        <f t="shared" si="33"/>
        <v>6.9100894363634355E-2</v>
      </c>
      <c r="G54" s="30">
        <f t="shared" si="33"/>
        <v>8.2565974481412452E-2</v>
      </c>
      <c r="H54" s="30">
        <f t="shared" si="33"/>
        <v>7.7029962835937757E-2</v>
      </c>
      <c r="I54" s="30">
        <f t="shared" si="33"/>
        <v>6.6211581512808926E-2</v>
      </c>
      <c r="J54" s="30">
        <f t="shared" si="33"/>
        <v>7.6291092755764844E-2</v>
      </c>
      <c r="K54" s="30">
        <f t="shared" si="33"/>
        <v>7.7812944562688169E-2</v>
      </c>
      <c r="L54" s="30">
        <f t="shared" si="33"/>
        <v>7.4041398780312975E-2</v>
      </c>
      <c r="M54" s="30">
        <f t="shared" si="33"/>
        <v>7.8430507614772993E-2</v>
      </c>
      <c r="N54" s="31">
        <f t="shared" si="33"/>
        <v>9.0847936126335752E-2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6.6873256211471235E-2</v>
      </c>
      <c r="F55" s="36">
        <f t="shared" si="33"/>
        <v>6.2671621874965541E-2</v>
      </c>
      <c r="G55" s="36">
        <f t="shared" si="33"/>
        <v>6.0929211835154776E-2</v>
      </c>
      <c r="H55" s="36">
        <f t="shared" si="33"/>
        <v>6.7093814444358676E-2</v>
      </c>
      <c r="I55" s="36">
        <f t="shared" si="33"/>
        <v>6.6917367858048721E-2</v>
      </c>
      <c r="J55" s="36">
        <f t="shared" si="33"/>
        <v>6.4447115649709411E-2</v>
      </c>
      <c r="K55" s="36">
        <f t="shared" si="33"/>
        <v>8.7043306609027454E-2</v>
      </c>
      <c r="L55" s="36">
        <f t="shared" si="33"/>
        <v>7.3853924282358652E-2</v>
      </c>
      <c r="M55" s="36">
        <f t="shared" si="33"/>
        <v>8.5675845565125336E-2</v>
      </c>
      <c r="N55" s="37">
        <f t="shared" si="33"/>
        <v>8.6624245966541322E-2</v>
      </c>
      <c r="P55" s="20" t="e">
        <f>LOG(D61,10)</f>
        <v>#NUM!</v>
      </c>
      <c r="Q55" s="30">
        <f>E88</f>
        <v>1</v>
      </c>
      <c r="R55" s="30">
        <f t="shared" ref="R55:Z60" si="36">F88</f>
        <v>0.98907055354838547</v>
      </c>
      <c r="S55" s="30">
        <f t="shared" si="36"/>
        <v>0.99526629627232466</v>
      </c>
      <c r="T55" s="30">
        <f t="shared" si="36"/>
        <v>0.99036159166885995</v>
      </c>
      <c r="U55" s="30">
        <f t="shared" si="36"/>
        <v>1.005484329141453</v>
      </c>
      <c r="V55" s="30">
        <f t="shared" si="36"/>
        <v>0.97796447705453593</v>
      </c>
      <c r="W55" s="30">
        <f t="shared" si="36"/>
        <v>0.50392284465222548</v>
      </c>
      <c r="X55" s="30">
        <f t="shared" si="36"/>
        <v>0.20867643053287843</v>
      </c>
      <c r="Y55" s="30">
        <f t="shared" si="36"/>
        <v>0.12387588948272032</v>
      </c>
      <c r="Z55" s="31">
        <f t="shared" si="36"/>
        <v>0.1096198366478395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1.0119863441538077</v>
      </c>
      <c r="R56" s="30">
        <f t="shared" si="36"/>
        <v>0.99227179465979787</v>
      </c>
      <c r="S56" s="30">
        <f t="shared" si="36"/>
        <v>0.95963332979113192</v>
      </c>
      <c r="T56" s="30">
        <f t="shared" si="36"/>
        <v>0.96905316249629236</v>
      </c>
      <c r="U56" s="30">
        <f t="shared" si="36"/>
        <v>0.96069407326276579</v>
      </c>
      <c r="V56" s="30">
        <f t="shared" si="36"/>
        <v>0.87162884372982519</v>
      </c>
      <c r="W56" s="30">
        <f t="shared" si="36"/>
        <v>0.16789267563815596</v>
      </c>
      <c r="X56" s="30">
        <f t="shared" si="36"/>
        <v>7.193781965176782E-2</v>
      </c>
      <c r="Y56" s="30">
        <f t="shared" si="36"/>
        <v>5.9034856606862751E-2</v>
      </c>
      <c r="Z56" s="31">
        <f t="shared" si="36"/>
        <v>5.1962079266597169E-2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0.90605156211288718</v>
      </c>
      <c r="R57" s="30">
        <f t="shared" si="36"/>
        <v>0.83328686786479245</v>
      </c>
      <c r="S57" s="30">
        <f t="shared" si="36"/>
        <v>0.84617323573854097</v>
      </c>
      <c r="T57" s="30">
        <f t="shared" si="36"/>
        <v>0.66593830161265322</v>
      </c>
      <c r="U57" s="30">
        <f t="shared" si="36"/>
        <v>0.36615022017066845</v>
      </c>
      <c r="V57" s="30">
        <f t="shared" si="36"/>
        <v>0.17425713006861671</v>
      </c>
      <c r="W57" s="30">
        <f t="shared" si="36"/>
        <v>4.1224938461557836E-2</v>
      </c>
      <c r="X57" s="30">
        <f t="shared" si="36"/>
        <v>2.6506472925472549E-2</v>
      </c>
      <c r="Y57" s="30">
        <f t="shared" si="36"/>
        <v>2.9823286378096378E-2</v>
      </c>
      <c r="Z57" s="31">
        <f t="shared" si="36"/>
        <v>3.6083243557275838E-2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6.6061914554971457E-2</v>
      </c>
      <c r="R58" s="30">
        <f t="shared" si="36"/>
        <v>7.9816439097830566E-2</v>
      </c>
      <c r="S58" s="30">
        <f t="shared" si="36"/>
        <v>7.0591916900761942E-2</v>
      </c>
      <c r="T58" s="30">
        <f t="shared" si="36"/>
        <v>2.7096051979210445E-2</v>
      </c>
      <c r="U58" s="30">
        <f t="shared" si="36"/>
        <v>4.1636539764855582E-2</v>
      </c>
      <c r="V58" s="30">
        <f t="shared" si="36"/>
        <v>1.2847777907028124E-2</v>
      </c>
      <c r="W58" s="30">
        <f t="shared" si="36"/>
        <v>1.4829987037279557E-2</v>
      </c>
      <c r="X58" s="30">
        <f t="shared" si="36"/>
        <v>1.2454002867979555E-2</v>
      </c>
      <c r="Y58" s="30">
        <f t="shared" si="36"/>
        <v>1.9833204198121471E-2</v>
      </c>
      <c r="Z58" s="31">
        <f t="shared" si="36"/>
        <v>2.8951994821496269E-2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1.0087156032409089E-3</v>
      </c>
      <c r="R59" s="30">
        <f t="shared" si="36"/>
        <v>1.0679555874113331E-2</v>
      </c>
      <c r="S59" s="30">
        <f t="shared" si="36"/>
        <v>1.1052188630428283E-2</v>
      </c>
      <c r="T59" s="30">
        <f t="shared" si="36"/>
        <v>1.6583080359767174E-2</v>
      </c>
      <c r="U59" s="30">
        <f t="shared" si="36"/>
        <v>8.3094444769455933E-3</v>
      </c>
      <c r="V59" s="30">
        <f t="shared" si="36"/>
        <v>8.5119743202466819E-3</v>
      </c>
      <c r="W59" s="30">
        <f t="shared" si="36"/>
        <v>6.4073283702905798E-3</v>
      </c>
      <c r="X59" s="30">
        <f t="shared" si="36"/>
        <v>1.3536120173825106E-2</v>
      </c>
      <c r="Y59" s="30">
        <f t="shared" si="36"/>
        <v>1.6666484290198111E-2</v>
      </c>
      <c r="Z59" s="31">
        <f t="shared" si="36"/>
        <v>2.4587267677010388E-2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</v>
      </c>
      <c r="R60" s="30">
        <f t="shared" si="36"/>
        <v>4.4917027913534968E-3</v>
      </c>
      <c r="S60" s="30">
        <f t="shared" si="36"/>
        <v>4.6935351081398152E-3</v>
      </c>
      <c r="T60" s="30">
        <f t="shared" si="36"/>
        <v>3.0060730352436671E-4</v>
      </c>
      <c r="U60" s="30">
        <f t="shared" si="36"/>
        <v>2.0513469431275577E-4</v>
      </c>
      <c r="V60" s="30">
        <f t="shared" si="36"/>
        <v>4.4085298793392624E-3</v>
      </c>
      <c r="W60" s="30">
        <f t="shared" si="36"/>
        <v>1.9571782826867334E-2</v>
      </c>
      <c r="X60" s="30">
        <f t="shared" si="36"/>
        <v>2.4578920268673671E-2</v>
      </c>
      <c r="Y60" s="30">
        <f t="shared" si="36"/>
        <v>2.1820705821437539E-2</v>
      </c>
      <c r="Z60" s="31">
        <f t="shared" si="36"/>
        <v>2.1323868083343953E-2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0.98980017034231516</v>
      </c>
      <c r="G61" s="30">
        <f t="shared" si="40"/>
        <v>0.995582304018233</v>
      </c>
      <c r="H61" s="30">
        <f t="shared" si="40"/>
        <v>0.99100502266202917</v>
      </c>
      <c r="I61" s="30">
        <f t="shared" si="40"/>
        <v>1.0051182119128488</v>
      </c>
      <c r="J61" s="30">
        <f t="shared" si="40"/>
        <v>0.97943550192987727</v>
      </c>
      <c r="K61" s="30">
        <f t="shared" si="40"/>
        <v>0.53703945538168973</v>
      </c>
      <c r="L61" s="30">
        <f t="shared" si="40"/>
        <v>0.26150279902936996</v>
      </c>
      <c r="M61" s="30">
        <f t="shared" si="40"/>
        <v>0.18236328565874141</v>
      </c>
      <c r="N61" s="31">
        <f t="shared" si="40"/>
        <v>0.169058923800117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1.0111861720653899</v>
      </c>
      <c r="F62" s="30">
        <f t="shared" si="40"/>
        <v>0.9927877062778393</v>
      </c>
      <c r="G62" s="30">
        <f t="shared" si="40"/>
        <v>0.96232808662349323</v>
      </c>
      <c r="H62" s="30">
        <f t="shared" si="40"/>
        <v>0.97111907978329148</v>
      </c>
      <c r="I62" s="30">
        <f t="shared" si="40"/>
        <v>0.96331801806870088</v>
      </c>
      <c r="J62" s="30">
        <f t="shared" si="40"/>
        <v>0.88019851392177406</v>
      </c>
      <c r="K62" s="30">
        <f t="shared" si="40"/>
        <v>0.2234416442793519</v>
      </c>
      <c r="L62" s="30">
        <f t="shared" si="40"/>
        <v>0.13389244430644273</v>
      </c>
      <c r="M62" s="30">
        <f t="shared" si="40"/>
        <v>0.12185084405522494</v>
      </c>
      <c r="N62" s="31">
        <f t="shared" si="40"/>
        <v>0.11525022394177126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0.91232327572156491</v>
      </c>
      <c r="F63" s="30">
        <f t="shared" si="40"/>
        <v>0.8444161324174827</v>
      </c>
      <c r="G63" s="30">
        <f t="shared" si="40"/>
        <v>0.85644224534098579</v>
      </c>
      <c r="H63" s="30">
        <f t="shared" si="40"/>
        <v>0.6882392503780963</v>
      </c>
      <c r="I63" s="30">
        <f t="shared" si="40"/>
        <v>0.40846411467937421</v>
      </c>
      <c r="J63" s="30">
        <f t="shared" si="40"/>
        <v>0.22938122697845623</v>
      </c>
      <c r="K63" s="30">
        <f t="shared" si="40"/>
        <v>0.10522986218723801</v>
      </c>
      <c r="L63" s="30">
        <f t="shared" si="40"/>
        <v>9.1493956900982928E-2</v>
      </c>
      <c r="M63" s="30">
        <f t="shared" si="40"/>
        <v>9.4589349917715518E-2</v>
      </c>
      <c r="N63" s="31">
        <f t="shared" si="40"/>
        <v>0.1004314112860293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0.12840879686488443</v>
      </c>
      <c r="F64" s="30">
        <f t="shared" si="40"/>
        <v>0.14124511094361644</v>
      </c>
      <c r="G64" s="30">
        <f t="shared" si="40"/>
        <v>0.13263638995301835</v>
      </c>
      <c r="H64" s="30">
        <f t="shared" si="40"/>
        <v>9.2044177440009145E-2</v>
      </c>
      <c r="I64" s="30">
        <f t="shared" si="40"/>
        <v>0.10561398623223005</v>
      </c>
      <c r="J64" s="30">
        <f t="shared" si="40"/>
        <v>7.8747075057408841E-2</v>
      </c>
      <c r="K64" s="30">
        <f t="shared" si="40"/>
        <v>8.0596957900421942E-2</v>
      </c>
      <c r="L64" s="30">
        <f t="shared" si="40"/>
        <v>7.8379587249172197E-2</v>
      </c>
      <c r="M64" s="30">
        <f t="shared" si="40"/>
        <v>8.5266175413579171E-2</v>
      </c>
      <c r="N64" s="31">
        <f t="shared" si="40"/>
        <v>9.3776223150605797E-2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6.769835275111967E-2</v>
      </c>
      <c r="F65" s="30">
        <f t="shared" si="40"/>
        <v>7.672359697060209E-2</v>
      </c>
      <c r="G65" s="30">
        <f t="shared" si="40"/>
        <v>7.7071353890965116E-2</v>
      </c>
      <c r="H65" s="30">
        <f t="shared" si="40"/>
        <v>8.2233020014140137E-2</v>
      </c>
      <c r="I65" s="30">
        <f t="shared" si="40"/>
        <v>7.4511707042976605E-2</v>
      </c>
      <c r="J65" s="30">
        <f t="shared" si="40"/>
        <v>7.4700716606399056E-2</v>
      </c>
      <c r="K65" s="30">
        <f t="shared" si="40"/>
        <v>7.2736570455509852E-2</v>
      </c>
      <c r="L65" s="30">
        <f t="shared" si="40"/>
        <v>7.9389465676055093E-2</v>
      </c>
      <c r="M65" s="30">
        <f t="shared" si="40"/>
        <v>8.2310856150393061E-2</v>
      </c>
      <c r="N65" s="31">
        <f t="shared" si="40"/>
        <v>8.9702871991137675E-2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8.6540989358157017E-3</v>
      </c>
      <c r="S65" s="30">
        <f t="shared" si="45"/>
        <v>4.7562570832998308E-2</v>
      </c>
      <c r="T65" s="30">
        <f t="shared" si="45"/>
        <v>3.3179244047023326E-2</v>
      </c>
      <c r="U65" s="30">
        <f t="shared" si="45"/>
        <v>5.6842337089037187E-2</v>
      </c>
      <c r="V65" s="30">
        <f t="shared" si="45"/>
        <v>0.11805785211688502</v>
      </c>
      <c r="W65" s="30">
        <f t="shared" si="45"/>
        <v>0.34207036165703691</v>
      </c>
      <c r="X65" s="30">
        <f t="shared" si="45"/>
        <v>0.13923987839426585</v>
      </c>
      <c r="Y65" s="30">
        <f t="shared" si="45"/>
        <v>6.6325851919556505E-2</v>
      </c>
      <c r="Z65" s="31">
        <f t="shared" si="45"/>
        <v>5.8971698469387518E-2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6.6756975951145839E-2</v>
      </c>
      <c r="F66" s="30">
        <f t="shared" si="40"/>
        <v>7.0948826247277275E-2</v>
      </c>
      <c r="G66" s="30">
        <f t="shared" si="40"/>
        <v>7.1137184848945725E-2</v>
      </c>
      <c r="H66" s="30">
        <f t="shared" si="40"/>
        <v>6.7037515620138113E-2</v>
      </c>
      <c r="I66" s="30">
        <f t="shared" si="40"/>
        <v>6.6948416473603625E-2</v>
      </c>
      <c r="J66" s="30">
        <f t="shared" si="40"/>
        <v>7.0871205707350157E-2</v>
      </c>
      <c r="K66" s="30">
        <f t="shared" si="40"/>
        <v>8.5022205742518953E-2</v>
      </c>
      <c r="L66" s="30">
        <f t="shared" si="40"/>
        <v>8.9695081830538551E-2</v>
      </c>
      <c r="M66" s="30">
        <f t="shared" si="40"/>
        <v>8.7120997438824663E-2</v>
      </c>
      <c r="N66" s="31">
        <f t="shared" si="40"/>
        <v>8.6657327085664607E-2</v>
      </c>
      <c r="P66" s="20">
        <f t="shared" si="44"/>
        <v>-8.6020599913279607</v>
      </c>
      <c r="Q66" s="30">
        <f t="shared" si="45"/>
        <v>0</v>
      </c>
      <c r="R66" s="30">
        <f t="shared" si="45"/>
        <v>6.2862052217580233E-2</v>
      </c>
      <c r="S66" s="30">
        <f t="shared" si="45"/>
        <v>5.5589346717306309E-2</v>
      </c>
      <c r="T66" s="30">
        <f t="shared" si="45"/>
        <v>0.23138036557552266</v>
      </c>
      <c r="U66" s="30">
        <f t="shared" si="45"/>
        <v>0.54487042692797349</v>
      </c>
      <c r="V66" s="30">
        <f t="shared" si="45"/>
        <v>0.71182911205755839</v>
      </c>
      <c r="W66" s="30">
        <f t="shared" si="45"/>
        <v>0.41535514211996083</v>
      </c>
      <c r="X66" s="30">
        <f t="shared" si="45"/>
        <v>0.16256513293498331</v>
      </c>
      <c r="Y66" s="30">
        <f t="shared" si="45"/>
        <v>8.2414656795845739E-2</v>
      </c>
      <c r="Z66" s="31">
        <f t="shared" si="45"/>
        <v>6.3237980676058667E-2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-1.4476544700478808E-2</v>
      </c>
      <c r="S67" s="30">
        <f t="shared" si="45"/>
        <v>-4.8427198769767227E-3</v>
      </c>
      <c r="T67" s="30">
        <f t="shared" si="45"/>
        <v>3.832913086814331E-2</v>
      </c>
      <c r="U67" s="30">
        <f t="shared" si="45"/>
        <v>2.4787680073249885E-2</v>
      </c>
      <c r="V67" s="30">
        <f t="shared" si="45"/>
        <v>5.1758427813945976E-2</v>
      </c>
      <c r="W67" s="30">
        <f t="shared" si="45"/>
        <v>1.8460120868433919E-2</v>
      </c>
      <c r="X67" s="30">
        <f t="shared" si="45"/>
        <v>1.3315616555198972E-3</v>
      </c>
      <c r="Y67" s="30">
        <f t="shared" si="45"/>
        <v>-1.1649725771692914E-2</v>
      </c>
      <c r="Z67" s="31">
        <f t="shared" si="45"/>
        <v>-2.1710298539336766E-2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-9.6818649740429506E-3</v>
      </c>
      <c r="S68" s="30">
        <f t="shared" si="45"/>
        <v>-1.0048247987998601E-2</v>
      </c>
      <c r="T68" s="30">
        <f t="shared" si="45"/>
        <v>-1.5584087169400294E-2</v>
      </c>
      <c r="U68" s="30">
        <f t="shared" si="45"/>
        <v>-7.2951967453263921E-3</v>
      </c>
      <c r="V68" s="30">
        <f t="shared" si="45"/>
        <v>-7.5254862928264355E-3</v>
      </c>
      <c r="W68" s="30">
        <f t="shared" si="45"/>
        <v>-5.8990135340603357E-3</v>
      </c>
      <c r="X68" s="30">
        <f t="shared" si="45"/>
        <v>-1.3325625002317973E-2</v>
      </c>
      <c r="Y68" s="30">
        <f t="shared" si="45"/>
        <v>-1.6541528747611545E-2</v>
      </c>
      <c r="Z68" s="31">
        <f t="shared" si="45"/>
        <v>-2.4476692437358994E-2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5.2038862581284359E-2</v>
      </c>
      <c r="G69" s="30">
        <f t="shared" si="47"/>
        <v>3.6740791279004245E-2</v>
      </c>
      <c r="H69" s="30">
        <f t="shared" si="47"/>
        <v>1.0248282943560508E-2</v>
      </c>
      <c r="I69" s="30">
        <f t="shared" si="47"/>
        <v>4.2416753507624916E-2</v>
      </c>
      <c r="J69" s="30">
        <f t="shared" si="47"/>
        <v>3.1703428460874511E-2</v>
      </c>
      <c r="K69" s="30">
        <f t="shared" si="47"/>
        <v>0.13566926404149868</v>
      </c>
      <c r="L69" s="30">
        <f t="shared" si="47"/>
        <v>5.7768261115604201E-2</v>
      </c>
      <c r="M69" s="30">
        <f t="shared" si="47"/>
        <v>1.669644579485122E-2</v>
      </c>
      <c r="N69" s="31">
        <f t="shared" si="47"/>
        <v>1.1930077704002591E-2</v>
      </c>
      <c r="P69" s="21">
        <f t="shared" si="44"/>
        <v>-8</v>
      </c>
      <c r="Q69" s="36">
        <f t="shared" si="45"/>
        <v>0</v>
      </c>
      <c r="R69" s="36">
        <f t="shared" si="45"/>
        <v>-4.4917027913534968E-3</v>
      </c>
      <c r="S69" s="36">
        <f t="shared" si="45"/>
        <v>-4.6935351081398152E-3</v>
      </c>
      <c r="T69" s="36">
        <f t="shared" si="45"/>
        <v>-3.0060730352436671E-4</v>
      </c>
      <c r="U69" s="36">
        <f t="shared" si="45"/>
        <v>-2.0513469431275577E-4</v>
      </c>
      <c r="V69" s="36">
        <f t="shared" si="45"/>
        <v>-4.4085298793392624E-3</v>
      </c>
      <c r="W69" s="36">
        <f t="shared" si="45"/>
        <v>-1.9571782826867334E-2</v>
      </c>
      <c r="X69" s="36">
        <f t="shared" si="45"/>
        <v>-2.4578920268673671E-2</v>
      </c>
      <c r="Y69" s="36">
        <f t="shared" si="45"/>
        <v>-2.1820705821437539E-2</v>
      </c>
      <c r="Z69" s="37">
        <f t="shared" si="45"/>
        <v>-2.1323868083343953E-2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3.5021119266350653E-2</v>
      </c>
      <c r="F70" s="30">
        <f t="shared" si="47"/>
        <v>3.8914211422417494E-2</v>
      </c>
      <c r="G70" s="30">
        <f t="shared" si="47"/>
        <v>2.9117018099013261E-2</v>
      </c>
      <c r="H70" s="30">
        <f t="shared" si="47"/>
        <v>4.7546352353177321E-2</v>
      </c>
      <c r="I70" s="30">
        <f t="shared" si="47"/>
        <v>3.4660791299452758E-2</v>
      </c>
      <c r="J70" s="30">
        <f t="shared" si="47"/>
        <v>5.4928676744354456E-2</v>
      </c>
      <c r="K70" s="30">
        <f t="shared" si="47"/>
        <v>7.7949075685780231E-2</v>
      </c>
      <c r="L70" s="30">
        <f t="shared" si="47"/>
        <v>2.7010142705655146E-2</v>
      </c>
      <c r="M70" s="30">
        <f t="shared" si="47"/>
        <v>2.0351243331866779E-2</v>
      </c>
      <c r="N70" s="31">
        <f t="shared" si="47"/>
        <v>1.8751353938911277E-2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7.5060396809424265E-2</v>
      </c>
      <c r="F71" s="30">
        <f t="shared" si="47"/>
        <v>6.2749975337027072E-2</v>
      </c>
      <c r="G71" s="30">
        <f t="shared" si="47"/>
        <v>6.5255447993621624E-2</v>
      </c>
      <c r="H71" s="30">
        <f t="shared" si="47"/>
        <v>0.15357871634500461</v>
      </c>
      <c r="I71" s="30">
        <f t="shared" si="47"/>
        <v>0.13436833281830346</v>
      </c>
      <c r="J71" s="30">
        <f t="shared" si="47"/>
        <v>4.0410654096599601E-2</v>
      </c>
      <c r="K71" s="30">
        <f t="shared" si="47"/>
        <v>1.8891203534646392E-2</v>
      </c>
      <c r="L71" s="30">
        <f t="shared" si="47"/>
        <v>4.4764427201243601E-3</v>
      </c>
      <c r="M71" s="30">
        <f t="shared" si="47"/>
        <v>4.5600683376497047E-3</v>
      </c>
      <c r="N71" s="31">
        <f t="shared" si="47"/>
        <v>1.1304816660082361E-2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2.8426678085752007E-2</v>
      </c>
      <c r="F72" s="30">
        <f t="shared" si="47"/>
        <v>2.6166358603971797E-2</v>
      </c>
      <c r="G72" s="30">
        <f t="shared" si="47"/>
        <v>1.9897645151484834E-2</v>
      </c>
      <c r="H72" s="30">
        <f t="shared" si="47"/>
        <v>1.8542066264277055E-2</v>
      </c>
      <c r="I72" s="30">
        <f t="shared" si="47"/>
        <v>3.6824401238388954E-2</v>
      </c>
      <c r="J72" s="30">
        <f t="shared" si="47"/>
        <v>6.7491528955630365E-3</v>
      </c>
      <c r="K72" s="30">
        <f t="shared" si="47"/>
        <v>1.102796984378974E-2</v>
      </c>
      <c r="L72" s="30">
        <f t="shared" si="47"/>
        <v>7.9069306259370118E-3</v>
      </c>
      <c r="M72" s="30">
        <f t="shared" si="47"/>
        <v>4.9122463877408944E-3</v>
      </c>
      <c r="N72" s="31">
        <f t="shared" si="47"/>
        <v>6.8782521843296258E-3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7.4496986043966996E-3</v>
      </c>
      <c r="F73" s="30">
        <f t="shared" si="47"/>
        <v>8.0179349816506193E-3</v>
      </c>
      <c r="G73" s="30">
        <f t="shared" si="47"/>
        <v>5.1392624229300793E-3</v>
      </c>
      <c r="H73" s="30">
        <f t="shared" si="47"/>
        <v>9.2624937122392139E-3</v>
      </c>
      <c r="I73" s="30">
        <f t="shared" si="47"/>
        <v>1.1711804834195576E-2</v>
      </c>
      <c r="J73" s="30">
        <f t="shared" si="47"/>
        <v>3.1878110248398646E-3</v>
      </c>
      <c r="K73" s="30">
        <f t="shared" si="47"/>
        <v>6.018140292449319E-3</v>
      </c>
      <c r="L73" s="30">
        <f t="shared" si="47"/>
        <v>4.6371673540298707E-3</v>
      </c>
      <c r="M73" s="30">
        <f t="shared" si="47"/>
        <v>3.3891902476332865E-3</v>
      </c>
      <c r="N73" s="31">
        <f t="shared" si="47"/>
        <v>1.0987893880389496E-2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6.5671977560507579E-3</v>
      </c>
      <c r="F74" s="30">
        <f t="shared" si="47"/>
        <v>9.1649819114198016E-3</v>
      </c>
      <c r="G74" s="30">
        <f t="shared" si="47"/>
        <v>9.2046445349208989E-3</v>
      </c>
      <c r="H74" s="30">
        <f t="shared" si="47"/>
        <v>2.5647271263329707E-3</v>
      </c>
      <c r="I74" s="30">
        <f t="shared" si="47"/>
        <v>3.6005347546210096E-3</v>
      </c>
      <c r="J74" s="30">
        <f t="shared" si="47"/>
        <v>7.2206709491447986E-3</v>
      </c>
      <c r="K74" s="30">
        <f t="shared" si="47"/>
        <v>8.8204896178957753E-3</v>
      </c>
      <c r="L74" s="30">
        <f t="shared" si="47"/>
        <v>1.7102621663553086E-2</v>
      </c>
      <c r="M74" s="30">
        <f t="shared" si="47"/>
        <v>2.3688084292057821E-3</v>
      </c>
      <c r="N74" s="31">
        <f t="shared" si="47"/>
        <v>3.1487341596325756E-4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3.004465131962647E-2</v>
      </c>
      <c r="G77" s="30">
        <f t="shared" si="54"/>
        <v>2.1212305735172958E-2</v>
      </c>
      <c r="H77" s="30">
        <f t="shared" si="54"/>
        <v>5.91684891619611E-3</v>
      </c>
      <c r="I77" s="30">
        <f t="shared" si="54"/>
        <v>2.4489324055777251E-2</v>
      </c>
      <c r="J77" s="30">
        <f t="shared" si="54"/>
        <v>1.8303982956119944E-2</v>
      </c>
      <c r="K77" s="30">
        <f t="shared" si="54"/>
        <v>7.8328686115117688E-2</v>
      </c>
      <c r="L77" s="30">
        <f t="shared" si="54"/>
        <v>3.3352521105710679E-2</v>
      </c>
      <c r="M77" s="30">
        <f t="shared" si="54"/>
        <v>9.6396974741673469E-3</v>
      </c>
      <c r="N77" s="31">
        <f t="shared" si="54"/>
        <v>6.8878335738590491E-3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2.0219452635749539E-2</v>
      </c>
      <c r="F78" s="30">
        <f t="shared" si="56"/>
        <v>2.246713044003475E-2</v>
      </c>
      <c r="G78" s="30">
        <f t="shared" si="56"/>
        <v>1.6810718237464512E-2</v>
      </c>
      <c r="H78" s="30">
        <f t="shared" si="56"/>
        <v>2.7450899330091726E-2</v>
      </c>
      <c r="I78" s="30">
        <f t="shared" si="56"/>
        <v>2.0011417187064489E-2</v>
      </c>
      <c r="J78" s="30">
        <f t="shared" si="56"/>
        <v>3.1713086304582985E-2</v>
      </c>
      <c r="K78" s="30">
        <f t="shared" si="56"/>
        <v>4.5003919830267733E-2</v>
      </c>
      <c r="L78" s="30">
        <f t="shared" si="56"/>
        <v>1.5594313161960206E-2</v>
      </c>
      <c r="M78" s="30">
        <f t="shared" si="56"/>
        <v>1.1749795815996862E-2</v>
      </c>
      <c r="N78" s="31">
        <f t="shared" si="56"/>
        <v>1.0826099244300376E-2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4.333614030340123E-2</v>
      </c>
      <c r="F79" s="30">
        <f t="shared" si="56"/>
        <v>3.6228715152474958E-2</v>
      </c>
      <c r="G79" s="30">
        <f t="shared" si="56"/>
        <v>3.7675250465207068E-2</v>
      </c>
      <c r="H79" s="30">
        <f t="shared" si="56"/>
        <v>8.8668713223585591E-2</v>
      </c>
      <c r="I79" s="30">
        <f t="shared" si="56"/>
        <v>7.7577593123208735E-2</v>
      </c>
      <c r="J79" s="30">
        <f t="shared" si="56"/>
        <v>2.3331102020800635E-2</v>
      </c>
      <c r="K79" s="30">
        <f t="shared" si="56"/>
        <v>1.0906841446044105E-2</v>
      </c>
      <c r="L79" s="30">
        <f t="shared" si="56"/>
        <v>2.5844754094757399E-3</v>
      </c>
      <c r="M79" s="30">
        <f t="shared" si="56"/>
        <v>2.6327566822651463E-3</v>
      </c>
      <c r="N79" s="31">
        <f t="shared" si="56"/>
        <v>6.5268389418379176E-3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1.6412150244975759E-2</v>
      </c>
      <c r="F80" s="30">
        <f t="shared" si="56"/>
        <v>1.5107154183715398E-2</v>
      </c>
      <c r="G80" s="30">
        <f t="shared" si="56"/>
        <v>1.1487910784449421E-2</v>
      </c>
      <c r="H80" s="30">
        <f t="shared" si="56"/>
        <v>1.0705266949012237E-2</v>
      </c>
      <c r="I80" s="30">
        <f t="shared" si="56"/>
        <v>2.1260577967730652E-2</v>
      </c>
      <c r="J80" s="30">
        <f t="shared" si="56"/>
        <v>3.8966252410552616E-3</v>
      </c>
      <c r="K80" s="30">
        <f t="shared" si="56"/>
        <v>6.3670013579270818E-3</v>
      </c>
      <c r="L80" s="30">
        <f t="shared" si="56"/>
        <v>4.5650685253484299E-3</v>
      </c>
      <c r="M80" s="30">
        <f t="shared" si="56"/>
        <v>2.8360867742879725E-3</v>
      </c>
      <c r="N80" s="31">
        <f t="shared" si="56"/>
        <v>3.9711607501768413E-3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4.3010854946300145E-3</v>
      </c>
      <c r="F81" s="30">
        <f t="shared" si="56"/>
        <v>4.6291569200009024E-3</v>
      </c>
      <c r="G81" s="30">
        <f t="shared" si="56"/>
        <v>2.9671545433148099E-3</v>
      </c>
      <c r="H81" s="30">
        <f t="shared" si="56"/>
        <v>5.3477032381285261E-3</v>
      </c>
      <c r="I81" s="30">
        <f t="shared" si="56"/>
        <v>6.761813673719177E-3</v>
      </c>
      <c r="J81" s="30">
        <f t="shared" si="56"/>
        <v>1.8404835533169528E-3</v>
      </c>
      <c r="K81" s="30">
        <f t="shared" si="56"/>
        <v>3.4745749178665478E-3</v>
      </c>
      <c r="L81" s="30">
        <f t="shared" si="56"/>
        <v>2.6772698201264905E-3</v>
      </c>
      <c r="M81" s="30">
        <f t="shared" si="56"/>
        <v>1.9567499018059327E-3</v>
      </c>
      <c r="N81" s="31">
        <f t="shared" si="56"/>
        <v>6.3438634896699174E-3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3.7915733922774114E-3</v>
      </c>
      <c r="F82" s="36">
        <f t="shared" si="56"/>
        <v>5.2914047736762736E-3</v>
      </c>
      <c r="G82" s="36">
        <f t="shared" si="56"/>
        <v>5.3143040000313991E-3</v>
      </c>
      <c r="H82" s="36">
        <f t="shared" si="56"/>
        <v>1.480745896786276E-3</v>
      </c>
      <c r="I82" s="36">
        <f t="shared" si="56"/>
        <v>2.0787697098070433E-3</v>
      </c>
      <c r="J82" s="36">
        <f t="shared" si="56"/>
        <v>4.1688563162184606E-3</v>
      </c>
      <c r="K82" s="36">
        <f t="shared" si="56"/>
        <v>5.0925120552764254E-3</v>
      </c>
      <c r="L82" s="36">
        <f t="shared" si="56"/>
        <v>9.8742032213006998E-3</v>
      </c>
      <c r="M82" s="36">
        <f t="shared" si="56"/>
        <v>1.367632184260613E-3</v>
      </c>
      <c r="N82" s="37">
        <f t="shared" si="56"/>
        <v>1.8179225146704376E-4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6.6756975951145839E-2</v>
      </c>
      <c r="F85" s="5"/>
      <c r="G85" s="5" t="s">
        <v>22</v>
      </c>
      <c r="H85" s="5">
        <f>1/(1-E85)</f>
        <v>1.0715322528332676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0.15118674833649901</v>
      </c>
      <c r="S85" s="30">
        <f t="shared" si="60"/>
        <v>0.11443776582750616</v>
      </c>
      <c r="T85" s="30">
        <f t="shared" si="60"/>
        <v>0.11498708373562966</v>
      </c>
      <c r="U85" s="30">
        <f t="shared" si="60"/>
        <v>0.11432061914758916</v>
      </c>
      <c r="V85" s="30">
        <f t="shared" si="60"/>
        <v>8.7356847452611269E-2</v>
      </c>
      <c r="W85" s="30">
        <f t="shared" si="60"/>
        <v>2.6908385302920744E-2</v>
      </c>
      <c r="X85" s="30">
        <f t="shared" si="60"/>
        <v>1.8843470199077967E-2</v>
      </c>
      <c r="Y85" s="30">
        <f t="shared" si="60"/>
        <v>9.826858188508673E-3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-7.1532252833267584E-2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6.1880028999079704E-2</v>
      </c>
      <c r="S86" s="30">
        <f t="shared" si="61"/>
        <v>4.6838842331834211E-2</v>
      </c>
      <c r="T86" s="30">
        <f t="shared" si="61"/>
        <v>4.7063675582488834E-2</v>
      </c>
      <c r="U86" s="30">
        <f t="shared" si="61"/>
        <v>4.6790894743635035E-2</v>
      </c>
      <c r="V86" s="30">
        <f t="shared" si="61"/>
        <v>3.5754749097482615E-2</v>
      </c>
      <c r="W86" s="30">
        <f t="shared" si="61"/>
        <v>1.101347625492363E-2</v>
      </c>
      <c r="X86" s="30">
        <f t="shared" si="61"/>
        <v>7.7125442222421231E-3</v>
      </c>
      <c r="Y86" s="30">
        <f t="shared" si="61"/>
        <v>4.0220870966900645E-3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6.8207640087207992E-3</v>
      </c>
      <c r="S87" s="30">
        <f t="shared" si="63"/>
        <v>5.1628400172836738E-3</v>
      </c>
      <c r="T87" s="30">
        <f t="shared" si="63"/>
        <v>5.1876223997232764E-3</v>
      </c>
      <c r="U87" s="30">
        <f t="shared" si="63"/>
        <v>5.1575549650756565E-3</v>
      </c>
      <c r="V87" s="30">
        <f t="shared" si="63"/>
        <v>3.9410890675015487E-3</v>
      </c>
      <c r="W87" s="30">
        <f t="shared" si="63"/>
        <v>1.2139671500735953E-3</v>
      </c>
      <c r="X87" s="30">
        <f t="shared" si="63"/>
        <v>8.5011989970979124E-4</v>
      </c>
      <c r="Y87" s="30">
        <f t="shared" si="63"/>
        <v>4.4333700796184052E-4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0.98907055354838547</v>
      </c>
      <c r="G88" s="30">
        <f t="shared" si="64"/>
        <v>0.99526629627232466</v>
      </c>
      <c r="H88" s="30">
        <f t="shared" si="64"/>
        <v>0.99036159166885995</v>
      </c>
      <c r="I88" s="30">
        <f t="shared" si="64"/>
        <v>1.005484329141453</v>
      </c>
      <c r="J88" s="30">
        <f t="shared" si="64"/>
        <v>0.97796447705453593</v>
      </c>
      <c r="K88" s="30">
        <f t="shared" si="64"/>
        <v>0.50392284465222548</v>
      </c>
      <c r="L88" s="30">
        <f t="shared" si="64"/>
        <v>0.20867643053287843</v>
      </c>
      <c r="M88" s="30">
        <f t="shared" si="64"/>
        <v>0.12387588948272032</v>
      </c>
      <c r="N88" s="31">
        <f t="shared" si="64"/>
        <v>0.1096198366478395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3.3180041616407531E-3</v>
      </c>
      <c r="S88" s="30">
        <f t="shared" si="65"/>
        <v>2.511496460122413E-3</v>
      </c>
      <c r="T88" s="30">
        <f t="shared" si="65"/>
        <v>2.5235520081467746E-3</v>
      </c>
      <c r="U88" s="30">
        <f t="shared" si="65"/>
        <v>2.5089255127625177E-3</v>
      </c>
      <c r="V88" s="30">
        <f t="shared" si="65"/>
        <v>1.917167917061458E-3</v>
      </c>
      <c r="W88" s="30">
        <f t="shared" si="65"/>
        <v>5.9054206403994555E-4</v>
      </c>
      <c r="X88" s="30">
        <f t="shared" si="65"/>
        <v>4.1354624812180174E-4</v>
      </c>
      <c r="Y88" s="30">
        <f t="shared" si="65"/>
        <v>2.1566411556623026E-4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1.0119863441538077</v>
      </c>
      <c r="F89" s="30">
        <f t="shared" si="64"/>
        <v>0.99227179465979787</v>
      </c>
      <c r="G89" s="30">
        <f t="shared" si="64"/>
        <v>0.95963332979113192</v>
      </c>
      <c r="H89" s="30">
        <f t="shared" si="64"/>
        <v>0.96905316249629236</v>
      </c>
      <c r="I89" s="30">
        <f t="shared" si="64"/>
        <v>0.96069407326276579</v>
      </c>
      <c r="J89" s="30">
        <f t="shared" si="64"/>
        <v>0.87162884372982519</v>
      </c>
      <c r="K89" s="30">
        <f t="shared" si="64"/>
        <v>0.16789267563815596</v>
      </c>
      <c r="L89" s="30">
        <f t="shared" si="64"/>
        <v>7.193781965176782E-2</v>
      </c>
      <c r="M89" s="30">
        <f t="shared" si="64"/>
        <v>5.9034856606862751E-2</v>
      </c>
      <c r="N89" s="31">
        <f t="shared" si="64"/>
        <v>5.1962079266597169E-2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0.90605156211288718</v>
      </c>
      <c r="F90" s="30">
        <f t="shared" si="64"/>
        <v>0.83328686786479245</v>
      </c>
      <c r="G90" s="30">
        <f t="shared" si="64"/>
        <v>0.84617323573854097</v>
      </c>
      <c r="H90" s="30">
        <f t="shared" si="64"/>
        <v>0.66593830161265322</v>
      </c>
      <c r="I90" s="30">
        <f t="shared" si="64"/>
        <v>0.36615022017066845</v>
      </c>
      <c r="J90" s="30">
        <f t="shared" si="64"/>
        <v>0.17425713006861671</v>
      </c>
      <c r="K90" s="30">
        <f t="shared" si="64"/>
        <v>4.1224938461557836E-2</v>
      </c>
      <c r="L90" s="30">
        <f t="shared" si="64"/>
        <v>2.6506472925472549E-2</v>
      </c>
      <c r="M90" s="30">
        <f t="shared" si="64"/>
        <v>2.9823286378096378E-2</v>
      </c>
      <c r="N90" s="31">
        <f t="shared" si="64"/>
        <v>3.6083243557275838E-2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0.94172026952223109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6.6061914554971457E-2</v>
      </c>
      <c r="F91" s="30">
        <f t="shared" si="64"/>
        <v>7.9816439097830566E-2</v>
      </c>
      <c r="G91" s="30">
        <f t="shared" si="64"/>
        <v>7.0591916900761942E-2</v>
      </c>
      <c r="H91" s="30">
        <f t="shared" si="64"/>
        <v>2.7096051979210445E-2</v>
      </c>
      <c r="I91" s="30">
        <f t="shared" si="64"/>
        <v>4.1636539764855582E-2</v>
      </c>
      <c r="J91" s="30">
        <f t="shared" si="64"/>
        <v>1.2847777907028124E-2</v>
      </c>
      <c r="K91" s="30">
        <f t="shared" si="64"/>
        <v>1.4829987037279557E-2</v>
      </c>
      <c r="L91" s="30">
        <f t="shared" si="64"/>
        <v>1.2454002867979555E-2</v>
      </c>
      <c r="M91" s="30">
        <f t="shared" si="64"/>
        <v>1.9833204198121471E-2</v>
      </c>
      <c r="N91" s="31">
        <f t="shared" si="64"/>
        <v>2.8951994821496269E-2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1.0087156032409089E-3</v>
      </c>
      <c r="F92" s="30">
        <f t="shared" si="64"/>
        <v>1.0679555874113331E-2</v>
      </c>
      <c r="G92" s="30">
        <f t="shared" si="64"/>
        <v>1.1052188630428283E-2</v>
      </c>
      <c r="H92" s="30">
        <f t="shared" si="64"/>
        <v>1.6583080359767174E-2</v>
      </c>
      <c r="I92" s="30">
        <f t="shared" si="64"/>
        <v>8.3094444769455933E-3</v>
      </c>
      <c r="J92" s="30">
        <f t="shared" si="64"/>
        <v>8.5119743202466819E-3</v>
      </c>
      <c r="K92" s="30">
        <f t="shared" si="64"/>
        <v>6.4073283702905798E-3</v>
      </c>
      <c r="L92" s="30">
        <f t="shared" si="64"/>
        <v>1.3536120173825106E-2</v>
      </c>
      <c r="M92" s="30">
        <f t="shared" si="64"/>
        <v>1.6666484290198111E-2</v>
      </c>
      <c r="N92" s="31">
        <f t="shared" si="64"/>
        <v>2.4587267677010388E-2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</v>
      </c>
      <c r="F93" s="36">
        <f t="shared" si="64"/>
        <v>4.4917027913534968E-3</v>
      </c>
      <c r="G93" s="36">
        <f t="shared" si="64"/>
        <v>4.6935351081398152E-3</v>
      </c>
      <c r="H93" s="36">
        <f t="shared" si="64"/>
        <v>3.0060730352436671E-4</v>
      </c>
      <c r="I93" s="36">
        <f t="shared" si="64"/>
        <v>2.0513469431275577E-4</v>
      </c>
      <c r="J93" s="36">
        <f t="shared" si="64"/>
        <v>4.4085298793392624E-3</v>
      </c>
      <c r="K93" s="36">
        <f t="shared" si="64"/>
        <v>1.9571782826867334E-2</v>
      </c>
      <c r="L93" s="36">
        <f t="shared" si="64"/>
        <v>2.4578920268673671E-2</v>
      </c>
      <c r="M93" s="36">
        <f t="shared" si="64"/>
        <v>2.1820705821437539E-2</v>
      </c>
      <c r="N93" s="37">
        <f t="shared" si="64"/>
        <v>2.1323868083343953E-2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0.1447365903993714</v>
      </c>
      <c r="S94" s="30">
        <f t="shared" si="70"/>
        <v>0.10416289203392289</v>
      </c>
      <c r="T94" s="30">
        <f t="shared" si="70"/>
        <v>9.0776502955676935E-2</v>
      </c>
      <c r="U94" s="30">
        <f t="shared" si="70"/>
        <v>7.4311750383593958E-2</v>
      </c>
      <c r="V94" s="30">
        <f t="shared" si="70"/>
        <v>4.307270487962863E-2</v>
      </c>
      <c r="W94" s="30">
        <f t="shared" si="70"/>
        <v>9.7062298181343192E-3</v>
      </c>
      <c r="X94" s="30">
        <f t="shared" si="70"/>
        <v>9.751388362297702E-3</v>
      </c>
      <c r="Y94" s="30">
        <f t="shared" si="70"/>
        <v>6.2819918106298616E-3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5.9139450192078329E-2</v>
      </c>
      <c r="S95" s="30">
        <f t="shared" si="70"/>
        <v>4.0084480983077105E-2</v>
      </c>
      <c r="T95" s="30">
        <f t="shared" si="70"/>
        <v>2.9323455704896743E-2</v>
      </c>
      <c r="U95" s="30">
        <f t="shared" si="70"/>
        <v>1.8626892488665177E-2</v>
      </c>
      <c r="V95" s="30">
        <f t="shared" si="70"/>
        <v>1.1190437001021772E-2</v>
      </c>
      <c r="W95" s="30">
        <f t="shared" si="70"/>
        <v>4.7138080051763167E-3</v>
      </c>
      <c r="X95" s="30">
        <f t="shared" si="70"/>
        <v>5.8390003149347003E-3</v>
      </c>
      <c r="Y95" s="30">
        <f t="shared" si="70"/>
        <v>4.1136587845330809E-3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7.4922239554276399E-3</v>
      </c>
      <c r="S96" s="30">
        <f t="shared" si="70"/>
        <v>5.088640530455461E-3</v>
      </c>
      <c r="T96" s="30">
        <f t="shared" si="70"/>
        <v>4.6966136426578355E-3</v>
      </c>
      <c r="U96" s="30">
        <f t="shared" si="70"/>
        <v>4.4205784466636788E-3</v>
      </c>
      <c r="V96" s="30">
        <f t="shared" si="70"/>
        <v>4.065523647259409E-3</v>
      </c>
      <c r="W96" s="30">
        <f t="shared" si="70"/>
        <v>2.4116774388189205E-3</v>
      </c>
      <c r="X96" s="30">
        <f t="shared" si="70"/>
        <v>3.1774620850133707E-3</v>
      </c>
      <c r="Y96" s="30">
        <f t="shared" si="70"/>
        <v>2.2583326349847575E-3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3.6776614357999426E-3</v>
      </c>
      <c r="S97" s="30">
        <f t="shared" si="70"/>
        <v>2.797069853567819E-3</v>
      </c>
      <c r="T97" s="30">
        <f t="shared" si="70"/>
        <v>2.7336173609168804E-3</v>
      </c>
      <c r="U97" s="30">
        <f t="shared" si="70"/>
        <v>2.6988408649881515E-3</v>
      </c>
      <c r="V97" s="30">
        <f t="shared" si="70"/>
        <v>2.8520901991302494E-3</v>
      </c>
      <c r="W97" s="30">
        <f t="shared" si="70"/>
        <v>1.7976888948571033E-3</v>
      </c>
      <c r="X97" s="30">
        <f t="shared" si="70"/>
        <v>2.3457072980097001E-3</v>
      </c>
      <c r="Y97" s="30">
        <f t="shared" si="70"/>
        <v>1.5782858855690497E-3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0.70992324829175879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0.56120033200879293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0.66920741144532714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0.1080070794365342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0.15067729053999565</v>
      </c>
      <c r="S121" s="30">
        <f t="shared" si="78"/>
        <v>0.11405712908097146</v>
      </c>
      <c r="T121" s="30">
        <f t="shared" si="78"/>
        <v>0.11464406659377815</v>
      </c>
      <c r="U121" s="30">
        <f t="shared" si="78"/>
        <v>0.11393195970286234</v>
      </c>
      <c r="V121" s="30">
        <f t="shared" si="78"/>
        <v>8.5121595320970647E-2</v>
      </c>
      <c r="W121" s="30">
        <f t="shared" si="78"/>
        <v>2.3944070061567499E-2</v>
      </c>
      <c r="X121" s="30">
        <f t="shared" si="78"/>
        <v>1.4077701974189415E-2</v>
      </c>
      <c r="Y121" s="30">
        <f t="shared" si="78"/>
        <v>6.5106939631291638E-3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5.7769651476650745E-2</v>
      </c>
      <c r="S122" s="30">
        <f t="shared" si="78"/>
        <v>4.3729486851146276E-2</v>
      </c>
      <c r="T122" s="30">
        <f t="shared" si="78"/>
        <v>4.3954518608963926E-2</v>
      </c>
      <c r="U122" s="30">
        <f t="shared" si="78"/>
        <v>4.3681496929619291E-2</v>
      </c>
      <c r="V122" s="30">
        <f t="shared" si="78"/>
        <v>3.2635607377899445E-2</v>
      </c>
      <c r="W122" s="30">
        <f t="shared" si="78"/>
        <v>9.1801530106628507E-3</v>
      </c>
      <c r="X122" s="30">
        <f t="shared" si="78"/>
        <v>5.3973889079536423E-3</v>
      </c>
      <c r="Y122" s="30">
        <f t="shared" si="78"/>
        <v>2.4961991271091289E-3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2.3315417501572119E-3</v>
      </c>
      <c r="S123" s="30">
        <f t="shared" si="78"/>
        <v>1.7648907635803772E-3</v>
      </c>
      <c r="T123" s="30">
        <f t="shared" si="78"/>
        <v>1.773972884123811E-3</v>
      </c>
      <c r="U123" s="30">
        <f t="shared" si="78"/>
        <v>1.7629539247252532E-3</v>
      </c>
      <c r="V123" s="30">
        <f t="shared" si="78"/>
        <v>1.3171497351696115E-3</v>
      </c>
      <c r="W123" s="30">
        <f t="shared" si="78"/>
        <v>3.7050439928381544E-4</v>
      </c>
      <c r="X123" s="30">
        <f t="shared" si="78"/>
        <v>2.1783474989139648E-4</v>
      </c>
      <c r="Y123" s="30">
        <f t="shared" si="78"/>
        <v>1.0074480861137343E-4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2.4879340271927958E-5</v>
      </c>
      <c r="S124" s="30">
        <f t="shared" si="78"/>
        <v>1.8832739258020246E-5</v>
      </c>
      <c r="T124" s="30">
        <f t="shared" si="78"/>
        <v>1.89296524560685E-5</v>
      </c>
      <c r="U124" s="30">
        <f t="shared" si="78"/>
        <v>1.8812071700630261E-5</v>
      </c>
      <c r="V124" s="30">
        <f t="shared" si="78"/>
        <v>1.40549987784499E-5</v>
      </c>
      <c r="W124" s="30">
        <f t="shared" si="78"/>
        <v>3.9535663564277822E-6</v>
      </c>
      <c r="X124" s="30">
        <f t="shared" si="78"/>
        <v>2.3244640012270596E-6</v>
      </c>
      <c r="Y124" s="30">
        <f t="shared" si="78"/>
        <v>1.0750244441917499E-6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0.87155146440027964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0.14376234542941402</v>
      </c>
      <c r="S130" s="30">
        <f t="shared" si="82"/>
        <v>0.10304491538065248</v>
      </c>
      <c r="T130" s="30">
        <f t="shared" si="82"/>
        <v>8.8700967734336958E-2</v>
      </c>
      <c r="U130" s="30">
        <f t="shared" si="82"/>
        <v>7.1058454318430553E-2</v>
      </c>
      <c r="V130" s="30">
        <f t="shared" si="82"/>
        <v>3.7584809513205635E-2</v>
      </c>
      <c r="W130" s="30">
        <f t="shared" si="82"/>
        <v>5.3880045897052751E-3</v>
      </c>
      <c r="X130" s="30">
        <f t="shared" si="82"/>
        <v>4.1338815053123621E-3</v>
      </c>
      <c r="Y130" s="30">
        <f t="shared" si="82"/>
        <v>2.5717426160548561E-3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5.480084531355324E-2</v>
      </c>
      <c r="S131" s="30">
        <f t="shared" si="82"/>
        <v>3.6469628822374901E-2</v>
      </c>
      <c r="T131" s="30">
        <f t="shared" si="82"/>
        <v>2.4938843163250561E-2</v>
      </c>
      <c r="U131" s="30">
        <f t="shared" si="82"/>
        <v>1.3477130682588483E-2</v>
      </c>
      <c r="V131" s="30">
        <f t="shared" si="82"/>
        <v>5.5087287808196312E-3</v>
      </c>
      <c r="W131" s="30">
        <f t="shared" si="82"/>
        <v>1.2591619358792295E-3</v>
      </c>
      <c r="X131" s="30">
        <f t="shared" si="82"/>
        <v>1.4795295550017358E-3</v>
      </c>
      <c r="Y131" s="30">
        <f t="shared" si="82"/>
        <v>1.2612913782305902E-3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3.0156258998530858E-3</v>
      </c>
      <c r="S132" s="30">
        <f t="shared" si="82"/>
        <v>1.6608070761267323E-3</v>
      </c>
      <c r="T132" s="30">
        <f t="shared" si="82"/>
        <v>1.2407376218737287E-3</v>
      </c>
      <c r="U132" s="30">
        <f t="shared" si="82"/>
        <v>9.4495700644883741E-4</v>
      </c>
      <c r="V132" s="30">
        <f t="shared" si="82"/>
        <v>5.6450433736391574E-4</v>
      </c>
      <c r="W132" s="30">
        <f t="shared" si="82"/>
        <v>3.6610865564831702E-4</v>
      </c>
      <c r="X132" s="30">
        <f t="shared" si="82"/>
        <v>6.1030089588550948E-4</v>
      </c>
      <c r="Y132" s="30">
        <f t="shared" si="82"/>
        <v>5.7921764061334084E-4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3.8428357521307907E-4</v>
      </c>
      <c r="S133" s="30">
        <f t="shared" si="82"/>
        <v>3.0680054778240389E-4</v>
      </c>
      <c r="T133" s="30">
        <f t="shared" si="82"/>
        <v>2.3880915538425764E-4</v>
      </c>
      <c r="U133" s="30">
        <f t="shared" si="82"/>
        <v>2.0154501835609954E-4</v>
      </c>
      <c r="V133" s="30">
        <f t="shared" si="82"/>
        <v>3.6575662261457991E-4</v>
      </c>
      <c r="W133" s="30">
        <f t="shared" si="82"/>
        <v>3.5252775954520288E-4</v>
      </c>
      <c r="X133" s="30">
        <f t="shared" si="82"/>
        <v>5.3080562913049973E-4</v>
      </c>
      <c r="Y133" s="30">
        <f t="shared" si="82"/>
        <v>3.8521615942999554E-4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0.6071882843200801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0.59389586738945632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0.7170773251987308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0.12318145780927447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KYSE150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40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0.91300189172382229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0.39587861422324766</v>
      </c>
      <c r="S4" s="75">
        <f>S3*AVERAGE(E63:E64)</f>
        <v>0.29408261643649064</v>
      </c>
      <c r="T4" s="75">
        <f>T3*AVERAGE(E64:E65)</f>
        <v>0.14776166999050497</v>
      </c>
      <c r="U4" s="75">
        <f>U3*AVERAGE(E65:E66)</f>
        <v>7.5278991073579021E-2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0.80163048596664688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0.91300189172382229</v>
      </c>
      <c r="R5" s="80" t="s">
        <v>80</v>
      </c>
      <c r="S5" s="81">
        <f>SUM(R3:U3)</f>
        <v>1</v>
      </c>
      <c r="T5" s="80" t="s">
        <v>92</v>
      </c>
      <c r="U5" s="79">
        <f>Q5/S5</f>
        <v>0.91300189172382229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3.5613599745465185E-2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4.9091749327910161E-2</v>
      </c>
      <c r="D7" s="53">
        <v>0</v>
      </c>
      <c r="E7" s="113">
        <v>133341</v>
      </c>
      <c r="F7" s="113">
        <v>133423</v>
      </c>
      <c r="G7" s="113">
        <v>132987</v>
      </c>
      <c r="H7" s="113">
        <v>136513</v>
      </c>
      <c r="I7" s="113">
        <v>137586</v>
      </c>
      <c r="J7" s="113">
        <v>130311</v>
      </c>
      <c r="K7" s="113">
        <v>97124</v>
      </c>
      <c r="L7" s="113">
        <v>44750</v>
      </c>
      <c r="M7" s="113">
        <v>29088</v>
      </c>
      <c r="N7" s="114">
        <v>34364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134322</v>
      </c>
      <c r="F8" s="113">
        <v>143974</v>
      </c>
      <c r="G8" s="113">
        <v>142395</v>
      </c>
      <c r="H8" s="113">
        <v>151212</v>
      </c>
      <c r="I8" s="113">
        <v>137200</v>
      </c>
      <c r="J8" s="113">
        <v>134058</v>
      </c>
      <c r="K8" s="113">
        <v>87984</v>
      </c>
      <c r="L8" s="113">
        <v>40291</v>
      </c>
      <c r="M8" s="113">
        <v>28070</v>
      </c>
      <c r="N8" s="114">
        <v>30563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141113</v>
      </c>
      <c r="F9" s="113">
        <v>139418</v>
      </c>
      <c r="G9" s="113">
        <v>139884</v>
      </c>
      <c r="H9" s="113">
        <v>133271</v>
      </c>
      <c r="I9" s="113">
        <v>137687</v>
      </c>
      <c r="J9" s="113">
        <v>141928</v>
      </c>
      <c r="K9" s="113">
        <v>69983</v>
      </c>
      <c r="L9" s="113">
        <v>38777</v>
      </c>
      <c r="M9" s="113">
        <v>28771</v>
      </c>
      <c r="N9" s="114">
        <v>32160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0.2681023490110338</v>
      </c>
      <c r="D10" s="53">
        <v>5.0000000000000001E-9</v>
      </c>
      <c r="E10" s="113">
        <v>132031</v>
      </c>
      <c r="F10" s="113">
        <v>135835</v>
      </c>
      <c r="G10" s="113">
        <v>124477</v>
      </c>
      <c r="H10" s="113">
        <v>133145</v>
      </c>
      <c r="I10" s="113">
        <v>129638</v>
      </c>
      <c r="J10" s="113">
        <v>108400</v>
      </c>
      <c r="K10" s="113">
        <v>49196</v>
      </c>
      <c r="L10" s="113">
        <v>33464</v>
      </c>
      <c r="M10" s="113">
        <v>29743</v>
      </c>
      <c r="N10" s="114">
        <v>34005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0.39315995729261327</v>
      </c>
      <c r="S10" s="38">
        <f t="shared" si="3"/>
        <v>0.29822419589079646</v>
      </c>
      <c r="T10" s="38">
        <f t="shared" si="3"/>
        <v>0.29888511755565439</v>
      </c>
      <c r="U10" s="38">
        <f t="shared" si="3"/>
        <v>0.29660123832097535</v>
      </c>
      <c r="V10" s="38">
        <f t="shared" si="3"/>
        <v>0.25013509931054423</v>
      </c>
      <c r="W10" s="38">
        <f t="shared" si="3"/>
        <v>8.7157565531904999E-2</v>
      </c>
      <c r="X10" s="38">
        <f t="shared" si="3"/>
        <v>6.0836496493317627E-2</v>
      </c>
      <c r="Y10" s="38">
        <f t="shared" si="3"/>
        <v>3.5401989791585819E-2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0.30371594875649899</v>
      </c>
      <c r="D11" s="53">
        <v>7.4999999999999993E-9</v>
      </c>
      <c r="E11" s="113">
        <v>108776</v>
      </c>
      <c r="F11" s="113">
        <v>102830</v>
      </c>
      <c r="G11" s="113">
        <v>106528</v>
      </c>
      <c r="H11" s="113">
        <v>108971</v>
      </c>
      <c r="I11" s="113">
        <v>96191</v>
      </c>
      <c r="J11" s="113">
        <v>64352</v>
      </c>
      <c r="K11" s="113">
        <v>46061</v>
      </c>
      <c r="L11" s="113">
        <v>38268</v>
      </c>
      <c r="M11" s="113">
        <v>36559</v>
      </c>
      <c r="N11" s="114">
        <v>34140</v>
      </c>
      <c r="O11" s="5"/>
      <c r="P11" s="41" t="s">
        <v>78</v>
      </c>
      <c r="Q11" s="42">
        <f>SUM(R10:Y10)</f>
        <v>1.7204016601873922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0.80163048596664688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3.5613599745465185E-2</v>
      </c>
      <c r="D12" s="53">
        <v>1E-8</v>
      </c>
      <c r="E12" s="113">
        <v>72125</v>
      </c>
      <c r="F12" s="113">
        <v>66255</v>
      </c>
      <c r="G12" s="113">
        <v>66787</v>
      </c>
      <c r="H12" s="113">
        <v>64787</v>
      </c>
      <c r="I12" s="113">
        <v>64932</v>
      </c>
      <c r="J12" s="113">
        <v>55961</v>
      </c>
      <c r="K12" s="113">
        <v>45755</v>
      </c>
      <c r="L12" s="113">
        <v>37025</v>
      </c>
      <c r="M12" s="113">
        <v>36549</v>
      </c>
      <c r="N12" s="114">
        <v>35941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0.32649953251137709</v>
      </c>
      <c r="D15" s="53">
        <f>D7</f>
        <v>0</v>
      </c>
      <c r="E15" s="113">
        <v>148601</v>
      </c>
      <c r="F15" s="113">
        <v>142740</v>
      </c>
      <c r="G15" s="113">
        <v>143374</v>
      </c>
      <c r="H15" s="113">
        <v>143056</v>
      </c>
      <c r="I15" s="113">
        <v>139469</v>
      </c>
      <c r="J15" s="113">
        <v>140517</v>
      </c>
      <c r="K15" s="113">
        <v>97882</v>
      </c>
      <c r="L15" s="113">
        <v>43404</v>
      </c>
      <c r="M15" s="113">
        <v>47018</v>
      </c>
      <c r="N15" s="114">
        <v>34498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0.37559128183928725</v>
      </c>
      <c r="D16" s="53">
        <f t="shared" ref="D16:D20" si="7">D8</f>
        <v>1.0000000000000001E-9</v>
      </c>
      <c r="E16" s="113">
        <v>142832</v>
      </c>
      <c r="F16" s="113">
        <v>142449</v>
      </c>
      <c r="G16" s="113">
        <v>137598</v>
      </c>
      <c r="H16" s="113">
        <v>142910</v>
      </c>
      <c r="I16" s="113">
        <v>135207</v>
      </c>
      <c r="J16" s="113">
        <v>140546</v>
      </c>
      <c r="K16" s="113">
        <v>92042</v>
      </c>
      <c r="L16" s="113">
        <v>37873</v>
      </c>
      <c r="M16" s="113">
        <v>26135</v>
      </c>
      <c r="N16" s="114">
        <v>28760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4.9091749327910161E-2</v>
      </c>
      <c r="D17" s="53">
        <f t="shared" si="7"/>
        <v>2.5000000000000001E-9</v>
      </c>
      <c r="E17" s="113">
        <v>139674</v>
      </c>
      <c r="F17" s="113">
        <v>138062</v>
      </c>
      <c r="G17" s="113">
        <v>134347</v>
      </c>
      <c r="H17" s="113">
        <v>140639</v>
      </c>
      <c r="I17" s="113">
        <v>134170</v>
      </c>
      <c r="J17" s="113">
        <v>134844</v>
      </c>
      <c r="K17" s="113">
        <v>66766</v>
      </c>
      <c r="L17" s="113">
        <v>37108</v>
      </c>
      <c r="M17" s="113">
        <v>29110</v>
      </c>
      <c r="N17" s="114">
        <v>30637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0.98875469474513034</v>
      </c>
      <c r="S17" s="30">
        <f t="shared" si="10"/>
        <v>0.98722132538224228</v>
      </c>
      <c r="T17" s="30">
        <f t="shared" si="10"/>
        <v>0.9941373444274153</v>
      </c>
      <c r="U17" s="30">
        <f t="shared" si="10"/>
        <v>0.99161239387626487</v>
      </c>
      <c r="V17" s="30">
        <f t="shared" si="10"/>
        <v>0.97896357923739508</v>
      </c>
      <c r="W17" s="30">
        <f t="shared" si="10"/>
        <v>0.68289804859687953</v>
      </c>
      <c r="X17" s="30">
        <f t="shared" si="10"/>
        <v>0.30701554506248058</v>
      </c>
      <c r="Y17" s="30">
        <f t="shared" si="10"/>
        <v>0.24143466345591236</v>
      </c>
      <c r="Z17" s="31">
        <f t="shared" si="10"/>
        <v>0.24309918560694441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136270</v>
      </c>
      <c r="F18" s="113">
        <v>139560</v>
      </c>
      <c r="G18" s="113">
        <v>136779</v>
      </c>
      <c r="H18" s="113">
        <v>138659</v>
      </c>
      <c r="I18" s="113">
        <v>126104</v>
      </c>
      <c r="J18" s="113">
        <v>93376</v>
      </c>
      <c r="K18" s="113">
        <v>43977</v>
      </c>
      <c r="L18" s="113">
        <v>34756</v>
      </c>
      <c r="M18" s="113">
        <v>31096</v>
      </c>
      <c r="N18" s="114">
        <v>32672</v>
      </c>
      <c r="O18" s="5"/>
      <c r="P18" s="20">
        <f t="shared" si="9"/>
        <v>-8.9999999999999982</v>
      </c>
      <c r="Q18" s="30">
        <f t="shared" si="10"/>
        <v>0.98984929669554678</v>
      </c>
      <c r="R18" s="30">
        <f t="shared" si="10"/>
        <v>0.9787181391978873</v>
      </c>
      <c r="S18" s="30">
        <f t="shared" si="10"/>
        <v>0.97720033461245803</v>
      </c>
      <c r="T18" s="30">
        <f t="shared" si="10"/>
        <v>0.98404615120025563</v>
      </c>
      <c r="U18" s="30">
        <f t="shared" si="10"/>
        <v>0.9815468306730083</v>
      </c>
      <c r="V18" s="30">
        <f t="shared" si="10"/>
        <v>0.96902641039869064</v>
      </c>
      <c r="W18" s="30">
        <f t="shared" si="10"/>
        <v>0.67596615311838248</v>
      </c>
      <c r="X18" s="30">
        <f t="shared" si="10"/>
        <v>0.30389912135469632</v>
      </c>
      <c r="Y18" s="30">
        <f t="shared" si="10"/>
        <v>0.23898393181976088</v>
      </c>
      <c r="Z18" s="31">
        <f t="shared" si="10"/>
        <v>0.24063155790029411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92338</v>
      </c>
      <c r="F19" s="113">
        <v>95005</v>
      </c>
      <c r="G19" s="113">
        <v>101739</v>
      </c>
      <c r="H19" s="113">
        <v>92156</v>
      </c>
      <c r="I19" s="113">
        <v>76324</v>
      </c>
      <c r="J19" s="113">
        <v>69740</v>
      </c>
      <c r="K19" s="113">
        <v>46242</v>
      </c>
      <c r="L19" s="113">
        <v>41529</v>
      </c>
      <c r="M19" s="113">
        <v>35632</v>
      </c>
      <c r="N19" s="114">
        <v>37034</v>
      </c>
      <c r="O19" s="5"/>
      <c r="P19" s="20">
        <f t="shared" si="9"/>
        <v>-8.6020599913279607</v>
      </c>
      <c r="Q19" s="30">
        <f t="shared" si="10"/>
        <v>0.99949047327052332</v>
      </c>
      <c r="R19" s="30">
        <f t="shared" si="10"/>
        <v>0.98825089779926212</v>
      </c>
      <c r="S19" s="30">
        <f t="shared" si="10"/>
        <v>0.98671830972905061</v>
      </c>
      <c r="T19" s="30">
        <f t="shared" si="10"/>
        <v>0.99363080487765854</v>
      </c>
      <c r="U19" s="30">
        <f t="shared" si="10"/>
        <v>0.99110714085630458</v>
      </c>
      <c r="V19" s="30">
        <f t="shared" si="10"/>
        <v>0.97846477112658947</v>
      </c>
      <c r="W19" s="30">
        <f t="shared" si="10"/>
        <v>0.682550093787612</v>
      </c>
      <c r="X19" s="30">
        <f t="shared" si="10"/>
        <v>0.30685911243590641</v>
      </c>
      <c r="Y19" s="30">
        <f t="shared" si="10"/>
        <v>0.24131164604145935</v>
      </c>
      <c r="Z19" s="31">
        <f t="shared" si="10"/>
        <v>0.24297532007396366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66992</v>
      </c>
      <c r="F20" s="113">
        <v>65690</v>
      </c>
      <c r="G20" s="113">
        <v>70684</v>
      </c>
      <c r="H20" s="113">
        <v>63036</v>
      </c>
      <c r="I20" s="113">
        <v>65193</v>
      </c>
      <c r="J20" s="113">
        <v>58975</v>
      </c>
      <c r="K20" s="113">
        <v>48828</v>
      </c>
      <c r="L20" s="113">
        <v>41155</v>
      </c>
      <c r="M20" s="113">
        <v>38033</v>
      </c>
      <c r="N20" s="114">
        <v>40017</v>
      </c>
      <c r="O20" s="5"/>
      <c r="P20" s="20">
        <f t="shared" si="9"/>
        <v>-8.3010299956639813</v>
      </c>
      <c r="Q20" s="30">
        <f t="shared" si="10"/>
        <v>0.95454684524436362</v>
      </c>
      <c r="R20" s="30">
        <f t="shared" si="10"/>
        <v>0.9438126745895179</v>
      </c>
      <c r="S20" s="30">
        <f t="shared" si="10"/>
        <v>0.94234900170157876</v>
      </c>
      <c r="T20" s="30">
        <f t="shared" si="10"/>
        <v>0.94895066586279864</v>
      </c>
      <c r="U20" s="30">
        <f t="shared" si="10"/>
        <v>0.94654048227979992</v>
      </c>
      <c r="V20" s="30">
        <f t="shared" si="10"/>
        <v>0.93446659617018601</v>
      </c>
      <c r="W20" s="30">
        <f t="shared" si="10"/>
        <v>0.65185817791168343</v>
      </c>
      <c r="X20" s="30">
        <f t="shared" si="10"/>
        <v>0.29306071998036959</v>
      </c>
      <c r="Y20" s="30">
        <f t="shared" si="10"/>
        <v>0.23046069633447577</v>
      </c>
      <c r="Z20" s="31">
        <f t="shared" si="10"/>
        <v>0.23204956070258279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0.72456304101137325</v>
      </c>
      <c r="R21" s="30">
        <f t="shared" si="10"/>
        <v>0.71641510843880374</v>
      </c>
      <c r="S21" s="30">
        <f t="shared" si="10"/>
        <v>0.71530408567023585</v>
      </c>
      <c r="T21" s="30">
        <f t="shared" si="10"/>
        <v>0.72031517746129903</v>
      </c>
      <c r="U21" s="30">
        <f t="shared" si="10"/>
        <v>0.71848569161155407</v>
      </c>
      <c r="V21" s="30">
        <f t="shared" si="10"/>
        <v>0.70932082801162544</v>
      </c>
      <c r="W21" s="30">
        <f t="shared" si="10"/>
        <v>0.49480268679208761</v>
      </c>
      <c r="X21" s="30">
        <f t="shared" si="10"/>
        <v>0.22245211696823522</v>
      </c>
      <c r="Y21" s="30">
        <f t="shared" si="10"/>
        <v>0.17493463395917333</v>
      </c>
      <c r="Z21" s="31">
        <f t="shared" si="10"/>
        <v>0.1761406851907559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0.47990081616589103</v>
      </c>
      <c r="R22" s="30">
        <f t="shared" si="10"/>
        <v>0.47450418499604452</v>
      </c>
      <c r="S22" s="30">
        <f t="shared" si="10"/>
        <v>0.47376831978731077</v>
      </c>
      <c r="T22" s="30">
        <f t="shared" si="10"/>
        <v>0.47708732297170814</v>
      </c>
      <c r="U22" s="30">
        <f t="shared" si="10"/>
        <v>0.47587559714143252</v>
      </c>
      <c r="V22" s="30">
        <f t="shared" si="10"/>
        <v>0.46980542067270781</v>
      </c>
      <c r="W22" s="30">
        <f t="shared" si="10"/>
        <v>0.32772333087973682</v>
      </c>
      <c r="X22" s="30">
        <f t="shared" si="10"/>
        <v>0.14733701065110033</v>
      </c>
      <c r="Y22" s="30">
        <f t="shared" si="10"/>
        <v>0.11586469204322956</v>
      </c>
      <c r="Z22" s="31">
        <f t="shared" si="10"/>
        <v>0.11666349758203605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193505</v>
      </c>
      <c r="F23" s="113">
        <v>194490</v>
      </c>
      <c r="G23" s="113">
        <v>193407</v>
      </c>
      <c r="H23" s="113">
        <v>192719</v>
      </c>
      <c r="I23" s="113">
        <v>194367</v>
      </c>
      <c r="J23" s="113">
        <v>196217</v>
      </c>
      <c r="K23" s="113">
        <v>128026</v>
      </c>
      <c r="L23" s="113">
        <v>56766</v>
      </c>
      <c r="M23" s="113">
        <v>36718</v>
      </c>
      <c r="N23" s="114">
        <v>46331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193701</v>
      </c>
      <c r="F24" s="113">
        <v>192973</v>
      </c>
      <c r="G24" s="113">
        <v>199509</v>
      </c>
      <c r="H24" s="113">
        <v>191511</v>
      </c>
      <c r="I24" s="113">
        <v>193894</v>
      </c>
      <c r="J24" s="113">
        <v>192483</v>
      </c>
      <c r="K24" s="113">
        <v>114941</v>
      </c>
      <c r="L24" s="113">
        <v>50295</v>
      </c>
      <c r="M24" s="113">
        <v>36323</v>
      </c>
      <c r="N24" s="114">
        <v>41706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193555</v>
      </c>
      <c r="F25" s="113">
        <v>196631</v>
      </c>
      <c r="G25" s="113">
        <v>190842</v>
      </c>
      <c r="H25" s="113">
        <v>195284</v>
      </c>
      <c r="I25" s="113">
        <v>193982</v>
      </c>
      <c r="J25" s="113">
        <v>183499</v>
      </c>
      <c r="K25" s="113">
        <v>92973</v>
      </c>
      <c r="L25" s="113">
        <v>50502</v>
      </c>
      <c r="M25" s="113">
        <v>35109</v>
      </c>
      <c r="N25" s="114">
        <v>39558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185077</v>
      </c>
      <c r="F26" s="113">
        <v>188287</v>
      </c>
      <c r="G26" s="113">
        <v>185722</v>
      </c>
      <c r="H26" s="113">
        <v>186847</v>
      </c>
      <c r="I26" s="113">
        <v>179751</v>
      </c>
      <c r="J26" s="113">
        <v>147148</v>
      </c>
      <c r="K26" s="113">
        <v>64083</v>
      </c>
      <c r="L26" s="113">
        <v>46854</v>
      </c>
      <c r="M26" s="113">
        <v>40806</v>
      </c>
      <c r="N26" s="114">
        <v>42713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0.98875469474513034</v>
      </c>
      <c r="S26" s="30">
        <f t="shared" si="15"/>
        <v>0.98722132538224228</v>
      </c>
      <c r="T26" s="30">
        <f t="shared" si="15"/>
        <v>0.9941373444274153</v>
      </c>
      <c r="U26" s="30">
        <f t="shared" si="15"/>
        <v>0.99161239387626487</v>
      </c>
      <c r="V26" s="30">
        <f t="shared" si="15"/>
        <v>0.97896357923739508</v>
      </c>
      <c r="W26" s="30">
        <f t="shared" si="15"/>
        <v>0.68289804859687953</v>
      </c>
      <c r="X26" s="30">
        <f t="shared" si="15"/>
        <v>0.30701554506248058</v>
      </c>
      <c r="Y26" s="30">
        <f t="shared" si="15"/>
        <v>0.24143466345591236</v>
      </c>
      <c r="Z26" s="31">
        <f t="shared" si="15"/>
        <v>0.24309918560694441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142523</v>
      </c>
      <c r="F27" s="113">
        <v>143965</v>
      </c>
      <c r="G27" s="113">
        <v>125359</v>
      </c>
      <c r="H27" s="113">
        <v>134897</v>
      </c>
      <c r="I27" s="113">
        <v>133955</v>
      </c>
      <c r="J27" s="113">
        <v>81616</v>
      </c>
      <c r="K27" s="113">
        <v>54441</v>
      </c>
      <c r="L27" s="113">
        <v>44284</v>
      </c>
      <c r="M27" s="113">
        <v>42430</v>
      </c>
      <c r="N27" s="114">
        <v>41512</v>
      </c>
      <c r="O27" s="5"/>
      <c r="P27" s="20">
        <f t="shared" si="14"/>
        <v>-8.9999999999999982</v>
      </c>
      <c r="Q27" s="30">
        <f t="shared" si="15"/>
        <v>0.98984929669554678</v>
      </c>
      <c r="R27" s="30">
        <f t="shared" si="15"/>
        <v>1.0118647265312408</v>
      </c>
      <c r="S27" s="30">
        <f t="shared" si="15"/>
        <v>1.0082949338177645</v>
      </c>
      <c r="T27" s="30">
        <f t="shared" si="15"/>
        <v>1.0284743217346635</v>
      </c>
      <c r="U27" s="30">
        <f t="shared" si="15"/>
        <v>0.98027237897543384</v>
      </c>
      <c r="V27" s="30">
        <f t="shared" si="15"/>
        <v>0.98196337212497709</v>
      </c>
      <c r="W27" s="30">
        <f t="shared" si="15"/>
        <v>0.6244090751204544</v>
      </c>
      <c r="X27" s="30">
        <f t="shared" si="15"/>
        <v>0.27231486178496778</v>
      </c>
      <c r="Y27" s="30">
        <f t="shared" si="15"/>
        <v>0.19136581853234555</v>
      </c>
      <c r="Z27" s="31">
        <f t="shared" si="15"/>
        <v>0.2127590121477709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86686</v>
      </c>
      <c r="F28" s="115">
        <v>91594</v>
      </c>
      <c r="G28" s="115">
        <v>85391</v>
      </c>
      <c r="H28" s="115">
        <v>90743</v>
      </c>
      <c r="I28" s="115">
        <v>86804</v>
      </c>
      <c r="J28" s="115">
        <v>76010</v>
      </c>
      <c r="K28" s="115">
        <v>57574</v>
      </c>
      <c r="L28" s="115">
        <v>50927</v>
      </c>
      <c r="M28" s="115">
        <v>45335</v>
      </c>
      <c r="N28" s="116">
        <v>45908</v>
      </c>
      <c r="O28" s="5"/>
      <c r="P28" s="20">
        <f t="shared" si="14"/>
        <v>-8.6020599913279607</v>
      </c>
      <c r="Q28" s="30">
        <f t="shared" si="15"/>
        <v>0.99949047327052332</v>
      </c>
      <c r="R28" s="30">
        <f t="shared" si="15"/>
        <v>0.99693601331580728</v>
      </c>
      <c r="S28" s="30">
        <f t="shared" si="15"/>
        <v>0.97979548920264092</v>
      </c>
      <c r="T28" s="30">
        <f t="shared" si="15"/>
        <v>0.98502962362845192</v>
      </c>
      <c r="U28" s="30">
        <f t="shared" si="15"/>
        <v>0.97931525893722482</v>
      </c>
      <c r="V28" s="30">
        <f t="shared" si="15"/>
        <v>0.97337092431328187</v>
      </c>
      <c r="W28" s="30">
        <f t="shared" si="15"/>
        <v>0.48486921252607812</v>
      </c>
      <c r="X28" s="30">
        <f t="shared" si="15"/>
        <v>0.26717065474035939</v>
      </c>
      <c r="Y28" s="30">
        <f t="shared" si="15"/>
        <v>0.1977003224374565</v>
      </c>
      <c r="Z28" s="31">
        <f t="shared" si="15"/>
        <v>0.21726149972690498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0.95454684524436362</v>
      </c>
      <c r="R29" s="30">
        <f t="shared" si="15"/>
        <v>0.97696581269429306</v>
      </c>
      <c r="S29" s="30">
        <f t="shared" si="15"/>
        <v>0.9379157733957485</v>
      </c>
      <c r="T29" s="30">
        <f t="shared" si="15"/>
        <v>0.96573957121368137</v>
      </c>
      <c r="U29" s="30">
        <f t="shared" si="15"/>
        <v>0.91658628251938679</v>
      </c>
      <c r="V29" s="30">
        <f t="shared" si="15"/>
        <v>0.73391854150229496</v>
      </c>
      <c r="W29" s="30">
        <f t="shared" si="15"/>
        <v>0.33201955255109722</v>
      </c>
      <c r="X29" s="30">
        <f t="shared" si="15"/>
        <v>0.24232897011802357</v>
      </c>
      <c r="Y29" s="30">
        <f t="shared" si="15"/>
        <v>0.21439876516268805</v>
      </c>
      <c r="Z29" s="31">
        <f t="shared" si="15"/>
        <v>0.23187336050023091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0.72456304101137325</v>
      </c>
      <c r="R30" s="30">
        <f t="shared" si="15"/>
        <v>0.71816536008036003</v>
      </c>
      <c r="S30" s="30">
        <f t="shared" si="15"/>
        <v>0.71046430391656346</v>
      </c>
      <c r="T30" s="30">
        <f t="shared" si="15"/>
        <v>0.71150564944919836</v>
      </c>
      <c r="U30" s="30">
        <f t="shared" si="15"/>
        <v>0.64242134510143967</v>
      </c>
      <c r="V30" s="30">
        <f t="shared" si="15"/>
        <v>0.45789996672716465</v>
      </c>
      <c r="W30" s="30">
        <f t="shared" si="15"/>
        <v>0.3126538327538273</v>
      </c>
      <c r="X30" s="30">
        <f t="shared" si="15"/>
        <v>0.26510398544250702</v>
      </c>
      <c r="Y30" s="30">
        <f t="shared" si="15"/>
        <v>0.24441019929865113</v>
      </c>
      <c r="Z30" s="31">
        <f t="shared" si="15"/>
        <v>0.23992657939001263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0.47990081616589103</v>
      </c>
      <c r="R31" s="30">
        <f t="shared" si="15"/>
        <v>0.47076064928761124</v>
      </c>
      <c r="S31" s="30">
        <f t="shared" si="15"/>
        <v>0.47260749057496049</v>
      </c>
      <c r="T31" s="30">
        <f t="shared" si="15"/>
        <v>0.45967161833117737</v>
      </c>
      <c r="U31" s="30">
        <f t="shared" si="15"/>
        <v>0.45808720314229917</v>
      </c>
      <c r="V31" s="30">
        <f t="shared" si="15"/>
        <v>0.40311929300069488</v>
      </c>
      <c r="W31" s="30">
        <f t="shared" si="15"/>
        <v>0.32308657727416973</v>
      </c>
      <c r="X31" s="30">
        <f t="shared" si="15"/>
        <v>0.27260101595564895</v>
      </c>
      <c r="Y31" s="30">
        <f t="shared" si="15"/>
        <v>0.25477516505697567</v>
      </c>
      <c r="Z31" s="31">
        <f t="shared" si="15"/>
        <v>0.2586927033012818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1.0006149646395333</v>
      </c>
      <c r="G34" s="30">
        <f t="shared" si="17"/>
        <v>0.99734515265372237</v>
      </c>
      <c r="H34" s="30">
        <f t="shared" si="17"/>
        <v>1.0237886321536511</v>
      </c>
      <c r="I34" s="30">
        <f t="shared" si="17"/>
        <v>1.0318356694490067</v>
      </c>
      <c r="J34" s="30">
        <f t="shared" si="17"/>
        <v>0.97727630661236975</v>
      </c>
      <c r="K34" s="30">
        <f t="shared" si="17"/>
        <v>0.72838811768323319</v>
      </c>
      <c r="L34" s="30">
        <f t="shared" si="17"/>
        <v>0.33560570267209633</v>
      </c>
      <c r="M34" s="30">
        <f t="shared" si="17"/>
        <v>0.21814745652125003</v>
      </c>
      <c r="N34" s="31">
        <f t="shared" si="17"/>
        <v>0.25771518137707083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1.0073570769680744</v>
      </c>
      <c r="F35" s="30">
        <f t="shared" si="20"/>
        <v>1.0797429147824</v>
      </c>
      <c r="G35" s="30">
        <f t="shared" si="20"/>
        <v>1.0679010956869981</v>
      </c>
      <c r="H35" s="30">
        <f t="shared" si="20"/>
        <v>1.1340247935743695</v>
      </c>
      <c r="I35" s="30">
        <f t="shared" si="20"/>
        <v>1.0289408359019356</v>
      </c>
      <c r="J35" s="30">
        <f t="shared" si="20"/>
        <v>1.0053771908115283</v>
      </c>
      <c r="K35" s="30">
        <f t="shared" si="20"/>
        <v>0.65984205908160276</v>
      </c>
      <c r="L35" s="30">
        <f t="shared" si="20"/>
        <v>0.30216512550528346</v>
      </c>
      <c r="M35" s="30">
        <f t="shared" si="20"/>
        <v>0.21051289550850827</v>
      </c>
      <c r="N35" s="31">
        <f t="shared" si="20"/>
        <v>0.22920932046407333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1.0582866485177103</v>
      </c>
      <c r="F36" s="30">
        <f t="shared" si="20"/>
        <v>1.0455748794444319</v>
      </c>
      <c r="G36" s="30">
        <f t="shared" si="20"/>
        <v>1.0490696784934865</v>
      </c>
      <c r="H36" s="30">
        <f t="shared" si="20"/>
        <v>0.99947503018576433</v>
      </c>
      <c r="I36" s="30">
        <f t="shared" si="20"/>
        <v>1.032593125895261</v>
      </c>
      <c r="J36" s="30">
        <f t="shared" si="20"/>
        <v>1.0643987970691686</v>
      </c>
      <c r="K36" s="30">
        <f t="shared" si="20"/>
        <v>0.5248423215665099</v>
      </c>
      <c r="L36" s="30">
        <f t="shared" si="20"/>
        <v>0.29081077838024316</v>
      </c>
      <c r="M36" s="30">
        <f t="shared" si="20"/>
        <v>0.21577009321963986</v>
      </c>
      <c r="N36" s="31">
        <f t="shared" si="20"/>
        <v>0.24118613179742165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-3.3146587333353517E-2</v>
      </c>
      <c r="S36" s="30">
        <f t="shared" si="23"/>
        <v>-3.1094599205306439E-2</v>
      </c>
      <c r="T36" s="30">
        <f t="shared" si="23"/>
        <v>-4.442817053440784E-2</v>
      </c>
      <c r="U36" s="30">
        <f t="shared" si="23"/>
        <v>1.2744516975744524E-3</v>
      </c>
      <c r="V36" s="30">
        <f t="shared" si="23"/>
        <v>-1.2936961726286444E-2</v>
      </c>
      <c r="W36" s="30">
        <f t="shared" si="23"/>
        <v>5.155707799792808E-2</v>
      </c>
      <c r="X36" s="30">
        <f t="shared" si="23"/>
        <v>3.1584259569728546E-2</v>
      </c>
      <c r="Y36" s="30">
        <f t="shared" si="23"/>
        <v>4.7618113287415331E-2</v>
      </c>
      <c r="Z36" s="31">
        <f t="shared" si="23"/>
        <v>2.7872545752523209E-2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0.99017556490501801</v>
      </c>
      <c r="F37" s="30">
        <f t="shared" si="20"/>
        <v>1.0187039245243399</v>
      </c>
      <c r="G37" s="30">
        <f t="shared" si="20"/>
        <v>0.93352382238021314</v>
      </c>
      <c r="H37" s="30">
        <f t="shared" si="20"/>
        <v>0.99853008452014014</v>
      </c>
      <c r="I37" s="30">
        <f t="shared" si="20"/>
        <v>0.97222909682693248</v>
      </c>
      <c r="J37" s="30">
        <f t="shared" si="20"/>
        <v>0.81295325518782668</v>
      </c>
      <c r="K37" s="30">
        <f t="shared" si="20"/>
        <v>0.36894878544483695</v>
      </c>
      <c r="L37" s="30">
        <f t="shared" si="20"/>
        <v>0.2509655694797549</v>
      </c>
      <c r="M37" s="30">
        <f t="shared" si="20"/>
        <v>0.22305967406874105</v>
      </c>
      <c r="N37" s="31">
        <f t="shared" si="20"/>
        <v>0.25502283618691923</v>
      </c>
      <c r="P37" s="20">
        <f t="shared" si="21"/>
        <v>-8.6020599913279607</v>
      </c>
      <c r="Q37" s="30">
        <f t="shared" si="23"/>
        <v>0</v>
      </c>
      <c r="R37" s="30">
        <f t="shared" si="23"/>
        <v>-8.685115516545161E-3</v>
      </c>
      <c r="S37" s="30">
        <f t="shared" si="23"/>
        <v>6.9228205264096898E-3</v>
      </c>
      <c r="T37" s="30">
        <f t="shared" si="23"/>
        <v>8.6011812492066131E-3</v>
      </c>
      <c r="U37" s="30">
        <f t="shared" si="23"/>
        <v>1.1791881919079761E-2</v>
      </c>
      <c r="V37" s="30">
        <f t="shared" si="23"/>
        <v>5.0938468133076009E-3</v>
      </c>
      <c r="W37" s="30">
        <f t="shared" si="23"/>
        <v>0.19768088126153388</v>
      </c>
      <c r="X37" s="30">
        <f t="shared" si="23"/>
        <v>3.9688457695547019E-2</v>
      </c>
      <c r="Y37" s="30">
        <f t="shared" si="23"/>
        <v>4.3611323604002855E-2</v>
      </c>
      <c r="Z37" s="31">
        <f t="shared" si="23"/>
        <v>2.5713820347058686E-2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0.81577309304714984</v>
      </c>
      <c r="F38" s="30">
        <f t="shared" si="20"/>
        <v>0.77118065711221606</v>
      </c>
      <c r="G38" s="30">
        <f t="shared" si="20"/>
        <v>0.79891406244140961</v>
      </c>
      <c r="H38" s="30">
        <f t="shared" si="20"/>
        <v>0.81723550895823494</v>
      </c>
      <c r="I38" s="30">
        <f t="shared" si="20"/>
        <v>0.72139102001634903</v>
      </c>
      <c r="J38" s="30">
        <f t="shared" si="20"/>
        <v>0.48261224979563677</v>
      </c>
      <c r="K38" s="30">
        <f t="shared" si="20"/>
        <v>0.3454376373358532</v>
      </c>
      <c r="L38" s="30">
        <f t="shared" si="20"/>
        <v>0.28699349787387224</v>
      </c>
      <c r="M38" s="30">
        <f t="shared" si="20"/>
        <v>0.27417673483774685</v>
      </c>
      <c r="N38" s="31">
        <f t="shared" si="20"/>
        <v>0.25603527797151665</v>
      </c>
      <c r="P38" s="20">
        <f t="shared" si="21"/>
        <v>-8.3010299956639813</v>
      </c>
      <c r="Q38" s="30">
        <f t="shared" si="23"/>
        <v>0</v>
      </c>
      <c r="R38" s="30">
        <f t="shared" si="23"/>
        <v>-3.3153138104775159E-2</v>
      </c>
      <c r="S38" s="30">
        <f t="shared" si="23"/>
        <v>4.4332283058302613E-3</v>
      </c>
      <c r="T38" s="30">
        <f t="shared" si="23"/>
        <v>-1.6788905350882732E-2</v>
      </c>
      <c r="U38" s="30">
        <f t="shared" si="23"/>
        <v>2.9954199760413136E-2</v>
      </c>
      <c r="V38" s="30">
        <f t="shared" si="23"/>
        <v>0.20054805466789105</v>
      </c>
      <c r="W38" s="30">
        <f t="shared" si="23"/>
        <v>0.31983862536058622</v>
      </c>
      <c r="X38" s="30">
        <f t="shared" si="23"/>
        <v>5.0731749862346021E-2</v>
      </c>
      <c r="Y38" s="30">
        <f t="shared" si="23"/>
        <v>1.6061931171787724E-2</v>
      </c>
      <c r="Z38" s="31">
        <f t="shared" si="23"/>
        <v>1.7620020235187273E-4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0.5409063978821218</v>
      </c>
      <c r="F39" s="30">
        <f t="shared" si="20"/>
        <v>0.49688392917407248</v>
      </c>
      <c r="G39" s="30">
        <f t="shared" si="20"/>
        <v>0.5008736997622637</v>
      </c>
      <c r="H39" s="30">
        <f t="shared" si="20"/>
        <v>0.48587456221267278</v>
      </c>
      <c r="I39" s="30">
        <f t="shared" si="20"/>
        <v>0.48696199968501813</v>
      </c>
      <c r="J39" s="30">
        <f t="shared" si="20"/>
        <v>0.41968336820632812</v>
      </c>
      <c r="K39" s="30">
        <f t="shared" si="20"/>
        <v>0.34314276929076576</v>
      </c>
      <c r="L39" s="30">
        <f t="shared" si="20"/>
        <v>0.27767153388680149</v>
      </c>
      <c r="M39" s="30">
        <f t="shared" si="20"/>
        <v>0.27410173914999886</v>
      </c>
      <c r="N39" s="31">
        <f t="shared" si="20"/>
        <v>0.26954200133492323</v>
      </c>
      <c r="P39" s="20">
        <f t="shared" si="21"/>
        <v>-8.1249387366082999</v>
      </c>
      <c r="Q39" s="30">
        <f t="shared" si="23"/>
        <v>0</v>
      </c>
      <c r="R39" s="30">
        <f t="shared" si="23"/>
        <v>-1.7502516415562885E-3</v>
      </c>
      <c r="S39" s="30">
        <f t="shared" si="23"/>
        <v>4.8397817536723897E-3</v>
      </c>
      <c r="T39" s="30">
        <f t="shared" si="23"/>
        <v>8.8095280121006647E-3</v>
      </c>
      <c r="U39" s="30">
        <f t="shared" si="23"/>
        <v>7.60643465101144E-2</v>
      </c>
      <c r="V39" s="30">
        <f t="shared" si="23"/>
        <v>0.25142086128446078</v>
      </c>
      <c r="W39" s="30">
        <f t="shared" si="23"/>
        <v>0.18214885403826031</v>
      </c>
      <c r="X39" s="30">
        <f t="shared" si="23"/>
        <v>-4.2651868474271798E-2</v>
      </c>
      <c r="Y39" s="30">
        <f t="shared" si="23"/>
        <v>-6.9475565339477796E-2</v>
      </c>
      <c r="Z39" s="31">
        <f t="shared" si="23"/>
        <v>-6.3785894199256732E-2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3.7435357084332765E-3</v>
      </c>
      <c r="S40" s="36">
        <f t="shared" si="23"/>
        <v>1.1608292123502784E-3</v>
      </c>
      <c r="T40" s="36">
        <f t="shared" si="23"/>
        <v>1.7415704640530771E-2</v>
      </c>
      <c r="U40" s="36">
        <f t="shared" si="23"/>
        <v>1.7788393999133345E-2</v>
      </c>
      <c r="V40" s="36">
        <f t="shared" si="23"/>
        <v>6.6686127672012929E-2</v>
      </c>
      <c r="W40" s="36">
        <f t="shared" si="23"/>
        <v>4.6367536055670899E-3</v>
      </c>
      <c r="X40" s="36">
        <f t="shared" si="23"/>
        <v>-0.12526400530454862</v>
      </c>
      <c r="Y40" s="36">
        <f t="shared" si="23"/>
        <v>-0.13891047301374609</v>
      </c>
      <c r="Z40" s="37">
        <f t="shared" si="23"/>
        <v>-0.14202920571924577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0.96055881185187175</v>
      </c>
      <c r="G42" s="30">
        <f t="shared" si="25"/>
        <v>0.96482527035484278</v>
      </c>
      <c r="H42" s="30">
        <f t="shared" si="25"/>
        <v>0.96268531167354188</v>
      </c>
      <c r="I42" s="30">
        <f t="shared" si="25"/>
        <v>0.93854684692566004</v>
      </c>
      <c r="J42" s="30">
        <f t="shared" si="25"/>
        <v>0.94559928937221149</v>
      </c>
      <c r="K42" s="30">
        <f t="shared" si="25"/>
        <v>0.65869004919213192</v>
      </c>
      <c r="L42" s="30">
        <f t="shared" si="25"/>
        <v>0.29208417170813117</v>
      </c>
      <c r="M42" s="30">
        <f t="shared" si="25"/>
        <v>0.31640433106102922</v>
      </c>
      <c r="N42" s="31">
        <f t="shared" si="25"/>
        <v>0.23215186977207422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0.96117791939488972</v>
      </c>
      <c r="F43" s="30">
        <f t="shared" si="27"/>
        <v>0.95860054777558701</v>
      </c>
      <c r="G43" s="30">
        <f t="shared" si="27"/>
        <v>0.92595608374102467</v>
      </c>
      <c r="H43" s="30">
        <f t="shared" si="27"/>
        <v>0.96170281492049181</v>
      </c>
      <c r="I43" s="30">
        <f t="shared" si="27"/>
        <v>0.90986601705237513</v>
      </c>
      <c r="J43" s="30">
        <f t="shared" si="27"/>
        <v>0.94579444283685843</v>
      </c>
      <c r="K43" s="30">
        <f t="shared" si="27"/>
        <v>0.61939017907012739</v>
      </c>
      <c r="L43" s="30">
        <f t="shared" si="27"/>
        <v>0.25486369539908882</v>
      </c>
      <c r="M43" s="30">
        <f t="shared" si="27"/>
        <v>0.17587364822578583</v>
      </c>
      <c r="N43" s="31">
        <f t="shared" si="27"/>
        <v>0.19353840149124166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0.93992638003781936</v>
      </c>
      <c r="F44" s="30">
        <f t="shared" si="27"/>
        <v>0.92907853917537564</v>
      </c>
      <c r="G44" s="30">
        <f t="shared" si="27"/>
        <v>0.90407870741112106</v>
      </c>
      <c r="H44" s="30">
        <f t="shared" si="27"/>
        <v>0.94642027980969168</v>
      </c>
      <c r="I44" s="30">
        <f t="shared" si="27"/>
        <v>0.90288759833379317</v>
      </c>
      <c r="J44" s="30">
        <f t="shared" si="27"/>
        <v>0.90742323402938074</v>
      </c>
      <c r="K44" s="30">
        <f t="shared" si="27"/>
        <v>0.44929711105578024</v>
      </c>
      <c r="L44" s="30">
        <f t="shared" si="27"/>
        <v>0.24971568159029886</v>
      </c>
      <c r="M44" s="30">
        <f t="shared" si="27"/>
        <v>0.19589370192663574</v>
      </c>
      <c r="N44" s="31">
        <f t="shared" si="27"/>
        <v>0.20616954125476949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0.91701940094615786</v>
      </c>
      <c r="F45" s="30">
        <f t="shared" si="27"/>
        <v>0.93915922503886251</v>
      </c>
      <c r="G45" s="30">
        <f t="shared" si="27"/>
        <v>0.92044468072220242</v>
      </c>
      <c r="H45" s="30">
        <f t="shared" si="27"/>
        <v>0.93309600877517651</v>
      </c>
      <c r="I45" s="30">
        <f t="shared" si="27"/>
        <v>0.84860801744268211</v>
      </c>
      <c r="J45" s="30">
        <f t="shared" si="27"/>
        <v>0.62836723844388664</v>
      </c>
      <c r="K45" s="30">
        <f t="shared" si="27"/>
        <v>0.2959401349923621</v>
      </c>
      <c r="L45" s="30">
        <f t="shared" si="27"/>
        <v>0.23388806266445045</v>
      </c>
      <c r="M45" s="30">
        <f t="shared" si="27"/>
        <v>0.20925834954004346</v>
      </c>
      <c r="N45" s="31">
        <f t="shared" si="27"/>
        <v>0.21986393092913237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0.6213820902954893</v>
      </c>
      <c r="F46" s="30">
        <f t="shared" si="27"/>
        <v>0.63932947961319242</v>
      </c>
      <c r="G46" s="30">
        <f t="shared" si="27"/>
        <v>0.68464545999017501</v>
      </c>
      <c r="H46" s="30">
        <f t="shared" si="27"/>
        <v>0.62015733406908435</v>
      </c>
      <c r="I46" s="30">
        <f t="shared" si="27"/>
        <v>0.51361700123148568</v>
      </c>
      <c r="J46" s="30">
        <f t="shared" si="27"/>
        <v>0.46931043532681477</v>
      </c>
      <c r="K46" s="30">
        <f t="shared" si="27"/>
        <v>0.31118229352426968</v>
      </c>
      <c r="L46" s="30">
        <f t="shared" si="27"/>
        <v>0.27946649080423414</v>
      </c>
      <c r="M46" s="30">
        <f t="shared" si="27"/>
        <v>0.23978304318275112</v>
      </c>
      <c r="N46" s="31">
        <f t="shared" si="27"/>
        <v>0.24921770378395838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0.98609345794106851</v>
      </c>
      <c r="S46" s="30">
        <f t="shared" si="29"/>
        <v>0.98419721190295872</v>
      </c>
      <c r="T46" s="30">
        <f t="shared" si="29"/>
        <v>0.99274992857469346</v>
      </c>
      <c r="U46" s="30">
        <f t="shared" si="29"/>
        <v>0.98962744054609253</v>
      </c>
      <c r="V46" s="30">
        <f t="shared" si="29"/>
        <v>0.97398524419976384</v>
      </c>
      <c r="W46" s="30">
        <f t="shared" si="29"/>
        <v>0.6078548759494844</v>
      </c>
      <c r="X46" s="30">
        <f t="shared" si="29"/>
        <v>0.14301859750750723</v>
      </c>
      <c r="Y46" s="30">
        <f t="shared" si="29"/>
        <v>6.1917794314226116E-2</v>
      </c>
      <c r="Z46" s="31">
        <f t="shared" si="29"/>
        <v>6.3976230859674854E-2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0.45081796219406328</v>
      </c>
      <c r="F47" s="30">
        <f t="shared" si="27"/>
        <v>0.44205624457439724</v>
      </c>
      <c r="G47" s="30">
        <f t="shared" si="27"/>
        <v>0.47566301707256342</v>
      </c>
      <c r="H47" s="30">
        <f t="shared" si="27"/>
        <v>0.42419633784429445</v>
      </c>
      <c r="I47" s="30">
        <f t="shared" si="27"/>
        <v>0.43871171795613756</v>
      </c>
      <c r="J47" s="30">
        <f t="shared" si="27"/>
        <v>0.39686812336390737</v>
      </c>
      <c r="K47" s="30">
        <f t="shared" si="27"/>
        <v>0.32858459902692444</v>
      </c>
      <c r="L47" s="30">
        <f t="shared" si="27"/>
        <v>0.27694968405327014</v>
      </c>
      <c r="M47" s="30">
        <f t="shared" si="27"/>
        <v>0.25594040416955471</v>
      </c>
      <c r="N47" s="31">
        <f t="shared" si="27"/>
        <v>0.2692915929233316</v>
      </c>
      <c r="P47" s="20">
        <f t="shared" ref="P47:P51" si="30">LOG(D62,10)</f>
        <v>-8.9999999999999982</v>
      </c>
      <c r="Q47" s="30">
        <f t="shared" ref="Q47:Q51" si="31">$E89*E$88</f>
        <v>0.98744710088061094</v>
      </c>
      <c r="R47" s="30">
        <f t="shared" si="29"/>
        <v>0.97371512624124479</v>
      </c>
      <c r="S47" s="30">
        <f t="shared" si="29"/>
        <v>0.9718426835883569</v>
      </c>
      <c r="T47" s="30">
        <f t="shared" si="29"/>
        <v>0.98028803887051463</v>
      </c>
      <c r="U47" s="30">
        <f t="shared" si="29"/>
        <v>0.97720474711913818</v>
      </c>
      <c r="V47" s="30">
        <f t="shared" si="29"/>
        <v>0.96175890568555067</v>
      </c>
      <c r="W47" s="30">
        <f t="shared" si="29"/>
        <v>0.60022453501246176</v>
      </c>
      <c r="X47" s="30">
        <f t="shared" si="29"/>
        <v>0.14122329948079898</v>
      </c>
      <c r="Y47" s="30">
        <f t="shared" si="29"/>
        <v>6.1140546488504553E-2</v>
      </c>
      <c r="Z47" s="31">
        <f t="shared" si="29"/>
        <v>6.3173143687654615E-2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0.99936989216984129</v>
      </c>
      <c r="R48" s="30">
        <f t="shared" si="29"/>
        <v>0.98547211273195157</v>
      </c>
      <c r="S48" s="30">
        <f t="shared" si="29"/>
        <v>0.98357706153331825</v>
      </c>
      <c r="T48" s="30">
        <f t="shared" si="29"/>
        <v>0.99212438907130907</v>
      </c>
      <c r="U48" s="30">
        <f t="shared" si="29"/>
        <v>0.98900386854686451</v>
      </c>
      <c r="V48" s="30">
        <f t="shared" si="29"/>
        <v>0.97337152847093455</v>
      </c>
      <c r="W48" s="30">
        <f t="shared" si="29"/>
        <v>0.60747186183254842</v>
      </c>
      <c r="X48" s="30">
        <f t="shared" si="29"/>
        <v>0.14292848036935943</v>
      </c>
      <c r="Y48" s="30">
        <f t="shared" si="29"/>
        <v>6.1878779427202567E-2</v>
      </c>
      <c r="Z48" s="31">
        <f t="shared" si="29"/>
        <v>6.3935918935666136E-2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0.94379021342736236</v>
      </c>
      <c r="R49" s="30">
        <f t="shared" si="29"/>
        <v>0.93066535512952686</v>
      </c>
      <c r="S49" s="30">
        <f t="shared" si="29"/>
        <v>0.92887569667650838</v>
      </c>
      <c r="T49" s="30">
        <f t="shared" si="29"/>
        <v>0.93694766696950871</v>
      </c>
      <c r="U49" s="30">
        <f t="shared" si="29"/>
        <v>0.93400069332657099</v>
      </c>
      <c r="V49" s="30">
        <f t="shared" si="29"/>
        <v>0.91923774149839677</v>
      </c>
      <c r="W49" s="30">
        <f t="shared" si="29"/>
        <v>0.57368748310522677</v>
      </c>
      <c r="X49" s="30">
        <f t="shared" si="29"/>
        <v>0.13497955266569228</v>
      </c>
      <c r="Y49" s="30">
        <f t="shared" si="29"/>
        <v>5.8437408310774992E-2</v>
      </c>
      <c r="Z49" s="31">
        <f t="shared" si="29"/>
        <v>6.0380140577330738E-2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1.0050903077439859</v>
      </c>
      <c r="G50" s="30">
        <f t="shared" si="33"/>
        <v>0.99949355313816179</v>
      </c>
      <c r="H50" s="30">
        <f t="shared" si="33"/>
        <v>0.9959380894550528</v>
      </c>
      <c r="I50" s="30">
        <f t="shared" si="33"/>
        <v>1.0044546652541277</v>
      </c>
      <c r="J50" s="30">
        <f t="shared" si="33"/>
        <v>1.014015141727604</v>
      </c>
      <c r="K50" s="30">
        <f t="shared" si="33"/>
        <v>0.66161597891527346</v>
      </c>
      <c r="L50" s="30">
        <f t="shared" si="33"/>
        <v>0.29335676080721429</v>
      </c>
      <c r="M50" s="30">
        <f t="shared" si="33"/>
        <v>0.18975220278545774</v>
      </c>
      <c r="N50" s="31">
        <f t="shared" si="33"/>
        <v>0.23943050567168808</v>
      </c>
      <c r="P50" s="20">
        <f t="shared" si="30"/>
        <v>-8.1249387366082999</v>
      </c>
      <c r="Q50" s="30">
        <f t="shared" si="31"/>
        <v>0.65938001966635362</v>
      </c>
      <c r="R50" s="30">
        <f t="shared" si="29"/>
        <v>0.65021032369004439</v>
      </c>
      <c r="S50" s="30">
        <f t="shared" si="29"/>
        <v>0.64895997694014329</v>
      </c>
      <c r="T50" s="30">
        <f t="shared" si="29"/>
        <v>0.65459946742735253</v>
      </c>
      <c r="U50" s="30">
        <f t="shared" si="29"/>
        <v>0.65254056120964565</v>
      </c>
      <c r="V50" s="30">
        <f t="shared" si="29"/>
        <v>0.64222640947517851</v>
      </c>
      <c r="W50" s="30">
        <f t="shared" si="29"/>
        <v>0.40080736005785994</v>
      </c>
      <c r="X50" s="30">
        <f t="shared" si="29"/>
        <v>9.4303605637154425E-2</v>
      </c>
      <c r="Y50" s="30">
        <f t="shared" si="29"/>
        <v>4.0827356432611657E-2</v>
      </c>
      <c r="Z50" s="31">
        <f t="shared" si="29"/>
        <v>4.2184648362431583E-2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1.0010128937236764</v>
      </c>
      <c r="F51" s="30">
        <f t="shared" si="33"/>
        <v>0.99725071703573553</v>
      </c>
      <c r="G51" s="30">
        <f t="shared" si="33"/>
        <v>1.0310276220252708</v>
      </c>
      <c r="H51" s="30">
        <f t="shared" si="33"/>
        <v>0.989695356709129</v>
      </c>
      <c r="I51" s="30">
        <f t="shared" si="33"/>
        <v>1.0020102839719904</v>
      </c>
      <c r="J51" s="30">
        <f t="shared" si="33"/>
        <v>0.99471848272654451</v>
      </c>
      <c r="K51" s="30">
        <f t="shared" si="33"/>
        <v>0.59399498720963284</v>
      </c>
      <c r="L51" s="30">
        <f t="shared" si="33"/>
        <v>0.25991576445053099</v>
      </c>
      <c r="M51" s="30">
        <f t="shared" si="33"/>
        <v>0.18771091186274255</v>
      </c>
      <c r="N51" s="31">
        <f t="shared" si="33"/>
        <v>0.21552931448799773</v>
      </c>
      <c r="P51" s="20">
        <f t="shared" si="30"/>
        <v>-8</v>
      </c>
      <c r="Q51" s="30">
        <f t="shared" si="31"/>
        <v>0.35681771095782822</v>
      </c>
      <c r="R51" s="30">
        <f t="shared" si="29"/>
        <v>0.35185561045302149</v>
      </c>
      <c r="S51" s="30">
        <f t="shared" si="29"/>
        <v>0.35117899628229032</v>
      </c>
      <c r="T51" s="30">
        <f t="shared" si="29"/>
        <v>0.35423075706756957</v>
      </c>
      <c r="U51" s="30">
        <f t="shared" si="29"/>
        <v>0.35311659803671097</v>
      </c>
      <c r="V51" s="30">
        <f t="shared" si="29"/>
        <v>0.34753518534206107</v>
      </c>
      <c r="W51" s="30">
        <f t="shared" si="29"/>
        <v>0.21689338543084966</v>
      </c>
      <c r="X51" s="30">
        <f t="shared" si="29"/>
        <v>5.1031568587027683E-2</v>
      </c>
      <c r="Y51" s="30">
        <f t="shared" si="29"/>
        <v>2.2093365634759794E-2</v>
      </c>
      <c r="Z51" s="31">
        <f t="shared" si="29"/>
        <v>2.2827852251058753E-2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1.0002583912560399</v>
      </c>
      <c r="F52" s="30">
        <f t="shared" si="33"/>
        <v>1.0161546213276142</v>
      </c>
      <c r="G52" s="30">
        <f t="shared" si="33"/>
        <v>0.98623808170331517</v>
      </c>
      <c r="H52" s="30">
        <f t="shared" si="33"/>
        <v>1.0091935608898994</v>
      </c>
      <c r="I52" s="30">
        <f t="shared" si="33"/>
        <v>1.0024650525826206</v>
      </c>
      <c r="J52" s="30">
        <f t="shared" si="33"/>
        <v>0.94829074184129614</v>
      </c>
      <c r="K52" s="30">
        <f t="shared" si="33"/>
        <v>0.48046820495594428</v>
      </c>
      <c r="L52" s="30">
        <f t="shared" si="33"/>
        <v>0.26098550425053618</v>
      </c>
      <c r="M52" s="30">
        <f t="shared" si="33"/>
        <v>0.1814371721660939</v>
      </c>
      <c r="N52" s="31">
        <f t="shared" si="33"/>
        <v>0.20442882612852381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0.9564455698819152</v>
      </c>
      <c r="F53" s="30">
        <f t="shared" si="33"/>
        <v>0.97303428851967655</v>
      </c>
      <c r="G53" s="30">
        <f t="shared" si="33"/>
        <v>0.95977881708482982</v>
      </c>
      <c r="H53" s="30">
        <f t="shared" si="33"/>
        <v>0.96559262034572746</v>
      </c>
      <c r="I53" s="30">
        <f t="shared" si="33"/>
        <v>0.92892173328854555</v>
      </c>
      <c r="J53" s="30">
        <f t="shared" si="33"/>
        <v>0.76043513087517123</v>
      </c>
      <c r="K53" s="30">
        <f t="shared" si="33"/>
        <v>0.33116973721609261</v>
      </c>
      <c r="L53" s="30">
        <f t="shared" si="33"/>
        <v>0.24213327820986538</v>
      </c>
      <c r="M53" s="30">
        <f t="shared" si="33"/>
        <v>0.2108782718792796</v>
      </c>
      <c r="N53" s="31">
        <f t="shared" si="33"/>
        <v>0.22073331438464122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0.73653393969148084</v>
      </c>
      <c r="F54" s="30">
        <f t="shared" si="33"/>
        <v>0.74398594351567138</v>
      </c>
      <c r="G54" s="30">
        <f t="shared" si="33"/>
        <v>0.64783338931810552</v>
      </c>
      <c r="H54" s="30">
        <f t="shared" si="33"/>
        <v>0.69712410532027591</v>
      </c>
      <c r="I54" s="30">
        <f t="shared" si="33"/>
        <v>0.69225601405648429</v>
      </c>
      <c r="J54" s="30">
        <f t="shared" si="33"/>
        <v>0.42177721505904242</v>
      </c>
      <c r="K54" s="30">
        <f t="shared" si="33"/>
        <v>0.28134156740135913</v>
      </c>
      <c r="L54" s="30">
        <f t="shared" si="33"/>
        <v>0.22885196764941473</v>
      </c>
      <c r="M54" s="30">
        <f t="shared" si="33"/>
        <v>0.21927081987545541</v>
      </c>
      <c r="N54" s="31">
        <f t="shared" si="33"/>
        <v>0.21452675641456292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0.44797808842148784</v>
      </c>
      <c r="F55" s="36">
        <f t="shared" si="33"/>
        <v>0.47334177411436396</v>
      </c>
      <c r="G55" s="36">
        <f t="shared" si="33"/>
        <v>0.4412857548900545</v>
      </c>
      <c r="H55" s="36">
        <f t="shared" si="33"/>
        <v>0.46894395493656493</v>
      </c>
      <c r="I55" s="36">
        <f t="shared" si="33"/>
        <v>0.44858789178574199</v>
      </c>
      <c r="J55" s="36">
        <f t="shared" si="33"/>
        <v>0.39280638743184931</v>
      </c>
      <c r="K55" s="36">
        <f t="shared" si="33"/>
        <v>0.29753236350481899</v>
      </c>
      <c r="L55" s="36">
        <f t="shared" si="33"/>
        <v>0.26318182992687528</v>
      </c>
      <c r="M55" s="36">
        <f t="shared" si="33"/>
        <v>0.23428335185137336</v>
      </c>
      <c r="N55" s="37">
        <f t="shared" si="33"/>
        <v>0.23724451564559054</v>
      </c>
      <c r="P55" s="20" t="e">
        <f>LOG(D61,10)</f>
        <v>#NUM!</v>
      </c>
      <c r="Q55" s="30">
        <f>E88</f>
        <v>1</v>
      </c>
      <c r="R55" s="30">
        <f t="shared" ref="R55:Z60" si="36">F88</f>
        <v>0.98609345794106851</v>
      </c>
      <c r="S55" s="30">
        <f t="shared" si="36"/>
        <v>0.98419721190295872</v>
      </c>
      <c r="T55" s="30">
        <f t="shared" si="36"/>
        <v>0.99274992857469346</v>
      </c>
      <c r="U55" s="30">
        <f t="shared" si="36"/>
        <v>0.98962744054609253</v>
      </c>
      <c r="V55" s="30">
        <f t="shared" si="36"/>
        <v>0.97398524419976384</v>
      </c>
      <c r="W55" s="30">
        <f t="shared" si="36"/>
        <v>0.6078548759494844</v>
      </c>
      <c r="X55" s="30">
        <f t="shared" si="36"/>
        <v>0.14301859750750723</v>
      </c>
      <c r="Y55" s="30">
        <f t="shared" si="36"/>
        <v>6.1917794314226116E-2</v>
      </c>
      <c r="Z55" s="31">
        <f t="shared" si="36"/>
        <v>6.3976230859674854E-2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0.98744710088061094</v>
      </c>
      <c r="R56" s="30">
        <f t="shared" si="36"/>
        <v>1.0146725513256274</v>
      </c>
      <c r="S56" s="30">
        <f t="shared" si="36"/>
        <v>1.0102579559556948</v>
      </c>
      <c r="T56" s="30">
        <f t="shared" si="36"/>
        <v>1.0352128593958063</v>
      </c>
      <c r="U56" s="30">
        <f t="shared" si="36"/>
        <v>0.97560377550605026</v>
      </c>
      <c r="V56" s="30">
        <f t="shared" si="36"/>
        <v>0.97769494749493924</v>
      </c>
      <c r="W56" s="30">
        <f t="shared" si="36"/>
        <v>0.53552430321723998</v>
      </c>
      <c r="X56" s="30">
        <f t="shared" si="36"/>
        <v>0.10010588855606056</v>
      </c>
      <c r="Y56" s="30">
        <f t="shared" si="36"/>
        <v>0</v>
      </c>
      <c r="Z56" s="31">
        <f t="shared" si="36"/>
        <v>2.6455960069109608E-2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0.99936989216984129</v>
      </c>
      <c r="R57" s="30">
        <f t="shared" si="36"/>
        <v>0.99621091124464756</v>
      </c>
      <c r="S57" s="30">
        <f t="shared" si="36"/>
        <v>0.97501402827086991</v>
      </c>
      <c r="T57" s="30">
        <f t="shared" si="36"/>
        <v>0.98148683704616935</v>
      </c>
      <c r="U57" s="30">
        <f t="shared" si="36"/>
        <v>0.97442015000499627</v>
      </c>
      <c r="V57" s="30">
        <f t="shared" si="36"/>
        <v>0.9670690699243174</v>
      </c>
      <c r="W57" s="30">
        <f t="shared" si="36"/>
        <v>0.36296189391973255</v>
      </c>
      <c r="X57" s="30">
        <f t="shared" si="36"/>
        <v>9.3744288759139094E-2</v>
      </c>
      <c r="Y57" s="30">
        <f t="shared" si="36"/>
        <v>7.8335841475486168E-3</v>
      </c>
      <c r="Z57" s="31">
        <f t="shared" si="36"/>
        <v>3.2023975473754185E-2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0.94379021342736236</v>
      </c>
      <c r="R58" s="30">
        <f t="shared" si="36"/>
        <v>0.97151469993031903</v>
      </c>
      <c r="S58" s="30">
        <f t="shared" si="36"/>
        <v>0.9232233461964594</v>
      </c>
      <c r="T58" s="30">
        <f t="shared" si="36"/>
        <v>0.95763173314769268</v>
      </c>
      <c r="U58" s="30">
        <f t="shared" si="36"/>
        <v>0.89684616431966924</v>
      </c>
      <c r="V58" s="30">
        <f t="shared" si="36"/>
        <v>0.67094952872908165</v>
      </c>
      <c r="W58" s="30">
        <f t="shared" si="36"/>
        <v>0.17393988189253645</v>
      </c>
      <c r="X58" s="30">
        <f t="shared" si="36"/>
        <v>6.3023741456465499E-2</v>
      </c>
      <c r="Y58" s="30">
        <f t="shared" si="36"/>
        <v>2.8483765784595216E-2</v>
      </c>
      <c r="Z58" s="31">
        <f t="shared" si="36"/>
        <v>5.009377898713735E-2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0.65938001966635362</v>
      </c>
      <c r="R59" s="30">
        <f t="shared" si="36"/>
        <v>0.65146830745131767</v>
      </c>
      <c r="S59" s="30">
        <f t="shared" si="36"/>
        <v>0.64194477216145474</v>
      </c>
      <c r="T59" s="30">
        <f t="shared" si="36"/>
        <v>0.64323255538469781</v>
      </c>
      <c r="U59" s="30">
        <f t="shared" si="36"/>
        <v>0.55779923345614402</v>
      </c>
      <c r="V59" s="30">
        <f t="shared" si="36"/>
        <v>0.3296102914065111</v>
      </c>
      <c r="W59" s="30">
        <f t="shared" si="36"/>
        <v>0.14999120368786106</v>
      </c>
      <c r="X59" s="30">
        <f t="shared" si="36"/>
        <v>9.1188535681645588E-2</v>
      </c>
      <c r="Y59" s="30">
        <f t="shared" si="36"/>
        <v>6.5597500058717673E-2</v>
      </c>
      <c r="Z59" s="31">
        <f t="shared" si="36"/>
        <v>6.0052817418044746E-2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0.35681771095782822</v>
      </c>
      <c r="R60" s="30">
        <f t="shared" si="36"/>
        <v>0.34551449488342156</v>
      </c>
      <c r="S60" s="30">
        <f t="shared" si="36"/>
        <v>0.34779839696136405</v>
      </c>
      <c r="T60" s="30">
        <f t="shared" si="36"/>
        <v>0.3318012099264247</v>
      </c>
      <c r="U60" s="30">
        <f t="shared" si="36"/>
        <v>0.32984183790729671</v>
      </c>
      <c r="V60" s="30">
        <f t="shared" si="36"/>
        <v>0.26186559920583757</v>
      </c>
      <c r="W60" s="30">
        <f t="shared" si="36"/>
        <v>0.16289288996262036</v>
      </c>
      <c r="X60" s="30">
        <f t="shared" si="36"/>
        <v>0.10045976200989082</v>
      </c>
      <c r="Y60" s="30">
        <f t="shared" si="36"/>
        <v>7.8415367514570677E-2</v>
      </c>
      <c r="Z60" s="31">
        <f t="shared" si="36"/>
        <v>8.3260003487286849E-2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0.98875469474513034</v>
      </c>
      <c r="G61" s="30">
        <f t="shared" si="40"/>
        <v>0.98722132538224228</v>
      </c>
      <c r="H61" s="30">
        <f t="shared" si="40"/>
        <v>0.9941373444274153</v>
      </c>
      <c r="I61" s="30">
        <f t="shared" si="40"/>
        <v>0.99161239387626487</v>
      </c>
      <c r="J61" s="30">
        <f t="shared" si="40"/>
        <v>0.97896357923739508</v>
      </c>
      <c r="K61" s="30">
        <f t="shared" si="40"/>
        <v>0.68289804859687953</v>
      </c>
      <c r="L61" s="30">
        <f t="shared" si="40"/>
        <v>0.30701554506248058</v>
      </c>
      <c r="M61" s="30">
        <f t="shared" si="40"/>
        <v>0.24143466345591236</v>
      </c>
      <c r="N61" s="31">
        <f t="shared" si="40"/>
        <v>0.24309918560694441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0.98984929669554678</v>
      </c>
      <c r="F62" s="30">
        <f t="shared" si="40"/>
        <v>1.0118647265312408</v>
      </c>
      <c r="G62" s="30">
        <f t="shared" si="40"/>
        <v>1.0082949338177645</v>
      </c>
      <c r="H62" s="30">
        <f t="shared" si="40"/>
        <v>1.0284743217346635</v>
      </c>
      <c r="I62" s="30">
        <f t="shared" si="40"/>
        <v>0.98027237897543384</v>
      </c>
      <c r="J62" s="30">
        <f t="shared" si="40"/>
        <v>0.98196337212497709</v>
      </c>
      <c r="K62" s="30">
        <f t="shared" si="40"/>
        <v>0.6244090751204544</v>
      </c>
      <c r="L62" s="30">
        <f t="shared" si="40"/>
        <v>0.27231486178496778</v>
      </c>
      <c r="M62" s="30">
        <f t="shared" si="40"/>
        <v>0.19136581853234555</v>
      </c>
      <c r="N62" s="31">
        <f t="shared" si="40"/>
        <v>0.2127590121477709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0.99949047327052332</v>
      </c>
      <c r="F63" s="30">
        <f t="shared" si="40"/>
        <v>0.99693601331580728</v>
      </c>
      <c r="G63" s="30">
        <f t="shared" si="40"/>
        <v>0.97979548920264092</v>
      </c>
      <c r="H63" s="30">
        <f t="shared" si="40"/>
        <v>0.98502962362845192</v>
      </c>
      <c r="I63" s="30">
        <f t="shared" si="40"/>
        <v>0.97931525893722482</v>
      </c>
      <c r="J63" s="30">
        <f t="shared" si="40"/>
        <v>0.97337092431328187</v>
      </c>
      <c r="K63" s="30">
        <f t="shared" si="40"/>
        <v>0.48486921252607812</v>
      </c>
      <c r="L63" s="30">
        <f t="shared" si="40"/>
        <v>0.26717065474035939</v>
      </c>
      <c r="M63" s="30">
        <f t="shared" si="40"/>
        <v>0.1977003224374565</v>
      </c>
      <c r="N63" s="31">
        <f t="shared" si="40"/>
        <v>0.21726149972690498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0.95454684524436362</v>
      </c>
      <c r="F64" s="30">
        <f t="shared" si="40"/>
        <v>0.97696581269429306</v>
      </c>
      <c r="G64" s="30">
        <f t="shared" si="40"/>
        <v>0.9379157733957485</v>
      </c>
      <c r="H64" s="30">
        <f t="shared" si="40"/>
        <v>0.96573957121368137</v>
      </c>
      <c r="I64" s="30">
        <f t="shared" si="40"/>
        <v>0.91658628251938679</v>
      </c>
      <c r="J64" s="30">
        <f t="shared" si="40"/>
        <v>0.73391854150229496</v>
      </c>
      <c r="K64" s="30">
        <f t="shared" si="40"/>
        <v>0.33201955255109722</v>
      </c>
      <c r="L64" s="30">
        <f t="shared" si="40"/>
        <v>0.24232897011802357</v>
      </c>
      <c r="M64" s="30">
        <f t="shared" si="40"/>
        <v>0.21439876516268805</v>
      </c>
      <c r="N64" s="31">
        <f t="shared" si="40"/>
        <v>0.23187336050023091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0.72456304101137325</v>
      </c>
      <c r="F65" s="30">
        <f t="shared" si="40"/>
        <v>0.71816536008036003</v>
      </c>
      <c r="G65" s="30">
        <f t="shared" si="40"/>
        <v>0.71046430391656346</v>
      </c>
      <c r="H65" s="30">
        <f t="shared" si="40"/>
        <v>0.71150564944919836</v>
      </c>
      <c r="I65" s="30">
        <f t="shared" si="40"/>
        <v>0.64242134510143967</v>
      </c>
      <c r="J65" s="30">
        <f t="shared" si="40"/>
        <v>0.45789996672716465</v>
      </c>
      <c r="K65" s="30">
        <f t="shared" si="40"/>
        <v>0.3126538327538273</v>
      </c>
      <c r="L65" s="30">
        <f t="shared" si="40"/>
        <v>0.26510398544250702</v>
      </c>
      <c r="M65" s="30">
        <f t="shared" si="40"/>
        <v>0.24441019929865113</v>
      </c>
      <c r="N65" s="31">
        <f t="shared" si="40"/>
        <v>0.23992657939001263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-4.0957425084382604E-2</v>
      </c>
      <c r="S65" s="30">
        <f t="shared" si="45"/>
        <v>-3.8415272367337883E-2</v>
      </c>
      <c r="T65" s="30">
        <f t="shared" si="45"/>
        <v>-5.4924820525291684E-2</v>
      </c>
      <c r="U65" s="30">
        <f t="shared" si="45"/>
        <v>1.6009716130879204E-3</v>
      </c>
      <c r="V65" s="30">
        <f t="shared" si="45"/>
        <v>-1.5936041809388568E-2</v>
      </c>
      <c r="W65" s="30">
        <f t="shared" si="45"/>
        <v>6.4700231795221774E-2</v>
      </c>
      <c r="X65" s="30">
        <f t="shared" si="45"/>
        <v>4.1117410924738418E-2</v>
      </c>
      <c r="Y65" s="30">
        <f t="shared" si="45"/>
        <v>6.1140546488504553E-2</v>
      </c>
      <c r="Z65" s="31">
        <f t="shared" si="45"/>
        <v>3.6717183618545007E-2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0.47990081616589103</v>
      </c>
      <c r="F66" s="30">
        <f t="shared" si="40"/>
        <v>0.47076064928761124</v>
      </c>
      <c r="G66" s="30">
        <f t="shared" si="40"/>
        <v>0.47260749057496049</v>
      </c>
      <c r="H66" s="30">
        <f t="shared" si="40"/>
        <v>0.45967161833117737</v>
      </c>
      <c r="I66" s="30">
        <f t="shared" si="40"/>
        <v>0.45808720314229917</v>
      </c>
      <c r="J66" s="30">
        <f t="shared" si="40"/>
        <v>0.40311929300069488</v>
      </c>
      <c r="K66" s="30">
        <f t="shared" si="40"/>
        <v>0.32308657727416973</v>
      </c>
      <c r="L66" s="30">
        <f t="shared" si="40"/>
        <v>0.27260101595564895</v>
      </c>
      <c r="M66" s="30">
        <f t="shared" si="40"/>
        <v>0.25477516505697567</v>
      </c>
      <c r="N66" s="31">
        <f t="shared" si="40"/>
        <v>0.2586927033012818</v>
      </c>
      <c r="P66" s="20">
        <f t="shared" si="44"/>
        <v>-8.6020599913279607</v>
      </c>
      <c r="Q66" s="30">
        <f t="shared" si="45"/>
        <v>0</v>
      </c>
      <c r="R66" s="30">
        <f t="shared" si="45"/>
        <v>-1.0738798512695991E-2</v>
      </c>
      <c r="S66" s="30">
        <f t="shared" si="45"/>
        <v>8.5630332624483385E-3</v>
      </c>
      <c r="T66" s="30">
        <f t="shared" si="45"/>
        <v>1.0637552025139718E-2</v>
      </c>
      <c r="U66" s="30">
        <f t="shared" si="45"/>
        <v>1.458371854186824E-2</v>
      </c>
      <c r="V66" s="30">
        <f t="shared" si="45"/>
        <v>6.3024585466171512E-3</v>
      </c>
      <c r="W66" s="30">
        <f t="shared" si="45"/>
        <v>0.24450996791281587</v>
      </c>
      <c r="X66" s="30">
        <f t="shared" si="45"/>
        <v>4.9184191610220335E-2</v>
      </c>
      <c r="Y66" s="30">
        <f t="shared" si="45"/>
        <v>5.404519527965395E-2</v>
      </c>
      <c r="Z66" s="31">
        <f t="shared" si="45"/>
        <v>3.1911943461911951E-2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-4.0849344800792164E-2</v>
      </c>
      <c r="S67" s="30">
        <f t="shared" si="45"/>
        <v>5.6523504800489732E-3</v>
      </c>
      <c r="T67" s="30">
        <f t="shared" si="45"/>
        <v>-2.0684066178183969E-2</v>
      </c>
      <c r="U67" s="30">
        <f t="shared" si="45"/>
        <v>3.7154529006901749E-2</v>
      </c>
      <c r="V67" s="30">
        <f t="shared" si="45"/>
        <v>0.24828821276931512</v>
      </c>
      <c r="W67" s="30">
        <f t="shared" si="45"/>
        <v>0.39974760121269032</v>
      </c>
      <c r="X67" s="30">
        <f t="shared" si="45"/>
        <v>7.1955811209226783E-2</v>
      </c>
      <c r="Y67" s="30">
        <f t="shared" si="45"/>
        <v>2.9953642526179776E-2</v>
      </c>
      <c r="Z67" s="31">
        <f t="shared" si="45"/>
        <v>1.0286361590193388E-2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-1.2579837612732847E-3</v>
      </c>
      <c r="S68" s="30">
        <f t="shared" si="45"/>
        <v>7.0152047786885552E-3</v>
      </c>
      <c r="T68" s="30">
        <f t="shared" si="45"/>
        <v>1.136691204265472E-2</v>
      </c>
      <c r="U68" s="30">
        <f t="shared" si="45"/>
        <v>9.4741327753501636E-2</v>
      </c>
      <c r="V68" s="30">
        <f t="shared" si="45"/>
        <v>0.3126161180686674</v>
      </c>
      <c r="W68" s="30">
        <f t="shared" si="45"/>
        <v>0.25081615636999888</v>
      </c>
      <c r="X68" s="30">
        <f t="shared" si="45"/>
        <v>3.1150699555088368E-3</v>
      </c>
      <c r="Y68" s="30">
        <f t="shared" si="45"/>
        <v>-2.4770143626106016E-2</v>
      </c>
      <c r="Z68" s="31">
        <f t="shared" si="45"/>
        <v>-1.7868169055613163E-2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2.4520665428846043E-2</v>
      </c>
      <c r="G69" s="30">
        <f t="shared" si="47"/>
        <v>1.9425276491033941E-2</v>
      </c>
      <c r="H69" s="30">
        <f t="shared" si="47"/>
        <v>3.0591435981572615E-2</v>
      </c>
      <c r="I69" s="30">
        <f t="shared" si="47"/>
        <v>4.7951997378160659E-2</v>
      </c>
      <c r="J69" s="30">
        <f t="shared" si="47"/>
        <v>3.4239120608772738E-2</v>
      </c>
      <c r="K69" s="30">
        <f t="shared" si="47"/>
        <v>3.9422709892866482E-2</v>
      </c>
      <c r="L69" s="30">
        <f t="shared" si="47"/>
        <v>2.4767977407547385E-2</v>
      </c>
      <c r="M69" s="30">
        <f t="shared" si="47"/>
        <v>6.645984429936827E-2</v>
      </c>
      <c r="N69" s="31">
        <f t="shared" si="47"/>
        <v>1.3170616325899588E-2</v>
      </c>
      <c r="P69" s="21">
        <f t="shared" si="44"/>
        <v>-8</v>
      </c>
      <c r="Q69" s="36">
        <f t="shared" si="45"/>
        <v>0</v>
      </c>
      <c r="R69" s="36">
        <f t="shared" si="45"/>
        <v>6.3411155695999311E-3</v>
      </c>
      <c r="S69" s="36">
        <f t="shared" si="45"/>
        <v>3.3805993209262697E-3</v>
      </c>
      <c r="T69" s="36">
        <f t="shared" si="45"/>
        <v>2.2429547141144868E-2</v>
      </c>
      <c r="U69" s="36">
        <f t="shared" si="45"/>
        <v>2.3274760129414263E-2</v>
      </c>
      <c r="V69" s="36">
        <f t="shared" si="45"/>
        <v>8.5669586136223497E-2</v>
      </c>
      <c r="W69" s="36">
        <f t="shared" si="45"/>
        <v>5.4000495468229298E-2</v>
      </c>
      <c r="X69" s="36">
        <f t="shared" si="45"/>
        <v>-4.9428193422863136E-2</v>
      </c>
      <c r="Y69" s="36">
        <f t="shared" si="45"/>
        <v>-5.6322001879810887E-2</v>
      </c>
      <c r="Z69" s="37">
        <f t="shared" si="45"/>
        <v>-6.0432151236228096E-2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2.5031941045334512E-2</v>
      </c>
      <c r="F70" s="30">
        <f t="shared" si="47"/>
        <v>6.1879279457298014E-2</v>
      </c>
      <c r="G70" s="30">
        <f t="shared" si="47"/>
        <v>7.3652412987901525E-2</v>
      </c>
      <c r="H70" s="30">
        <f t="shared" si="47"/>
        <v>9.2474711019475936E-2</v>
      </c>
      <c r="I70" s="30">
        <f t="shared" si="47"/>
        <v>6.2442817891599077E-2</v>
      </c>
      <c r="J70" s="30">
        <f t="shared" si="47"/>
        <v>3.1773347303942032E-2</v>
      </c>
      <c r="K70" s="30">
        <f t="shared" si="47"/>
        <v>3.3209203644488129E-2</v>
      </c>
      <c r="L70" s="30">
        <f t="shared" si="47"/>
        <v>2.5974209007290906E-2</v>
      </c>
      <c r="M70" s="30">
        <f t="shared" si="47"/>
        <v>1.7606479493386229E-2</v>
      </c>
      <c r="N70" s="31">
        <f t="shared" si="47"/>
        <v>1.7996098087746142E-2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5.9183870794181109E-2</v>
      </c>
      <c r="F71" s="30">
        <f t="shared" si="47"/>
        <v>6.0579414774777712E-2</v>
      </c>
      <c r="G71" s="30">
        <f t="shared" si="47"/>
        <v>7.2709873280381546E-2</v>
      </c>
      <c r="H71" s="30">
        <f t="shared" si="47"/>
        <v>3.3787919917453155E-2</v>
      </c>
      <c r="I71" s="30">
        <f t="shared" si="47"/>
        <v>6.7880893330656555E-2</v>
      </c>
      <c r="J71" s="30">
        <f t="shared" si="47"/>
        <v>8.1437666423686772E-2</v>
      </c>
      <c r="K71" s="30">
        <f t="shared" si="47"/>
        <v>3.7964409102498833E-2</v>
      </c>
      <c r="L71" s="30">
        <f t="shared" si="47"/>
        <v>2.1234260288035534E-2</v>
      </c>
      <c r="M71" s="30">
        <f t="shared" si="47"/>
        <v>1.7237612226461169E-2</v>
      </c>
      <c r="N71" s="31">
        <f t="shared" si="47"/>
        <v>2.0737611652981668E-2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3.6615023524925412E-2</v>
      </c>
      <c r="F72" s="30">
        <f t="shared" si="47"/>
        <v>3.99178214061141E-2</v>
      </c>
      <c r="G72" s="30">
        <f t="shared" si="47"/>
        <v>2.003148761676446E-2</v>
      </c>
      <c r="H72" s="30">
        <f t="shared" si="47"/>
        <v>3.2717285386590432E-2</v>
      </c>
      <c r="I72" s="30">
        <f t="shared" si="47"/>
        <v>6.272691070258872E-2</v>
      </c>
      <c r="J72" s="30">
        <f t="shared" si="47"/>
        <v>9.5107026703211833E-2</v>
      </c>
      <c r="K72" s="30">
        <f t="shared" si="47"/>
        <v>3.6511743313632952E-2</v>
      </c>
      <c r="L72" s="30">
        <f t="shared" si="47"/>
        <v>8.5404350737466224E-3</v>
      </c>
      <c r="M72" s="30">
        <f t="shared" si="47"/>
        <v>7.5441728774929594E-3</v>
      </c>
      <c r="N72" s="31">
        <f t="shared" si="47"/>
        <v>2.0052746079392902E-2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9.7746827565431404E-2</v>
      </c>
      <c r="F73" s="30">
        <f t="shared" si="47"/>
        <v>6.9614726521582113E-2</v>
      </c>
      <c r="G73" s="30">
        <f t="shared" si="47"/>
        <v>7.878008615201601E-2</v>
      </c>
      <c r="H73" s="30">
        <f t="shared" si="47"/>
        <v>9.9323075682637124E-2</v>
      </c>
      <c r="I73" s="30">
        <f t="shared" si="47"/>
        <v>0.11249502830302019</v>
      </c>
      <c r="J73" s="30">
        <f t="shared" si="47"/>
        <v>3.198240857250062E-2</v>
      </c>
      <c r="K73" s="30">
        <f t="shared" si="47"/>
        <v>3.207336302977884E-2</v>
      </c>
      <c r="L73" s="30">
        <f t="shared" si="47"/>
        <v>3.1619939190479257E-2</v>
      </c>
      <c r="M73" s="30">
        <f t="shared" si="47"/>
        <v>2.7743878689762861E-2</v>
      </c>
      <c r="N73" s="31">
        <f t="shared" si="47"/>
        <v>2.2259449338176654E-2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5.2851461390985476E-2</v>
      </c>
      <c r="F74" s="30">
        <f t="shared" si="47"/>
        <v>2.7504825097950103E-2</v>
      </c>
      <c r="G74" s="30">
        <f t="shared" si="47"/>
        <v>2.9911251648109372E-2</v>
      </c>
      <c r="H74" s="30">
        <f t="shared" si="47"/>
        <v>3.1867428667868888E-2</v>
      </c>
      <c r="I74" s="30">
        <f t="shared" si="47"/>
        <v>2.5489215541395143E-2</v>
      </c>
      <c r="J74" s="30">
        <f t="shared" si="47"/>
        <v>1.4487955868888026E-2</v>
      </c>
      <c r="K74" s="30">
        <f t="shared" si="47"/>
        <v>2.3296962492672831E-2</v>
      </c>
      <c r="L74" s="30">
        <f t="shared" si="47"/>
        <v>8.1652352004719653E-3</v>
      </c>
      <c r="M74" s="30">
        <f t="shared" si="47"/>
        <v>1.9934751776933369E-2</v>
      </c>
      <c r="N74" s="31">
        <f t="shared" si="47"/>
        <v>1.8575097345060101E-2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1.4157012786053014E-2</v>
      </c>
      <c r="G77" s="30">
        <f t="shared" si="54"/>
        <v>1.1215188611181355E-2</v>
      </c>
      <c r="H77" s="30">
        <f t="shared" si="54"/>
        <v>1.7661973798858154E-2</v>
      </c>
      <c r="I77" s="30">
        <f t="shared" si="54"/>
        <v>2.7685098594461287E-2</v>
      </c>
      <c r="J77" s="30">
        <f t="shared" si="54"/>
        <v>1.9767965500291005E-2</v>
      </c>
      <c r="K77" s="30">
        <f t="shared" si="54"/>
        <v>2.2760712168830986E-2</v>
      </c>
      <c r="L77" s="30">
        <f t="shared" si="54"/>
        <v>1.4299798423530052E-2</v>
      </c>
      <c r="M77" s="30">
        <f t="shared" si="54"/>
        <v>3.8370608996540885E-2</v>
      </c>
      <c r="N77" s="31">
        <f t="shared" si="54"/>
        <v>7.6040588811514074E-3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1.4452197900862723E-2</v>
      </c>
      <c r="F78" s="30">
        <f t="shared" si="56"/>
        <v>3.5726018651931091E-2</v>
      </c>
      <c r="G78" s="30">
        <f t="shared" si="56"/>
        <v>4.2523240465030435E-2</v>
      </c>
      <c r="H78" s="30">
        <f t="shared" si="56"/>
        <v>5.3390299300327286E-2</v>
      </c>
      <c r="I78" s="30">
        <f t="shared" si="56"/>
        <v>3.6051377718673512E-2</v>
      </c>
      <c r="J78" s="30">
        <f t="shared" si="56"/>
        <v>1.8344350618986403E-2</v>
      </c>
      <c r="K78" s="30">
        <f t="shared" si="56"/>
        <v>1.9173342663718323E-2</v>
      </c>
      <c r="L78" s="30">
        <f t="shared" si="56"/>
        <v>1.4996216562347007E-2</v>
      </c>
      <c r="M78" s="30">
        <f t="shared" si="56"/>
        <v>1.0165105674988165E-2</v>
      </c>
      <c r="N78" s="31">
        <f t="shared" si="56"/>
        <v>1.0390052075323146E-2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3.4169823734704494E-2</v>
      </c>
      <c r="F79" s="30">
        <f t="shared" si="56"/>
        <v>3.4975541427567904E-2</v>
      </c>
      <c r="G79" s="30">
        <f t="shared" si="56"/>
        <v>4.1979064911171864E-2</v>
      </c>
      <c r="H79" s="30">
        <f t="shared" si="56"/>
        <v>1.95074646596991E-2</v>
      </c>
      <c r="I79" s="30">
        <f t="shared" si="56"/>
        <v>3.9191052037286837E-2</v>
      </c>
      <c r="J79" s="30">
        <f t="shared" si="56"/>
        <v>4.7018058631890507E-2</v>
      </c>
      <c r="K79" s="30">
        <f t="shared" si="56"/>
        <v>2.1918761814952781E-2</v>
      </c>
      <c r="L79" s="30">
        <f t="shared" si="56"/>
        <v>1.2259605893339897E-2</v>
      </c>
      <c r="M79" s="30">
        <f t="shared" si="56"/>
        <v>9.9521400591337413E-3</v>
      </c>
      <c r="N79" s="31">
        <f t="shared" si="56"/>
        <v>1.1972865670198887E-2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2.1139693688500168E-2</v>
      </c>
      <c r="F80" s="30">
        <f t="shared" si="56"/>
        <v>2.3046564934283382E-2</v>
      </c>
      <c r="G80" s="30">
        <f t="shared" si="56"/>
        <v>1.1565184767807617E-2</v>
      </c>
      <c r="H80" s="30">
        <f t="shared" si="56"/>
        <v>1.8889333525101797E-2</v>
      </c>
      <c r="I80" s="30">
        <f t="shared" si="56"/>
        <v>3.6215398779573214E-2</v>
      </c>
      <c r="J80" s="30">
        <f t="shared" si="56"/>
        <v>5.4910067468924281E-2</v>
      </c>
      <c r="K80" s="30">
        <f t="shared" si="56"/>
        <v>2.1080064830708505E-2</v>
      </c>
      <c r="L80" s="30">
        <f t="shared" si="56"/>
        <v>4.9308224888241345E-3</v>
      </c>
      <c r="M80" s="30">
        <f t="shared" si="56"/>
        <v>4.3556302416336342E-3</v>
      </c>
      <c r="N80" s="31">
        <f t="shared" si="56"/>
        <v>1.1577458346928705E-2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5.643415720733376E-2</v>
      </c>
      <c r="F81" s="30">
        <f t="shared" si="56"/>
        <v>4.0192081096797616E-2</v>
      </c>
      <c r="G81" s="30">
        <f t="shared" si="56"/>
        <v>4.5483703946648357E-2</v>
      </c>
      <c r="H81" s="30">
        <f t="shared" si="56"/>
        <v>5.7344204482112117E-2</v>
      </c>
      <c r="I81" s="30">
        <f t="shared" si="56"/>
        <v>6.4949034873243286E-2</v>
      </c>
      <c r="J81" s="30">
        <f t="shared" si="56"/>
        <v>1.8465052198665829E-2</v>
      </c>
      <c r="K81" s="30">
        <f t="shared" si="56"/>
        <v>1.8517564779059404E-2</v>
      </c>
      <c r="L81" s="30">
        <f t="shared" si="56"/>
        <v>1.8255780403382799E-2</v>
      </c>
      <c r="M81" s="30">
        <f t="shared" si="56"/>
        <v>1.6017935829898911E-2</v>
      </c>
      <c r="N81" s="31">
        <f t="shared" si="56"/>
        <v>1.2851499067409129E-2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3.0513805461150578E-2</v>
      </c>
      <c r="F82" s="36">
        <f t="shared" si="56"/>
        <v>1.5879918174315069E-2</v>
      </c>
      <c r="G82" s="36">
        <f t="shared" si="56"/>
        <v>1.7269269190834585E-2</v>
      </c>
      <c r="H82" s="36">
        <f t="shared" si="56"/>
        <v>1.8398668519775303E-2</v>
      </c>
      <c r="I82" s="36">
        <f t="shared" si="56"/>
        <v>1.471620545425688E-2</v>
      </c>
      <c r="J82" s="36">
        <f t="shared" si="56"/>
        <v>8.3646252209099211E-3</v>
      </c>
      <c r="K82" s="36">
        <f t="shared" si="56"/>
        <v>1.3450507566445275E-2</v>
      </c>
      <c r="L82" s="36">
        <f t="shared" si="56"/>
        <v>4.7142007409890973E-3</v>
      </c>
      <c r="M82" s="36">
        <f t="shared" si="56"/>
        <v>1.1509334304640852E-2</v>
      </c>
      <c r="N82" s="37">
        <f t="shared" si="56"/>
        <v>1.0724337452393953E-2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0.19136581853234555</v>
      </c>
      <c r="F85" s="5"/>
      <c r="G85" s="5" t="s">
        <v>22</v>
      </c>
      <c r="H85" s="5">
        <f>1/(1-E85)</f>
        <v>1.2366531404658414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0.15562015859022596</v>
      </c>
      <c r="S85" s="30">
        <f t="shared" si="60"/>
        <v>0.11804278589191999</v>
      </c>
      <c r="T85" s="30">
        <f t="shared" si="60"/>
        <v>0.11830439120648249</v>
      </c>
      <c r="U85" s="30">
        <f t="shared" si="60"/>
        <v>0.11740038854265791</v>
      </c>
      <c r="V85" s="30">
        <f t="shared" si="60"/>
        <v>9.9008210530244056E-2</v>
      </c>
      <c r="W85" s="30">
        <f t="shared" si="60"/>
        <v>3.4498615433306477E-2</v>
      </c>
      <c r="X85" s="30">
        <f t="shared" si="60"/>
        <v>2.4080237716878217E-2</v>
      </c>
      <c r="Y85" s="30">
        <f t="shared" si="60"/>
        <v>1.4012778167222713E-2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-0.23665314046584141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0.11563303099152877</v>
      </c>
      <c r="S86" s="30">
        <f t="shared" si="61"/>
        <v>8.7711291666965785E-2</v>
      </c>
      <c r="T86" s="30">
        <f t="shared" si="61"/>
        <v>8.7905676608610817E-2</v>
      </c>
      <c r="U86" s="30">
        <f t="shared" si="61"/>
        <v>8.7233960495547977E-2</v>
      </c>
      <c r="V86" s="30">
        <f t="shared" si="61"/>
        <v>7.3567715007961512E-2</v>
      </c>
      <c r="W86" s="30">
        <f t="shared" si="61"/>
        <v>2.5634079181660149E-2</v>
      </c>
      <c r="X86" s="30">
        <f t="shared" si="61"/>
        <v>1.7892738957625276E-2</v>
      </c>
      <c r="Y86" s="30">
        <f t="shared" si="61"/>
        <v>1.0412147287129487E-2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5.8124094595980468E-2</v>
      </c>
      <c r="S87" s="30">
        <f t="shared" si="63"/>
        <v>4.4088954257022285E-2</v>
      </c>
      <c r="T87" s="30">
        <f t="shared" si="63"/>
        <v>4.4186663783784046E-2</v>
      </c>
      <c r="U87" s="30">
        <f t="shared" si="63"/>
        <v>4.384901899005577E-2</v>
      </c>
      <c r="V87" s="30">
        <f t="shared" si="63"/>
        <v>3.6979544596095114E-2</v>
      </c>
      <c r="W87" s="30">
        <f t="shared" si="63"/>
        <v>1.2885225185741447E-2</v>
      </c>
      <c r="X87" s="30">
        <f t="shared" si="63"/>
        <v>8.9939634275468059E-3</v>
      </c>
      <c r="Y87" s="30">
        <f t="shared" si="63"/>
        <v>5.2337695265354768E-3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0.98609345794106851</v>
      </c>
      <c r="G88" s="30">
        <f t="shared" si="64"/>
        <v>0.98419721190295872</v>
      </c>
      <c r="H88" s="30">
        <f t="shared" si="64"/>
        <v>0.99274992857469346</v>
      </c>
      <c r="I88" s="30">
        <f t="shared" si="64"/>
        <v>0.98962744054609253</v>
      </c>
      <c r="J88" s="30">
        <f t="shared" si="64"/>
        <v>0.97398524419976384</v>
      </c>
      <c r="K88" s="30">
        <f t="shared" si="64"/>
        <v>0.6078548759494844</v>
      </c>
      <c r="L88" s="30">
        <f t="shared" si="64"/>
        <v>0.14301859750750723</v>
      </c>
      <c r="M88" s="30">
        <f t="shared" si="64"/>
        <v>6.1917794314226116E-2</v>
      </c>
      <c r="N88" s="31">
        <f t="shared" si="64"/>
        <v>6.3976230859674854E-2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2.9582179369111315E-2</v>
      </c>
      <c r="S88" s="30">
        <f t="shared" si="65"/>
        <v>2.2439013667113043E-2</v>
      </c>
      <c r="T88" s="30">
        <f t="shared" si="65"/>
        <v>2.248874279866905E-2</v>
      </c>
      <c r="U88" s="30">
        <f t="shared" si="65"/>
        <v>2.2316898937348811E-2</v>
      </c>
      <c r="V88" s="30">
        <f t="shared" si="65"/>
        <v>1.8820689231095342E-2</v>
      </c>
      <c r="W88" s="30">
        <f t="shared" si="65"/>
        <v>6.5579179392904275E-3</v>
      </c>
      <c r="X88" s="30">
        <f t="shared" si="65"/>
        <v>4.5774655278899793E-3</v>
      </c>
      <c r="Y88" s="30">
        <f t="shared" si="65"/>
        <v>2.663719925217866E-3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0.98744710088061094</v>
      </c>
      <c r="F89" s="30">
        <f t="shared" si="64"/>
        <v>1.0146725513256274</v>
      </c>
      <c r="G89" s="30">
        <f t="shared" si="64"/>
        <v>1.0102579559556948</v>
      </c>
      <c r="H89" s="30">
        <f t="shared" si="64"/>
        <v>1.0352128593958063</v>
      </c>
      <c r="I89" s="30">
        <f t="shared" si="64"/>
        <v>0.97560377550605026</v>
      </c>
      <c r="J89" s="30">
        <f t="shared" si="64"/>
        <v>0.97769494749493924</v>
      </c>
      <c r="K89" s="30">
        <f t="shared" si="64"/>
        <v>0.53552430321723998</v>
      </c>
      <c r="L89" s="30">
        <f t="shared" si="64"/>
        <v>0.10010588855606056</v>
      </c>
      <c r="M89" s="30">
        <f t="shared" si="64"/>
        <v>0</v>
      </c>
      <c r="N89" s="31">
        <f t="shared" si="64"/>
        <v>2.6455960069109608E-2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0.99936989216984129</v>
      </c>
      <c r="F90" s="30">
        <f t="shared" si="64"/>
        <v>0.99621091124464756</v>
      </c>
      <c r="G90" s="30">
        <f t="shared" si="64"/>
        <v>0.97501402827086991</v>
      </c>
      <c r="H90" s="30">
        <f t="shared" si="64"/>
        <v>0.98148683704616935</v>
      </c>
      <c r="I90" s="30">
        <f t="shared" si="64"/>
        <v>0.97442015000499627</v>
      </c>
      <c r="J90" s="30">
        <f t="shared" si="64"/>
        <v>0.9670690699243174</v>
      </c>
      <c r="K90" s="30">
        <f t="shared" si="64"/>
        <v>0.36296189391973255</v>
      </c>
      <c r="L90" s="30">
        <f t="shared" si="64"/>
        <v>9.3744288759139094E-2</v>
      </c>
      <c r="M90" s="30">
        <f t="shared" si="64"/>
        <v>7.8335841475486168E-3</v>
      </c>
      <c r="N90" s="31">
        <f t="shared" si="64"/>
        <v>3.2023975473754185E-2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1.5707460680344649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0.94379021342736236</v>
      </c>
      <c r="F91" s="30">
        <f t="shared" si="64"/>
        <v>0.97151469993031903</v>
      </c>
      <c r="G91" s="30">
        <f t="shared" si="64"/>
        <v>0.9232233461964594</v>
      </c>
      <c r="H91" s="30">
        <f t="shared" si="64"/>
        <v>0.95763173314769268</v>
      </c>
      <c r="I91" s="30">
        <f t="shared" si="64"/>
        <v>0.89684616431966924</v>
      </c>
      <c r="J91" s="30">
        <f t="shared" si="64"/>
        <v>0.67094952872908165</v>
      </c>
      <c r="K91" s="30">
        <f t="shared" si="64"/>
        <v>0.17393988189253645</v>
      </c>
      <c r="L91" s="30">
        <f t="shared" si="64"/>
        <v>6.3023741456465499E-2</v>
      </c>
      <c r="M91" s="30">
        <f t="shared" si="64"/>
        <v>2.8483765784595216E-2</v>
      </c>
      <c r="N91" s="31">
        <f t="shared" si="64"/>
        <v>5.009377898713735E-2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0.65938001966635362</v>
      </c>
      <c r="F92" s="30">
        <f t="shared" si="64"/>
        <v>0.65146830745131767</v>
      </c>
      <c r="G92" s="30">
        <f t="shared" si="64"/>
        <v>0.64194477216145474</v>
      </c>
      <c r="H92" s="30">
        <f t="shared" si="64"/>
        <v>0.64323255538469781</v>
      </c>
      <c r="I92" s="30">
        <f t="shared" si="64"/>
        <v>0.55779923345614402</v>
      </c>
      <c r="J92" s="30">
        <f t="shared" si="64"/>
        <v>0.3296102914065111</v>
      </c>
      <c r="K92" s="30">
        <f t="shared" si="64"/>
        <v>0.14999120368786106</v>
      </c>
      <c r="L92" s="30">
        <f t="shared" si="64"/>
        <v>9.1188535681645588E-2</v>
      </c>
      <c r="M92" s="30">
        <f t="shared" si="64"/>
        <v>6.5597500058717673E-2</v>
      </c>
      <c r="N92" s="31">
        <f t="shared" si="64"/>
        <v>6.0052817418044746E-2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0.35681771095782822</v>
      </c>
      <c r="F93" s="36">
        <f t="shared" si="64"/>
        <v>0.34551449488342156</v>
      </c>
      <c r="G93" s="36">
        <f t="shared" si="64"/>
        <v>0.34779839696136405</v>
      </c>
      <c r="H93" s="36">
        <f t="shared" si="64"/>
        <v>0.3318012099264247</v>
      </c>
      <c r="I93" s="36">
        <f t="shared" si="64"/>
        <v>0.32984183790729671</v>
      </c>
      <c r="J93" s="36">
        <f t="shared" si="64"/>
        <v>0.26186559920583757</v>
      </c>
      <c r="K93" s="36">
        <f t="shared" si="64"/>
        <v>0.16289288996262036</v>
      </c>
      <c r="L93" s="36">
        <f t="shared" si="64"/>
        <v>0.10045976200989082</v>
      </c>
      <c r="M93" s="36">
        <f t="shared" si="64"/>
        <v>7.8415367514570677E-2</v>
      </c>
      <c r="N93" s="37">
        <f t="shared" si="64"/>
        <v>8.3260003487286849E-2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0.15823317455396885</v>
      </c>
      <c r="S94" s="30">
        <f t="shared" si="70"/>
        <v>0.11983962718122203</v>
      </c>
      <c r="T94" s="30">
        <f t="shared" si="70"/>
        <v>0.11898602663441833</v>
      </c>
      <c r="U94" s="30">
        <f t="shared" si="70"/>
        <v>0.11724396374681152</v>
      </c>
      <c r="V94" s="30">
        <f t="shared" si="70"/>
        <v>9.1778925028815864E-2</v>
      </c>
      <c r="W94" s="30">
        <f t="shared" si="70"/>
        <v>2.8883768605156592E-2</v>
      </c>
      <c r="X94" s="30">
        <f t="shared" si="70"/>
        <v>2.0493713881107302E-2</v>
      </c>
      <c r="Y94" s="30">
        <f t="shared" si="70"/>
        <v>1.1907511487865403E-2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0.11654591113911374</v>
      </c>
      <c r="S95" s="30">
        <f t="shared" si="70"/>
        <v>8.7639514016106063E-2</v>
      </c>
      <c r="T95" s="30">
        <f t="shared" si="70"/>
        <v>8.7145419918250172E-2</v>
      </c>
      <c r="U95" s="30">
        <f t="shared" si="70"/>
        <v>8.1629443979010563E-2</v>
      </c>
      <c r="V95" s="30">
        <f t="shared" si="70"/>
        <v>5.7184663559561574E-2</v>
      </c>
      <c r="W95" s="30">
        <f t="shared" si="70"/>
        <v>1.7577547956265104E-2</v>
      </c>
      <c r="X95" s="30">
        <f t="shared" si="70"/>
        <v>1.5386811225808567E-2</v>
      </c>
      <c r="Y95" s="30">
        <f t="shared" si="70"/>
        <v>9.4711882271854269E-3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5.8573098846476192E-2</v>
      </c>
      <c r="S96" s="30">
        <f t="shared" si="70"/>
        <v>4.4071810793343921E-2</v>
      </c>
      <c r="T96" s="30">
        <f t="shared" si="70"/>
        <v>4.2887430311472151E-2</v>
      </c>
      <c r="U96" s="30">
        <f t="shared" si="70"/>
        <v>3.6454464385507437E-2</v>
      </c>
      <c r="V96" s="30">
        <f t="shared" si="70"/>
        <v>2.4337535351513031E-2</v>
      </c>
      <c r="W96" s="30">
        <f t="shared" si="70"/>
        <v>8.931166234440081E-3</v>
      </c>
      <c r="X96" s="30">
        <f t="shared" si="70"/>
        <v>9.4367112812815609E-3</v>
      </c>
      <c r="Y96" s="30">
        <f t="shared" si="70"/>
        <v>5.9865767870969054E-3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2.9482819007127219E-2</v>
      </c>
      <c r="S97" s="30">
        <f t="shared" si="70"/>
        <v>2.2136007696420303E-2</v>
      </c>
      <c r="T97" s="30">
        <f t="shared" si="70"/>
        <v>2.1359700429839631E-2</v>
      </c>
      <c r="U97" s="30">
        <f t="shared" si="70"/>
        <v>1.8443415928177182E-2</v>
      </c>
      <c r="V97" s="30">
        <f t="shared" si="70"/>
        <v>1.4073397798206535E-2</v>
      </c>
      <c r="W97" s="30">
        <f t="shared" si="70"/>
        <v>6.4541314808933522E-3</v>
      </c>
      <c r="X97" s="30">
        <f t="shared" si="70"/>
        <v>7.185002825006964E-3</v>
      </c>
      <c r="Y97" s="30">
        <f t="shared" si="70"/>
        <v>4.554242871829069E-3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1.4943147231692986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0.2681023490110338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0.30371594875649899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3.5613599745465185E-2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0.15497562104745527</v>
      </c>
      <c r="S121" s="30">
        <f t="shared" si="78"/>
        <v>0.11763059918551573</v>
      </c>
      <c r="T121" s="30">
        <f t="shared" si="78"/>
        <v>0.11795370395444336</v>
      </c>
      <c r="U121" s="30">
        <f t="shared" si="78"/>
        <v>0.11683718393154749</v>
      </c>
      <c r="V121" s="30">
        <f t="shared" si="78"/>
        <v>9.4121282931159719E-2</v>
      </c>
      <c r="W121" s="30">
        <f t="shared" si="78"/>
        <v>2.6134851711723091E-2</v>
      </c>
      <c r="X121" s="30">
        <f t="shared" si="78"/>
        <v>8.9865201088863474E-3</v>
      </c>
      <c r="Y121" s="30">
        <f t="shared" si="78"/>
        <v>3.6362534411060084E-3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0.11465850435695141</v>
      </c>
      <c r="S122" s="30">
        <f t="shared" si="78"/>
        <v>8.702884026574273E-2</v>
      </c>
      <c r="T122" s="30">
        <f t="shared" si="78"/>
        <v>8.7267888893555579E-2</v>
      </c>
      <c r="U122" s="30">
        <f t="shared" si="78"/>
        <v>8.6441833059453591E-2</v>
      </c>
      <c r="V122" s="30">
        <f t="shared" si="78"/>
        <v>6.9635504320641917E-2</v>
      </c>
      <c r="W122" s="30">
        <f t="shared" si="78"/>
        <v>1.9335834814556377E-2</v>
      </c>
      <c r="X122" s="30">
        <f t="shared" si="78"/>
        <v>6.6486647905935007E-3</v>
      </c>
      <c r="Y122" s="30">
        <f t="shared" si="78"/>
        <v>2.6902772074864924E-3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5.5335693058882661E-2</v>
      </c>
      <c r="S123" s="30">
        <f t="shared" si="78"/>
        <v>4.2001255983797427E-2</v>
      </c>
      <c r="T123" s="30">
        <f t="shared" si="78"/>
        <v>4.2116623976507492E-2</v>
      </c>
      <c r="U123" s="30">
        <f t="shared" si="78"/>
        <v>4.1717958632478028E-2</v>
      </c>
      <c r="V123" s="30">
        <f t="shared" si="78"/>
        <v>3.3607004684898648E-2</v>
      </c>
      <c r="W123" s="30">
        <f t="shared" si="78"/>
        <v>9.3317266463251274E-3</v>
      </c>
      <c r="X123" s="30">
        <f t="shared" si="78"/>
        <v>3.2087325416204687E-3</v>
      </c>
      <c r="Y123" s="30">
        <f t="shared" si="78"/>
        <v>1.2983629485810145E-3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2.4886466928000416E-2</v>
      </c>
      <c r="S124" s="30">
        <f t="shared" si="78"/>
        <v>1.8889487240414442E-2</v>
      </c>
      <c r="T124" s="30">
        <f t="shared" si="78"/>
        <v>1.8941372408493456E-2</v>
      </c>
      <c r="U124" s="30">
        <f t="shared" si="78"/>
        <v>1.8762078152813461E-2</v>
      </c>
      <c r="V124" s="30">
        <f t="shared" si="78"/>
        <v>1.5114288163878524E-2</v>
      </c>
      <c r="W124" s="30">
        <f t="shared" si="78"/>
        <v>4.1968157210535133E-3</v>
      </c>
      <c r="X124" s="30">
        <f t="shared" si="78"/>
        <v>1.443083331275239E-3</v>
      </c>
      <c r="Y124" s="30">
        <f t="shared" si="78"/>
        <v>5.8392087989247185E-4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1.4454182353197316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0.15820404824437473</v>
      </c>
      <c r="S130" s="30">
        <f t="shared" si="82"/>
        <v>0.11985092691812815</v>
      </c>
      <c r="T130" s="30">
        <f t="shared" si="82"/>
        <v>0.11879531912121997</v>
      </c>
      <c r="U130" s="30">
        <f t="shared" si="82"/>
        <v>0.11664099158037201</v>
      </c>
      <c r="V130" s="30">
        <f t="shared" si="82"/>
        <v>8.5149571477678432E-2</v>
      </c>
      <c r="W130" s="30">
        <f t="shared" si="82"/>
        <v>1.9136028458921404E-2</v>
      </c>
      <c r="X130" s="30">
        <f t="shared" si="82"/>
        <v>4.4512863323435932E-3</v>
      </c>
      <c r="Y130" s="30">
        <f t="shared" si="82"/>
        <v>9.6403597198439913E-4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0.11577774263085226</v>
      </c>
      <c r="S131" s="30">
        <f t="shared" si="82"/>
        <v>8.693439550666078E-2</v>
      </c>
      <c r="T131" s="30">
        <f t="shared" si="82"/>
        <v>8.6323372488861669E-2</v>
      </c>
      <c r="U131" s="30">
        <f t="shared" si="82"/>
        <v>7.9502023520866966E-2</v>
      </c>
      <c r="V131" s="30">
        <f t="shared" si="82"/>
        <v>4.9272309047157486E-2</v>
      </c>
      <c r="W131" s="30">
        <f t="shared" si="82"/>
        <v>9.1926424973159254E-3</v>
      </c>
      <c r="X131" s="30">
        <f t="shared" si="82"/>
        <v>3.2237114208539925E-3</v>
      </c>
      <c r="Y131" s="30">
        <f t="shared" si="82"/>
        <v>1.3024581407208456E-3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5.5851431940176652E-2</v>
      </c>
      <c r="S132" s="30">
        <f t="shared" si="82"/>
        <v>4.1956855839116743E-2</v>
      </c>
      <c r="T132" s="30">
        <f t="shared" si="82"/>
        <v>4.0492187996703566E-2</v>
      </c>
      <c r="U132" s="30">
        <f t="shared" si="82"/>
        <v>3.2536840481849558E-2</v>
      </c>
      <c r="V132" s="30">
        <f t="shared" si="82"/>
        <v>1.7552402139158638E-2</v>
      </c>
      <c r="W132" s="30">
        <f t="shared" si="82"/>
        <v>3.7065830686473784E-3</v>
      </c>
      <c r="X132" s="30">
        <f t="shared" si="82"/>
        <v>2.4249356497274915E-3</v>
      </c>
      <c r="Y132" s="30">
        <f t="shared" si="82"/>
        <v>1.3137911895084965E-3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2.469407102229839E-2</v>
      </c>
      <c r="S133" s="30">
        <f t="shared" si="82"/>
        <v>1.8473966089385556E-2</v>
      </c>
      <c r="T133" s="30">
        <f t="shared" si="82"/>
        <v>1.7513943270202111E-2</v>
      </c>
      <c r="U133" s="30">
        <f t="shared" si="82"/>
        <v>1.3907510882729386E-2</v>
      </c>
      <c r="V133" s="30">
        <f t="shared" si="82"/>
        <v>8.50331423840852E-3</v>
      </c>
      <c r="W133" s="30">
        <f t="shared" si="82"/>
        <v>2.7750062835333249E-3</v>
      </c>
      <c r="X133" s="30">
        <f t="shared" si="82"/>
        <v>2.325922296442262E-3</v>
      </c>
      <c r="Y133" s="30">
        <f t="shared" si="82"/>
        <v>1.311430020415209E-3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1.3400610557666155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0.32649953251137709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0.37559128183928725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4.9091749327910161E-2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LNCaP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41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0.94778946628820637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0.39633877600716649</v>
      </c>
      <c r="S4" s="75">
        <f>S3*AVERAGE(E63:E64)</f>
        <v>0.30287393325603484</v>
      </c>
      <c r="T4" s="75">
        <f>T3*AVERAGE(E64:E65)</f>
        <v>0.15809106167881215</v>
      </c>
      <c r="U4" s="75">
        <f>U3*AVERAGE(E65:E66)</f>
        <v>9.0485695346192885E-2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0.81665506741149774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0.94778946628820637</v>
      </c>
      <c r="R5" s="80" t="s">
        <v>80</v>
      </c>
      <c r="S5" s="81">
        <f>SUM(R3:U3)</f>
        <v>1</v>
      </c>
      <c r="T5" s="80" t="s">
        <v>92</v>
      </c>
      <c r="U5" s="79">
        <f>Q5/S5</f>
        <v>0.94778946628820637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0.12543079713798067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0.13237271323947308</v>
      </c>
      <c r="D7" s="53">
        <v>0</v>
      </c>
      <c r="E7" s="113">
        <v>121324</v>
      </c>
      <c r="F7" s="113">
        <v>116231</v>
      </c>
      <c r="G7" s="113">
        <v>120112</v>
      </c>
      <c r="H7" s="113">
        <v>123065</v>
      </c>
      <c r="I7" s="113">
        <v>120973</v>
      </c>
      <c r="J7" s="113">
        <v>117024</v>
      </c>
      <c r="K7" s="113">
        <v>91944</v>
      </c>
      <c r="L7" s="113">
        <v>64280</v>
      </c>
      <c r="M7" s="113">
        <v>30435</v>
      </c>
      <c r="N7" s="114">
        <v>17651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119267</v>
      </c>
      <c r="F8" s="113">
        <v>119174</v>
      </c>
      <c r="G8" s="113">
        <v>122558</v>
      </c>
      <c r="H8" s="113">
        <v>118329</v>
      </c>
      <c r="I8" s="113">
        <v>117035</v>
      </c>
      <c r="J8" s="113">
        <v>114252</v>
      </c>
      <c r="K8" s="113">
        <v>83498</v>
      </c>
      <c r="L8" s="113">
        <v>51903</v>
      </c>
      <c r="M8" s="113">
        <v>22892</v>
      </c>
      <c r="N8" s="114">
        <v>11123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121766</v>
      </c>
      <c r="F9" s="113">
        <v>120927</v>
      </c>
      <c r="G9" s="113">
        <v>121117</v>
      </c>
      <c r="H9" s="113">
        <v>115814</v>
      </c>
      <c r="I9" s="113">
        <v>117968</v>
      </c>
      <c r="J9" s="113">
        <v>110414</v>
      </c>
      <c r="K9" s="113">
        <v>57896</v>
      </c>
      <c r="L9" s="113">
        <v>26423</v>
      </c>
      <c r="M9" s="113">
        <v>11981</v>
      </c>
      <c r="N9" s="114">
        <v>9525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0.22597634176030112</v>
      </c>
      <c r="D10" s="53">
        <v>5.0000000000000001E-9</v>
      </c>
      <c r="E10" s="113">
        <v>123565</v>
      </c>
      <c r="F10" s="113">
        <v>124199</v>
      </c>
      <c r="G10" s="113">
        <v>127456</v>
      </c>
      <c r="H10" s="113">
        <v>117865</v>
      </c>
      <c r="I10" s="113">
        <v>117348</v>
      </c>
      <c r="J10" s="113">
        <v>91150</v>
      </c>
      <c r="K10" s="113">
        <v>25131</v>
      </c>
      <c r="L10" s="113">
        <v>10332</v>
      </c>
      <c r="M10" s="113">
        <v>8837</v>
      </c>
      <c r="N10" s="114">
        <v>7853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0.40485187975444886</v>
      </c>
      <c r="S10" s="38">
        <f t="shared" si="3"/>
        <v>0.30913229345053805</v>
      </c>
      <c r="T10" s="38">
        <f t="shared" si="3"/>
        <v>0.30087406298057962</v>
      </c>
      <c r="U10" s="38">
        <f t="shared" si="3"/>
        <v>0.29050471461854971</v>
      </c>
      <c r="V10" s="38">
        <f t="shared" si="3"/>
        <v>0.24802205365474544</v>
      </c>
      <c r="W10" s="38">
        <f t="shared" si="3"/>
        <v>0.10158781690352915</v>
      </c>
      <c r="X10" s="38">
        <f t="shared" si="3"/>
        <v>7.3539827317581422E-2</v>
      </c>
      <c r="Y10" s="38">
        <f t="shared" si="3"/>
        <v>2.4133686970545385E-2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0.35140713889828179</v>
      </c>
      <c r="D11" s="53">
        <v>7.4999999999999993E-9</v>
      </c>
      <c r="E11" s="113">
        <v>109109</v>
      </c>
      <c r="F11" s="113">
        <v>108672</v>
      </c>
      <c r="G11" s="113">
        <v>100986</v>
      </c>
      <c r="H11" s="113">
        <v>106670</v>
      </c>
      <c r="I11" s="113">
        <v>92654</v>
      </c>
      <c r="J11" s="113">
        <v>35627</v>
      </c>
      <c r="K11" s="113">
        <v>7633</v>
      </c>
      <c r="L11" s="113">
        <v>7083</v>
      </c>
      <c r="M11" s="113">
        <v>7285</v>
      </c>
      <c r="N11" s="114">
        <v>7971</v>
      </c>
      <c r="O11" s="5"/>
      <c r="P11" s="41" t="s">
        <v>78</v>
      </c>
      <c r="Q11" s="42">
        <f>SUM(R10:Y10)</f>
        <v>1.7526463356505175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0.81665506741149774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0.12543079713798067</v>
      </c>
      <c r="D12" s="53">
        <v>1E-8</v>
      </c>
      <c r="E12" s="113">
        <v>103806</v>
      </c>
      <c r="F12" s="113">
        <v>83342</v>
      </c>
      <c r="G12" s="113">
        <v>61262</v>
      </c>
      <c r="H12" s="113">
        <v>43277</v>
      </c>
      <c r="I12" s="113">
        <v>21715</v>
      </c>
      <c r="J12" s="113">
        <v>14479</v>
      </c>
      <c r="K12" s="113">
        <v>6503</v>
      </c>
      <c r="L12" s="113">
        <v>6057</v>
      </c>
      <c r="M12" s="113">
        <v>6777</v>
      </c>
      <c r="N12" s="114">
        <v>7997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0.23703869753630136</v>
      </c>
      <c r="D15" s="53">
        <f>D7</f>
        <v>0</v>
      </c>
      <c r="E15" s="113">
        <v>133061</v>
      </c>
      <c r="F15" s="113">
        <v>141124</v>
      </c>
      <c r="G15" s="113">
        <v>140037</v>
      </c>
      <c r="H15" s="113">
        <v>142254</v>
      </c>
      <c r="I15" s="113">
        <v>129985</v>
      </c>
      <c r="J15" s="113">
        <v>130677</v>
      </c>
      <c r="K15" s="113">
        <v>91672</v>
      </c>
      <c r="L15" s="113">
        <v>61706</v>
      </c>
      <c r="M15" s="113">
        <v>26900</v>
      </c>
      <c r="N15" s="114">
        <v>17164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0.36941141077577444</v>
      </c>
      <c r="D16" s="53">
        <f t="shared" ref="D16:D20" si="7">D8</f>
        <v>1.0000000000000001E-9</v>
      </c>
      <c r="E16" s="113">
        <v>133181</v>
      </c>
      <c r="F16" s="113">
        <v>133343</v>
      </c>
      <c r="G16" s="113">
        <v>132307</v>
      </c>
      <c r="H16" s="113">
        <v>137421</v>
      </c>
      <c r="I16" s="113">
        <v>128643</v>
      </c>
      <c r="J16" s="113">
        <v>126084</v>
      </c>
      <c r="K16" s="113">
        <v>89279</v>
      </c>
      <c r="L16" s="113">
        <v>54902</v>
      </c>
      <c r="M16" s="113">
        <v>21264</v>
      </c>
      <c r="N16" s="114">
        <v>13054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0.13237271323947308</v>
      </c>
      <c r="D17" s="53">
        <f t="shared" si="7"/>
        <v>2.5000000000000001E-9</v>
      </c>
      <c r="E17" s="113">
        <v>131351</v>
      </c>
      <c r="F17" s="113">
        <v>134812</v>
      </c>
      <c r="G17" s="113">
        <v>129931</v>
      </c>
      <c r="H17" s="113">
        <v>136695</v>
      </c>
      <c r="I17" s="113">
        <v>124006</v>
      </c>
      <c r="J17" s="113">
        <v>117892</v>
      </c>
      <c r="K17" s="113">
        <v>58294</v>
      </c>
      <c r="L17" s="113">
        <v>27893</v>
      </c>
      <c r="M17" s="113">
        <v>10087</v>
      </c>
      <c r="N17" s="114">
        <v>7954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1.0015047097139138</v>
      </c>
      <c r="S17" s="30">
        <f t="shared" si="10"/>
        <v>1.033233546966916</v>
      </c>
      <c r="T17" s="30">
        <f t="shared" si="10"/>
        <v>1.0205969543336975</v>
      </c>
      <c r="U17" s="30">
        <f t="shared" si="10"/>
        <v>0.97836705134249635</v>
      </c>
      <c r="V17" s="30">
        <f t="shared" si="10"/>
        <v>0.95170449503469456</v>
      </c>
      <c r="W17" s="30">
        <f t="shared" si="10"/>
        <v>0.69611836134002447</v>
      </c>
      <c r="X17" s="30">
        <f t="shared" si="10"/>
        <v>0.45769037906323268</v>
      </c>
      <c r="Y17" s="30">
        <f t="shared" si="10"/>
        <v>0.20528227635857257</v>
      </c>
      <c r="Z17" s="31">
        <f t="shared" si="10"/>
        <v>0.12502650879044039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137968</v>
      </c>
      <c r="F18" s="113">
        <v>136672</v>
      </c>
      <c r="G18" s="113">
        <v>129927</v>
      </c>
      <c r="H18" s="113">
        <v>130131</v>
      </c>
      <c r="I18" s="113">
        <v>120437</v>
      </c>
      <c r="J18" s="113">
        <v>101791</v>
      </c>
      <c r="K18" s="113">
        <v>21223</v>
      </c>
      <c r="L18" s="113">
        <v>8969</v>
      </c>
      <c r="M18" s="113">
        <v>7646</v>
      </c>
      <c r="N18" s="114">
        <v>8171</v>
      </c>
      <c r="O18" s="5"/>
      <c r="P18" s="20">
        <f t="shared" si="9"/>
        <v>-8.9999999999999982</v>
      </c>
      <c r="Q18" s="30">
        <f t="shared" si="10"/>
        <v>0.9902285380893</v>
      </c>
      <c r="R18" s="30">
        <f t="shared" si="10"/>
        <v>0.99171854458955766</v>
      </c>
      <c r="S18" s="30">
        <f t="shared" si="10"/>
        <v>1.0231373447178713</v>
      </c>
      <c r="T18" s="30">
        <f t="shared" si="10"/>
        <v>1.0106242300682493</v>
      </c>
      <c r="U18" s="30">
        <f t="shared" si="10"/>
        <v>0.96880697496561929</v>
      </c>
      <c r="V18" s="30">
        <f t="shared" si="10"/>
        <v>0.94240495081122111</v>
      </c>
      <c r="W18" s="30">
        <f t="shared" si="10"/>
        <v>0.68931626728685158</v>
      </c>
      <c r="X18" s="30">
        <f t="shared" si="10"/>
        <v>0.45321807495732247</v>
      </c>
      <c r="Y18" s="30">
        <f t="shared" si="10"/>
        <v>0.203276368414193</v>
      </c>
      <c r="Z18" s="31">
        <f t="shared" si="10"/>
        <v>0.1238048170219668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107993</v>
      </c>
      <c r="F19" s="113">
        <v>117199</v>
      </c>
      <c r="G19" s="113">
        <v>112426</v>
      </c>
      <c r="H19" s="113">
        <v>112130</v>
      </c>
      <c r="I19" s="113">
        <v>82596</v>
      </c>
      <c r="J19" s="113">
        <v>38012</v>
      </c>
      <c r="K19" s="113">
        <v>7559</v>
      </c>
      <c r="L19" s="113">
        <v>6527</v>
      </c>
      <c r="M19" s="113">
        <v>6564</v>
      </c>
      <c r="N19" s="114">
        <v>8103</v>
      </c>
      <c r="O19" s="5"/>
      <c r="P19" s="20">
        <f t="shared" si="9"/>
        <v>-8.6020599913279607</v>
      </c>
      <c r="Q19" s="30">
        <f t="shared" si="10"/>
        <v>1.0014236026502319</v>
      </c>
      <c r="R19" s="30">
        <f t="shared" si="10"/>
        <v>1.0029304544728823</v>
      </c>
      <c r="S19" s="30">
        <f t="shared" si="10"/>
        <v>1.0347044609826868</v>
      </c>
      <c r="T19" s="30">
        <f t="shared" si="10"/>
        <v>1.0220498788627055</v>
      </c>
      <c r="U19" s="30">
        <f t="shared" si="10"/>
        <v>0.97975985726968706</v>
      </c>
      <c r="V19" s="30">
        <f t="shared" si="10"/>
        <v>0.95305934407606352</v>
      </c>
      <c r="W19" s="30">
        <f t="shared" si="10"/>
        <v>0.69710935728410317</v>
      </c>
      <c r="X19" s="30">
        <f t="shared" si="10"/>
        <v>0.45834194829985275</v>
      </c>
      <c r="Y19" s="30">
        <f t="shared" si="10"/>
        <v>0.20557451675124228</v>
      </c>
      <c r="Z19" s="31">
        <f t="shared" si="10"/>
        <v>0.1252044968597037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94461</v>
      </c>
      <c r="F20" s="113">
        <v>68004</v>
      </c>
      <c r="G20" s="113">
        <v>58765</v>
      </c>
      <c r="H20" s="113">
        <v>51681</v>
      </c>
      <c r="I20" s="113">
        <v>16846</v>
      </c>
      <c r="J20" s="113">
        <v>13556</v>
      </c>
      <c r="K20" s="113">
        <v>5918</v>
      </c>
      <c r="L20" s="113">
        <v>7121</v>
      </c>
      <c r="M20" s="113">
        <v>7892</v>
      </c>
      <c r="N20" s="114">
        <v>8417</v>
      </c>
      <c r="O20" s="5"/>
      <c r="P20" s="20">
        <f t="shared" si="9"/>
        <v>-8.3010299956639813</v>
      </c>
      <c r="Q20" s="30">
        <f t="shared" si="10"/>
        <v>1.0110277811107957</v>
      </c>
      <c r="R20" s="30">
        <f t="shared" si="10"/>
        <v>1.0125490844340699</v>
      </c>
      <c r="S20" s="30">
        <f t="shared" si="10"/>
        <v>1.0446278203591983</v>
      </c>
      <c r="T20" s="30">
        <f t="shared" si="10"/>
        <v>1.0318518741484342</v>
      </c>
      <c r="U20" s="30">
        <f t="shared" si="10"/>
        <v>0.98915626903071607</v>
      </c>
      <c r="V20" s="30">
        <f t="shared" si="10"/>
        <v>0.96219968388809751</v>
      </c>
      <c r="W20" s="30">
        <f t="shared" si="10"/>
        <v>0.70379500225608804</v>
      </c>
      <c r="X20" s="30">
        <f t="shared" si="10"/>
        <v>0.46273768838005913</v>
      </c>
      <c r="Y20" s="30">
        <f t="shared" si="10"/>
        <v>0.20754608436818078</v>
      </c>
      <c r="Z20" s="31">
        <f t="shared" si="10"/>
        <v>0.12640527376242836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0.78546155614843161</v>
      </c>
      <c r="R21" s="30">
        <f t="shared" si="10"/>
        <v>0.78664344778187401</v>
      </c>
      <c r="S21" s="30">
        <f t="shared" si="10"/>
        <v>0.81156522966539746</v>
      </c>
      <c r="T21" s="30">
        <f t="shared" si="10"/>
        <v>0.80163967195129582</v>
      </c>
      <c r="U21" s="30">
        <f t="shared" si="10"/>
        <v>0.76846970663182967</v>
      </c>
      <c r="V21" s="30">
        <f t="shared" si="10"/>
        <v>0.74752729366340853</v>
      </c>
      <c r="W21" s="30">
        <f t="shared" si="10"/>
        <v>0.54677421136163185</v>
      </c>
      <c r="X21" s="30">
        <f t="shared" si="10"/>
        <v>0.35949819737317229</v>
      </c>
      <c r="Y21" s="30">
        <f t="shared" si="10"/>
        <v>0.16124133623829681</v>
      </c>
      <c r="Z21" s="31">
        <f t="shared" si="10"/>
        <v>9.8203516154344875E-2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0.66230956939065455</v>
      </c>
      <c r="R22" s="30">
        <f t="shared" si="10"/>
        <v>0.66330615303333473</v>
      </c>
      <c r="S22" s="30">
        <f t="shared" si="10"/>
        <v>0.68432046557163684</v>
      </c>
      <c r="T22" s="30">
        <f t="shared" si="10"/>
        <v>0.67595112934616464</v>
      </c>
      <c r="U22" s="30">
        <f t="shared" si="10"/>
        <v>0.6479818604806532</v>
      </c>
      <c r="V22" s="30">
        <f t="shared" si="10"/>
        <v>0.63032299429357885</v>
      </c>
      <c r="W22" s="30">
        <f t="shared" si="10"/>
        <v>0.4610458521440397</v>
      </c>
      <c r="X22" s="30">
        <f t="shared" si="10"/>
        <v>0.30313271787161511</v>
      </c>
      <c r="Y22" s="30">
        <f t="shared" si="10"/>
        <v>0.13596041605857956</v>
      </c>
      <c r="Z22" s="31">
        <f t="shared" si="10"/>
        <v>8.2806253199413454E-2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147267</v>
      </c>
      <c r="F23" s="113">
        <v>145190</v>
      </c>
      <c r="G23" s="113">
        <v>155700</v>
      </c>
      <c r="H23" s="113">
        <v>144079</v>
      </c>
      <c r="I23" s="113">
        <v>141540</v>
      </c>
      <c r="J23" s="113">
        <v>133788</v>
      </c>
      <c r="K23" s="113">
        <v>94482</v>
      </c>
      <c r="L23" s="113">
        <v>55889</v>
      </c>
      <c r="M23" s="113">
        <v>23979</v>
      </c>
      <c r="N23" s="114">
        <v>14815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145314</v>
      </c>
      <c r="F24" s="113">
        <v>143460</v>
      </c>
      <c r="G24" s="113">
        <v>150864</v>
      </c>
      <c r="H24" s="113">
        <v>143886</v>
      </c>
      <c r="I24" s="113">
        <v>137739</v>
      </c>
      <c r="J24" s="113">
        <v>135720</v>
      </c>
      <c r="K24" s="113">
        <v>95768</v>
      </c>
      <c r="L24" s="113">
        <v>53824</v>
      </c>
      <c r="M24" s="113">
        <v>19609</v>
      </c>
      <c r="N24" s="114">
        <v>10741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149252</v>
      </c>
      <c r="F25" s="113">
        <v>145875</v>
      </c>
      <c r="G25" s="113">
        <v>146416</v>
      </c>
      <c r="H25" s="113">
        <v>140607</v>
      </c>
      <c r="I25" s="113">
        <v>137075</v>
      </c>
      <c r="J25" s="113">
        <v>133547</v>
      </c>
      <c r="K25" s="113">
        <v>52748</v>
      </c>
      <c r="L25" s="113">
        <v>20047</v>
      </c>
      <c r="M25" s="113">
        <v>8931</v>
      </c>
      <c r="N25" s="114">
        <v>8314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143988</v>
      </c>
      <c r="F26" s="113">
        <v>141201</v>
      </c>
      <c r="G26" s="113">
        <v>136418</v>
      </c>
      <c r="H26" s="113">
        <v>134882</v>
      </c>
      <c r="I26" s="113">
        <v>120475</v>
      </c>
      <c r="J26" s="113">
        <v>91811</v>
      </c>
      <c r="K26" s="113">
        <v>23573</v>
      </c>
      <c r="L26" s="113">
        <v>7243</v>
      </c>
      <c r="M26" s="113">
        <v>7756</v>
      </c>
      <c r="N26" s="114">
        <v>7114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1.0015047097139138</v>
      </c>
      <c r="S26" s="30">
        <f t="shared" si="15"/>
        <v>1.033233546966916</v>
      </c>
      <c r="T26" s="30">
        <f t="shared" si="15"/>
        <v>1.0205969543336975</v>
      </c>
      <c r="U26" s="30">
        <f t="shared" si="15"/>
        <v>0.97836705134249635</v>
      </c>
      <c r="V26" s="30">
        <f t="shared" si="15"/>
        <v>0.95170449503469456</v>
      </c>
      <c r="W26" s="30">
        <f t="shared" si="15"/>
        <v>0.69611836134002447</v>
      </c>
      <c r="X26" s="30">
        <f t="shared" si="15"/>
        <v>0.45769037906323268</v>
      </c>
      <c r="Y26" s="30">
        <f t="shared" si="15"/>
        <v>0.20528227635857257</v>
      </c>
      <c r="Z26" s="31">
        <f t="shared" si="15"/>
        <v>0.12502650879044039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95055</v>
      </c>
      <c r="F27" s="113">
        <v>129395</v>
      </c>
      <c r="G27" s="113">
        <v>125911</v>
      </c>
      <c r="H27" s="113">
        <v>98198</v>
      </c>
      <c r="I27" s="113">
        <v>67821</v>
      </c>
      <c r="J27" s="113">
        <v>20572</v>
      </c>
      <c r="K27" s="113">
        <v>6253</v>
      </c>
      <c r="L27" s="113">
        <v>6546</v>
      </c>
      <c r="M27" s="113">
        <v>7527</v>
      </c>
      <c r="N27" s="114">
        <v>8759</v>
      </c>
      <c r="O27" s="5"/>
      <c r="P27" s="20">
        <f t="shared" si="14"/>
        <v>-8.9999999999999982</v>
      </c>
      <c r="Q27" s="30">
        <f t="shared" si="15"/>
        <v>0.9902285380893</v>
      </c>
      <c r="R27" s="30">
        <f t="shared" si="15"/>
        <v>0.98618239334246649</v>
      </c>
      <c r="S27" s="30">
        <f t="shared" si="15"/>
        <v>1.0096431873407774</v>
      </c>
      <c r="T27" s="30">
        <f t="shared" si="15"/>
        <v>0.99504088712087835</v>
      </c>
      <c r="U27" s="30">
        <f t="shared" si="15"/>
        <v>0.95558225014374643</v>
      </c>
      <c r="V27" s="30">
        <f t="shared" si="15"/>
        <v>0.93695553313602753</v>
      </c>
      <c r="W27" s="30">
        <f t="shared" si="15"/>
        <v>0.66982934815203332</v>
      </c>
      <c r="X27" s="30">
        <f t="shared" si="15"/>
        <v>0.40196615189929452</v>
      </c>
      <c r="Y27" s="30">
        <f t="shared" si="15"/>
        <v>0.16054798583185062</v>
      </c>
      <c r="Z27" s="31">
        <f t="shared" si="15"/>
        <v>8.7573687303942174E-2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62060</v>
      </c>
      <c r="F28" s="115">
        <v>69018</v>
      </c>
      <c r="G28" s="115">
        <v>75276</v>
      </c>
      <c r="H28" s="115">
        <v>27157</v>
      </c>
      <c r="I28" s="115">
        <v>14060</v>
      </c>
      <c r="J28" s="115">
        <v>11651</v>
      </c>
      <c r="K28" s="115">
        <v>7089</v>
      </c>
      <c r="L28" s="115">
        <v>6978</v>
      </c>
      <c r="M28" s="115">
        <v>7561</v>
      </c>
      <c r="N28" s="116">
        <v>9099</v>
      </c>
      <c r="O28" s="5"/>
      <c r="P28" s="20">
        <f t="shared" si="14"/>
        <v>-8.6020599913279607</v>
      </c>
      <c r="Q28" s="30">
        <f t="shared" si="15"/>
        <v>1.0014236026502319</v>
      </c>
      <c r="R28" s="30">
        <f t="shared" si="15"/>
        <v>1.0001449762865018</v>
      </c>
      <c r="S28" s="30">
        <f t="shared" si="15"/>
        <v>0.98966405306426297</v>
      </c>
      <c r="T28" s="30">
        <f t="shared" si="15"/>
        <v>0.97889040664061644</v>
      </c>
      <c r="U28" s="30">
        <f t="shared" si="15"/>
        <v>0.94502646889235464</v>
      </c>
      <c r="V28" s="30">
        <f t="shared" si="15"/>
        <v>0.90097034591031877</v>
      </c>
      <c r="W28" s="30">
        <f t="shared" si="15"/>
        <v>0.42449357438401503</v>
      </c>
      <c r="X28" s="30">
        <f t="shared" si="15"/>
        <v>0.1878470967249295</v>
      </c>
      <c r="Y28" s="30">
        <f t="shared" si="15"/>
        <v>7.8401463100717814E-2</v>
      </c>
      <c r="Z28" s="31">
        <f t="shared" si="15"/>
        <v>6.4913721003019134E-2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1.0110277811107957</v>
      </c>
      <c r="R29" s="30">
        <f t="shared" si="15"/>
        <v>1.003214772086978</v>
      </c>
      <c r="S29" s="30">
        <f t="shared" si="15"/>
        <v>0.98444010930168491</v>
      </c>
      <c r="T29" s="30">
        <f t="shared" si="15"/>
        <v>0.95512354660125387</v>
      </c>
      <c r="U29" s="30">
        <f t="shared" si="15"/>
        <v>0.89680880199907753</v>
      </c>
      <c r="V29" s="30">
        <f t="shared" si="15"/>
        <v>0.71324044238616102</v>
      </c>
      <c r="W29" s="30">
        <f t="shared" si="15"/>
        <v>0.17556921353229385</v>
      </c>
      <c r="X29" s="30">
        <f t="shared" si="15"/>
        <v>6.7249449628255964E-2</v>
      </c>
      <c r="Y29" s="30">
        <f t="shared" si="15"/>
        <v>6.0988877684691085E-2</v>
      </c>
      <c r="Z29" s="31">
        <f t="shared" si="15"/>
        <v>5.8147416356582278E-2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0.78546155614843161</v>
      </c>
      <c r="R30" s="30">
        <f t="shared" si="15"/>
        <v>0.88505032125277527</v>
      </c>
      <c r="S30" s="30">
        <f t="shared" si="15"/>
        <v>0.84409048685703159</v>
      </c>
      <c r="T30" s="30">
        <f t="shared" si="15"/>
        <v>0.79623822168903724</v>
      </c>
      <c r="U30" s="30">
        <f t="shared" si="15"/>
        <v>0.61498644771121524</v>
      </c>
      <c r="V30" s="30">
        <f t="shared" si="15"/>
        <v>0.23967234992853537</v>
      </c>
      <c r="W30" s="30">
        <f t="shared" si="15"/>
        <v>5.4061001615344835E-2</v>
      </c>
      <c r="X30" s="30">
        <f t="shared" si="15"/>
        <v>5.0627810445379028E-2</v>
      </c>
      <c r="Y30" s="30">
        <f t="shared" si="15"/>
        <v>5.3495944231086147E-2</v>
      </c>
      <c r="Z30" s="31">
        <f t="shared" si="15"/>
        <v>6.2024665011152946E-2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0.66230956939065455</v>
      </c>
      <c r="R31" s="30">
        <f t="shared" si="15"/>
        <v>0.55555676382360308</v>
      </c>
      <c r="S31" s="30">
        <f t="shared" si="15"/>
        <v>0.48591273188510692</v>
      </c>
      <c r="T31" s="30">
        <f t="shared" si="15"/>
        <v>0.30983779102871906</v>
      </c>
      <c r="U31" s="30">
        <f t="shared" si="15"/>
        <v>0.13368666154954525</v>
      </c>
      <c r="V31" s="30">
        <f t="shared" si="15"/>
        <v>0.10011149625929329</v>
      </c>
      <c r="W31" s="30">
        <f t="shared" si="15"/>
        <v>4.8737725344442984E-2</v>
      </c>
      <c r="X31" s="30">
        <f t="shared" si="15"/>
        <v>5.027476741263761E-2</v>
      </c>
      <c r="Y31" s="30">
        <f t="shared" si="15"/>
        <v>5.550398517709363E-2</v>
      </c>
      <c r="Z31" s="31">
        <f t="shared" si="15"/>
        <v>6.3652282974687391E-2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0.95802149615904519</v>
      </c>
      <c r="G34" s="30">
        <f t="shared" si="17"/>
        <v>0.99001022056641719</v>
      </c>
      <c r="H34" s="30">
        <f t="shared" si="17"/>
        <v>1.0143500049454353</v>
      </c>
      <c r="I34" s="30">
        <f t="shared" si="17"/>
        <v>0.99710692031255155</v>
      </c>
      <c r="J34" s="30">
        <f t="shared" si="17"/>
        <v>0.96455771323068806</v>
      </c>
      <c r="K34" s="30">
        <f t="shared" si="17"/>
        <v>0.75783851505060829</v>
      </c>
      <c r="L34" s="30">
        <f t="shared" si="17"/>
        <v>0.52982097523985361</v>
      </c>
      <c r="M34" s="30">
        <f t="shared" si="17"/>
        <v>0.25085720879628104</v>
      </c>
      <c r="N34" s="31">
        <f t="shared" si="17"/>
        <v>0.1454864659918895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0.9830453990966338</v>
      </c>
      <c r="F35" s="30">
        <f t="shared" si="20"/>
        <v>0.98227885661534409</v>
      </c>
      <c r="G35" s="30">
        <f t="shared" si="20"/>
        <v>1.0101711120635652</v>
      </c>
      <c r="H35" s="30">
        <f t="shared" si="20"/>
        <v>0.9753140351455607</v>
      </c>
      <c r="I35" s="30">
        <f t="shared" si="20"/>
        <v>0.96464837954567939</v>
      </c>
      <c r="J35" s="30">
        <f t="shared" si="20"/>
        <v>0.94170980185288977</v>
      </c>
      <c r="K35" s="30">
        <f t="shared" si="20"/>
        <v>0.68822326992186211</v>
      </c>
      <c r="L35" s="30">
        <f t="shared" si="20"/>
        <v>0.42780488609013878</v>
      </c>
      <c r="M35" s="30">
        <f t="shared" si="20"/>
        <v>0.18868484388909038</v>
      </c>
      <c r="N35" s="31">
        <f t="shared" si="20"/>
        <v>9.1680129240710825E-2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1.0036431373841943</v>
      </c>
      <c r="F36" s="30">
        <f t="shared" si="20"/>
        <v>0.9967277702680426</v>
      </c>
      <c r="G36" s="30">
        <f t="shared" si="20"/>
        <v>0.99829382479970985</v>
      </c>
      <c r="H36" s="30">
        <f t="shared" si="20"/>
        <v>0.95458441858164911</v>
      </c>
      <c r="I36" s="30">
        <f t="shared" si="20"/>
        <v>0.97233853153539285</v>
      </c>
      <c r="J36" s="30">
        <f t="shared" si="20"/>
        <v>0.91007550031321094</v>
      </c>
      <c r="K36" s="30">
        <f t="shared" si="20"/>
        <v>0.47720154297583328</v>
      </c>
      <c r="L36" s="30">
        <f t="shared" si="20"/>
        <v>0.21778873100128582</v>
      </c>
      <c r="M36" s="30">
        <f t="shared" si="20"/>
        <v>9.8752101810029344E-2</v>
      </c>
      <c r="N36" s="31">
        <f t="shared" si="20"/>
        <v>7.8508786390161886E-2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5.53615124709117E-3</v>
      </c>
      <c r="S36" s="30">
        <f t="shared" si="23"/>
        <v>1.3494157377093918E-2</v>
      </c>
      <c r="T36" s="30">
        <f t="shared" si="23"/>
        <v>1.5583342947370959E-2</v>
      </c>
      <c r="U36" s="30">
        <f t="shared" si="23"/>
        <v>1.3224724821872869E-2</v>
      </c>
      <c r="V36" s="30">
        <f t="shared" si="23"/>
        <v>5.4494176751935797E-3</v>
      </c>
      <c r="W36" s="30">
        <f t="shared" si="23"/>
        <v>1.9486919134818259E-2</v>
      </c>
      <c r="X36" s="30">
        <f t="shared" si="23"/>
        <v>5.1251923058027948E-2</v>
      </c>
      <c r="Y36" s="30">
        <f t="shared" si="23"/>
        <v>4.2728382582342378E-2</v>
      </c>
      <c r="Z36" s="31">
        <f t="shared" si="23"/>
        <v>3.6231129718024627E-2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1.0184712010814019</v>
      </c>
      <c r="F37" s="30">
        <f t="shared" si="20"/>
        <v>1.0236968777818074</v>
      </c>
      <c r="G37" s="30">
        <f t="shared" si="20"/>
        <v>1.0505423494114932</v>
      </c>
      <c r="H37" s="30">
        <f t="shared" si="20"/>
        <v>0.97148956513138374</v>
      </c>
      <c r="I37" s="30">
        <f t="shared" si="20"/>
        <v>0.96722824832679433</v>
      </c>
      <c r="J37" s="30">
        <f t="shared" si="20"/>
        <v>0.75129405558669349</v>
      </c>
      <c r="K37" s="30">
        <f t="shared" si="20"/>
        <v>0.20713956018594837</v>
      </c>
      <c r="L37" s="30">
        <f t="shared" si="20"/>
        <v>8.5160396953611814E-2</v>
      </c>
      <c r="M37" s="30">
        <f t="shared" si="20"/>
        <v>7.2838020507071971E-2</v>
      </c>
      <c r="N37" s="31">
        <f t="shared" si="20"/>
        <v>6.4727506511489896E-2</v>
      </c>
      <c r="P37" s="20">
        <f t="shared" si="21"/>
        <v>-8.6020599913279607</v>
      </c>
      <c r="Q37" s="30">
        <f t="shared" si="23"/>
        <v>0</v>
      </c>
      <c r="R37" s="30">
        <f t="shared" si="23"/>
        <v>2.78547818638053E-3</v>
      </c>
      <c r="S37" s="30">
        <f t="shared" si="23"/>
        <v>4.5040407918423786E-2</v>
      </c>
      <c r="T37" s="30">
        <f t="shared" si="23"/>
        <v>4.3159472222089046E-2</v>
      </c>
      <c r="U37" s="30">
        <f t="shared" si="23"/>
        <v>3.4733388377332419E-2</v>
      </c>
      <c r="V37" s="30">
        <f t="shared" si="23"/>
        <v>5.2088998165744749E-2</v>
      </c>
      <c r="W37" s="30">
        <f t="shared" si="23"/>
        <v>0.27261578290008814</v>
      </c>
      <c r="X37" s="30">
        <f t="shared" si="23"/>
        <v>0.27049485157492326</v>
      </c>
      <c r="Y37" s="30">
        <f t="shared" si="23"/>
        <v>0.12717305365052445</v>
      </c>
      <c r="Z37" s="31">
        <f t="shared" si="23"/>
        <v>6.0290775856684561E-2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0.8993191783983383</v>
      </c>
      <c r="F38" s="30">
        <f t="shared" si="20"/>
        <v>0.89571725297550364</v>
      </c>
      <c r="G38" s="30">
        <f t="shared" si="20"/>
        <v>0.83236622597342658</v>
      </c>
      <c r="H38" s="30">
        <f t="shared" si="20"/>
        <v>0.87921598364709375</v>
      </c>
      <c r="I38" s="30">
        <f t="shared" si="20"/>
        <v>0.76369061356368073</v>
      </c>
      <c r="J38" s="30">
        <f t="shared" si="20"/>
        <v>0.29365170947215719</v>
      </c>
      <c r="K38" s="30">
        <f t="shared" si="20"/>
        <v>6.291418021166463E-2</v>
      </c>
      <c r="L38" s="30">
        <f t="shared" si="20"/>
        <v>5.838086446210148E-2</v>
      </c>
      <c r="M38" s="30">
        <f t="shared" si="20"/>
        <v>6.0045827701031951E-2</v>
      </c>
      <c r="N38" s="31">
        <f t="shared" si="20"/>
        <v>6.5700108799577994E-2</v>
      </c>
      <c r="P38" s="20">
        <f t="shared" si="21"/>
        <v>-8.3010299956639813</v>
      </c>
      <c r="Q38" s="30">
        <f t="shared" si="23"/>
        <v>0</v>
      </c>
      <c r="R38" s="30">
        <f t="shared" si="23"/>
        <v>9.334312347091922E-3</v>
      </c>
      <c r="S38" s="30">
        <f t="shared" si="23"/>
        <v>6.0187711057513416E-2</v>
      </c>
      <c r="T38" s="30">
        <f t="shared" si="23"/>
        <v>7.6728327547180286E-2</v>
      </c>
      <c r="U38" s="30">
        <f t="shared" si="23"/>
        <v>9.2347467031638542E-2</v>
      </c>
      <c r="V38" s="30">
        <f t="shared" si="23"/>
        <v>0.24895924150193649</v>
      </c>
      <c r="W38" s="30">
        <f t="shared" si="23"/>
        <v>0.52822578872379422</v>
      </c>
      <c r="X38" s="30">
        <f t="shared" si="23"/>
        <v>0.39548823875180317</v>
      </c>
      <c r="Y38" s="30">
        <f t="shared" si="23"/>
        <v>0.1465572066834897</v>
      </c>
      <c r="Z38" s="31">
        <f t="shared" si="23"/>
        <v>6.8257857405846084E-2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0.85560977218027756</v>
      </c>
      <c r="F39" s="30">
        <f t="shared" si="20"/>
        <v>0.68693745672744055</v>
      </c>
      <c r="G39" s="30">
        <f t="shared" si="20"/>
        <v>0.50494543536315983</v>
      </c>
      <c r="H39" s="30">
        <f t="shared" si="20"/>
        <v>0.3567060103524447</v>
      </c>
      <c r="I39" s="30">
        <f t="shared" si="20"/>
        <v>0.17898354818502521</v>
      </c>
      <c r="J39" s="30">
        <f t="shared" si="20"/>
        <v>0.11934159770531799</v>
      </c>
      <c r="K39" s="30">
        <f t="shared" si="20"/>
        <v>5.360027694438034E-2</v>
      </c>
      <c r="L39" s="30">
        <f t="shared" si="20"/>
        <v>4.9924169991098215E-2</v>
      </c>
      <c r="M39" s="30">
        <f t="shared" si="20"/>
        <v>5.5858692426889983E-2</v>
      </c>
      <c r="N39" s="31">
        <f t="shared" si="20"/>
        <v>6.5914410998648254E-2</v>
      </c>
      <c r="P39" s="20">
        <f t="shared" si="21"/>
        <v>-8.1249387366082999</v>
      </c>
      <c r="Q39" s="30">
        <f t="shared" si="23"/>
        <v>0</v>
      </c>
      <c r="R39" s="30">
        <f t="shared" si="23"/>
        <v>-9.8406873470901268E-2</v>
      </c>
      <c r="S39" s="30">
        <f t="shared" si="23"/>
        <v>-3.2525257191634127E-2</v>
      </c>
      <c r="T39" s="30">
        <f t="shared" si="23"/>
        <v>5.4014502622585781E-3</v>
      </c>
      <c r="U39" s="30">
        <f t="shared" si="23"/>
        <v>0.15348325892061443</v>
      </c>
      <c r="V39" s="30">
        <f t="shared" si="23"/>
        <v>0.50785494373487317</v>
      </c>
      <c r="W39" s="30">
        <f t="shared" si="23"/>
        <v>0.49271320974628702</v>
      </c>
      <c r="X39" s="30">
        <f t="shared" si="23"/>
        <v>0.30887038692779328</v>
      </c>
      <c r="Y39" s="30">
        <f t="shared" si="23"/>
        <v>0.10774539200721067</v>
      </c>
      <c r="Z39" s="31">
        <f t="shared" si="23"/>
        <v>3.6178851143191929E-2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0.10774938920973165</v>
      </c>
      <c r="S40" s="36">
        <f t="shared" si="23"/>
        <v>0.19840773368652992</v>
      </c>
      <c r="T40" s="36">
        <f t="shared" si="23"/>
        <v>0.36611333831744558</v>
      </c>
      <c r="U40" s="36">
        <f t="shared" si="23"/>
        <v>0.51429519893110798</v>
      </c>
      <c r="V40" s="36">
        <f t="shared" si="23"/>
        <v>0.53021149803428558</v>
      </c>
      <c r="W40" s="36">
        <f t="shared" si="23"/>
        <v>0.41230812679959672</v>
      </c>
      <c r="X40" s="36">
        <f t="shared" si="23"/>
        <v>0.25285795045897752</v>
      </c>
      <c r="Y40" s="36">
        <f t="shared" si="23"/>
        <v>8.0456430881485935E-2</v>
      </c>
      <c r="Z40" s="37">
        <f t="shared" si="23"/>
        <v>1.9153970224726063E-2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1.060596267877139</v>
      </c>
      <c r="G42" s="30">
        <f t="shared" si="25"/>
        <v>1.0524270823156296</v>
      </c>
      <c r="H42" s="30">
        <f t="shared" si="25"/>
        <v>1.0690886134930595</v>
      </c>
      <c r="I42" s="30">
        <f t="shared" si="25"/>
        <v>0.97688278308444998</v>
      </c>
      <c r="J42" s="30">
        <f t="shared" si="25"/>
        <v>0.98208340535543848</v>
      </c>
      <c r="K42" s="30">
        <f t="shared" si="25"/>
        <v>0.68894717460412891</v>
      </c>
      <c r="L42" s="30">
        <f t="shared" si="25"/>
        <v>0.46374219343008094</v>
      </c>
      <c r="M42" s="30">
        <f t="shared" si="25"/>
        <v>0.20216291775952383</v>
      </c>
      <c r="N42" s="31">
        <f t="shared" si="25"/>
        <v>0.12899346916076085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1.0009018420123101</v>
      </c>
      <c r="F43" s="30">
        <f t="shared" si="27"/>
        <v>1.0021193287289287</v>
      </c>
      <c r="G43" s="30">
        <f t="shared" si="27"/>
        <v>0.99433342602265129</v>
      </c>
      <c r="H43" s="30">
        <f t="shared" si="27"/>
        <v>1.0327669264472685</v>
      </c>
      <c r="I43" s="30">
        <f t="shared" si="27"/>
        <v>0.96679718324678154</v>
      </c>
      <c r="J43" s="30">
        <f t="shared" si="27"/>
        <v>0.94756540233426778</v>
      </c>
      <c r="K43" s="30">
        <f t="shared" si="27"/>
        <v>0.67096294180864413</v>
      </c>
      <c r="L43" s="30">
        <f t="shared" si="27"/>
        <v>0.41260775133209582</v>
      </c>
      <c r="M43" s="30">
        <f t="shared" si="27"/>
        <v>0.15980640458135742</v>
      </c>
      <c r="N43" s="31">
        <f t="shared" si="27"/>
        <v>9.8105380239138437E-2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0.98714875132458046</v>
      </c>
      <c r="F44" s="30">
        <f t="shared" si="27"/>
        <v>1.0131593780296255</v>
      </c>
      <c r="G44" s="30">
        <f t="shared" si="27"/>
        <v>0.97647695417891045</v>
      </c>
      <c r="H44" s="30">
        <f t="shared" si="27"/>
        <v>1.0273107822727923</v>
      </c>
      <c r="I44" s="30">
        <f t="shared" si="27"/>
        <v>0.93194850482109715</v>
      </c>
      <c r="J44" s="30">
        <f t="shared" si="27"/>
        <v>0.88599965429389527</v>
      </c>
      <c r="K44" s="30">
        <f t="shared" si="27"/>
        <v>0.43809981888006255</v>
      </c>
      <c r="L44" s="30">
        <f t="shared" si="27"/>
        <v>0.20962566041139027</v>
      </c>
      <c r="M44" s="30">
        <f t="shared" si="27"/>
        <v>7.5807336484770144E-2</v>
      </c>
      <c r="N44" s="31">
        <f t="shared" si="27"/>
        <v>5.9777094715957345E-2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1.0368778229533824</v>
      </c>
      <c r="F45" s="30">
        <f t="shared" si="27"/>
        <v>1.0271379292204328</v>
      </c>
      <c r="G45" s="30">
        <f t="shared" si="27"/>
        <v>0.97644689277850005</v>
      </c>
      <c r="H45" s="30">
        <f t="shared" si="27"/>
        <v>0.97798002419942731</v>
      </c>
      <c r="I45" s="30">
        <f t="shared" si="27"/>
        <v>0.90512622030497292</v>
      </c>
      <c r="J45" s="30">
        <f t="shared" si="27"/>
        <v>0.76499500229218176</v>
      </c>
      <c r="K45" s="30">
        <f t="shared" si="27"/>
        <v>0.15949827522715146</v>
      </c>
      <c r="L45" s="30">
        <f t="shared" si="27"/>
        <v>6.7405175070080633E-2</v>
      </c>
      <c r="M45" s="30">
        <f t="shared" si="27"/>
        <v>5.7462366884361307E-2</v>
      </c>
      <c r="N45" s="31">
        <f t="shared" si="27"/>
        <v>6.1407925688218186E-2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0.81160520362841104</v>
      </c>
      <c r="F46" s="30">
        <f t="shared" si="27"/>
        <v>0.8807915166728042</v>
      </c>
      <c r="G46" s="30">
        <f t="shared" si="27"/>
        <v>0.84492075063316829</v>
      </c>
      <c r="H46" s="30">
        <f t="shared" si="27"/>
        <v>0.84269620700280323</v>
      </c>
      <c r="I46" s="30">
        <f t="shared" si="27"/>
        <v>0.62073785707307172</v>
      </c>
      <c r="J46" s="30">
        <f t="shared" si="27"/>
        <v>0.2856734880994431</v>
      </c>
      <c r="K46" s="30">
        <f t="shared" si="27"/>
        <v>5.6808531425436452E-2</v>
      </c>
      <c r="L46" s="30">
        <f t="shared" si="27"/>
        <v>4.9052690119569219E-2</v>
      </c>
      <c r="M46" s="30">
        <f t="shared" si="27"/>
        <v>4.9330758073364844E-2</v>
      </c>
      <c r="N46" s="31">
        <f t="shared" si="27"/>
        <v>6.089688188124244E-2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1.0015818032040202</v>
      </c>
      <c r="S46" s="30">
        <f t="shared" si="29"/>
        <v>1.0349362608529278</v>
      </c>
      <c r="T46" s="30">
        <f t="shared" si="29"/>
        <v>1.0216522350170518</v>
      </c>
      <c r="U46" s="30">
        <f t="shared" si="29"/>
        <v>0.97725869170483315</v>
      </c>
      <c r="V46" s="30">
        <f t="shared" si="29"/>
        <v>0.94923008485457627</v>
      </c>
      <c r="W46" s="30">
        <f t="shared" si="29"/>
        <v>0.68054904861016574</v>
      </c>
      <c r="X46" s="30">
        <f t="shared" si="29"/>
        <v>0.42990525811282437</v>
      </c>
      <c r="Y46" s="30">
        <f t="shared" si="29"/>
        <v>0.16456507861705419</v>
      </c>
      <c r="Z46" s="31">
        <f t="shared" si="29"/>
        <v>8.0197423443099075E-2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0.70990748604023723</v>
      </c>
      <c r="F47" s="30">
        <f t="shared" si="27"/>
        <v>0.51107386837615831</v>
      </c>
      <c r="G47" s="30">
        <f t="shared" si="27"/>
        <v>0.44163954877837985</v>
      </c>
      <c r="H47" s="30">
        <f t="shared" si="27"/>
        <v>0.38840080865167104</v>
      </c>
      <c r="I47" s="30">
        <f t="shared" si="27"/>
        <v>0.12660358782813896</v>
      </c>
      <c r="J47" s="30">
        <f t="shared" si="27"/>
        <v>0.10187808599063587</v>
      </c>
      <c r="K47" s="30">
        <f t="shared" si="27"/>
        <v>4.4475841907095241E-2</v>
      </c>
      <c r="L47" s="30">
        <f t="shared" si="27"/>
        <v>5.3516808080504429E-2</v>
      </c>
      <c r="M47" s="30">
        <f t="shared" si="27"/>
        <v>5.9311143009597105E-2</v>
      </c>
      <c r="N47" s="31">
        <f t="shared" si="27"/>
        <v>6.3256701813453983E-2</v>
      </c>
      <c r="P47" s="20">
        <f t="shared" ref="P47:P51" si="30">LOG(D62,10)</f>
        <v>-8.9999999999999982</v>
      </c>
      <c r="Q47" s="30">
        <f t="shared" ref="Q47:Q51" si="31">$E89*E$88</f>
        <v>0.98972789926496541</v>
      </c>
      <c r="R47" s="30">
        <f t="shared" si="29"/>
        <v>0.99129345402713098</v>
      </c>
      <c r="S47" s="30">
        <f t="shared" si="29"/>
        <v>1.0243052913271065</v>
      </c>
      <c r="T47" s="30">
        <f t="shared" si="29"/>
        <v>1.0111577203427835</v>
      </c>
      <c r="U47" s="30">
        <f t="shared" si="29"/>
        <v>0.96722019197945297</v>
      </c>
      <c r="V47" s="30">
        <f t="shared" si="29"/>
        <v>0.93947949780222462</v>
      </c>
      <c r="W47" s="30">
        <f t="shared" si="29"/>
        <v>0.6735583802277102</v>
      </c>
      <c r="X47" s="30">
        <f t="shared" si="29"/>
        <v>0.42548922799496841</v>
      </c>
      <c r="Y47" s="30">
        <f t="shared" si="29"/>
        <v>0.16287464955203093</v>
      </c>
      <c r="Z47" s="31">
        <f t="shared" si="29"/>
        <v>7.9373627430801341E-2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1.0014965406367526</v>
      </c>
      <c r="R48" s="30">
        <f t="shared" si="29"/>
        <v>1.0030807110735471</v>
      </c>
      <c r="S48" s="30">
        <f t="shared" si="29"/>
        <v>1.036485085023743</v>
      </c>
      <c r="T48" s="30">
        <f t="shared" si="29"/>
        <v>1.023181179103384</v>
      </c>
      <c r="U48" s="30">
        <f t="shared" si="29"/>
        <v>0.97872119904958921</v>
      </c>
      <c r="V48" s="30">
        <f t="shared" si="29"/>
        <v>0.95065064625018936</v>
      </c>
      <c r="W48" s="30">
        <f t="shared" si="29"/>
        <v>0.68156751791671422</v>
      </c>
      <c r="X48" s="30">
        <f t="shared" si="29"/>
        <v>0.43054862880154388</v>
      </c>
      <c r="Y48" s="30">
        <f t="shared" si="29"/>
        <v>0.16481135694459501</v>
      </c>
      <c r="Z48" s="31">
        <f t="shared" si="29"/>
        <v>8.0317442146244533E-2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1.0115927871887791</v>
      </c>
      <c r="R49" s="30">
        <f t="shared" si="29"/>
        <v>1.0131929279007181</v>
      </c>
      <c r="S49" s="30">
        <f t="shared" si="29"/>
        <v>1.0469340566789465</v>
      </c>
      <c r="T49" s="30">
        <f t="shared" si="29"/>
        <v>1.0334960319585451</v>
      </c>
      <c r="U49" s="30">
        <f t="shared" si="29"/>
        <v>0.98858784374615194</v>
      </c>
      <c r="V49" s="30">
        <f t="shared" si="29"/>
        <v>0.96023430722148206</v>
      </c>
      <c r="W49" s="30">
        <f t="shared" si="29"/>
        <v>0.68843850890222946</v>
      </c>
      <c r="X49" s="30">
        <f t="shared" si="29"/>
        <v>0.43488905828146351</v>
      </c>
      <c r="Y49" s="30">
        <f t="shared" si="29"/>
        <v>0.1664728465521664</v>
      </c>
      <c r="Z49" s="31">
        <f t="shared" si="29"/>
        <v>8.1127135106163331E-2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0.98589636510555656</v>
      </c>
      <c r="G50" s="30">
        <f t="shared" si="33"/>
        <v>1.0572633380187006</v>
      </c>
      <c r="H50" s="30">
        <f t="shared" si="33"/>
        <v>0.97835224456259717</v>
      </c>
      <c r="I50" s="30">
        <f t="shared" si="33"/>
        <v>0.96111145063048753</v>
      </c>
      <c r="J50" s="30">
        <f t="shared" si="33"/>
        <v>0.90847236651795715</v>
      </c>
      <c r="K50" s="30">
        <f t="shared" si="33"/>
        <v>0.64156939436533644</v>
      </c>
      <c r="L50" s="30">
        <f t="shared" si="33"/>
        <v>0.37950796851976343</v>
      </c>
      <c r="M50" s="30">
        <f t="shared" si="33"/>
        <v>0.16282670251991282</v>
      </c>
      <c r="N50" s="31">
        <f t="shared" si="33"/>
        <v>0.10059959121867085</v>
      </c>
      <c r="P50" s="20">
        <f t="shared" si="30"/>
        <v>-8.1249387366082999</v>
      </c>
      <c r="Q50" s="30">
        <f t="shared" si="31"/>
        <v>0.77446972347426402</v>
      </c>
      <c r="R50" s="30">
        <f t="shared" si="29"/>
        <v>0.77569478216427223</v>
      </c>
      <c r="S50" s="30">
        <f t="shared" si="29"/>
        <v>0.80152679975625574</v>
      </c>
      <c r="T50" s="30">
        <f t="shared" si="29"/>
        <v>0.79123872394051997</v>
      </c>
      <c r="U50" s="30">
        <f t="shared" si="29"/>
        <v>0.75685726872746317</v>
      </c>
      <c r="V50" s="30">
        <f t="shared" si="29"/>
        <v>0.73514996133077581</v>
      </c>
      <c r="W50" s="30">
        <f t="shared" si="29"/>
        <v>0.52706463348778854</v>
      </c>
      <c r="X50" s="30">
        <f t="shared" si="29"/>
        <v>0.33294860637077117</v>
      </c>
      <c r="Y50" s="30">
        <f t="shared" si="29"/>
        <v>0.12745067093007048</v>
      </c>
      <c r="Z50" s="31">
        <f t="shared" si="29"/>
        <v>6.2110476357325396E-2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0.98673837315895618</v>
      </c>
      <c r="F51" s="30">
        <f t="shared" si="33"/>
        <v>0.97414899468312655</v>
      </c>
      <c r="G51" s="30">
        <f t="shared" si="33"/>
        <v>1.0244250239361161</v>
      </c>
      <c r="H51" s="30">
        <f t="shared" si="33"/>
        <v>0.97704169976980582</v>
      </c>
      <c r="I51" s="30">
        <f t="shared" si="33"/>
        <v>0.93530118763877856</v>
      </c>
      <c r="J51" s="30">
        <f t="shared" si="33"/>
        <v>0.92159139522092526</v>
      </c>
      <c r="K51" s="30">
        <f t="shared" si="33"/>
        <v>0.65030183272559361</v>
      </c>
      <c r="L51" s="30">
        <f t="shared" si="33"/>
        <v>0.36548581827564897</v>
      </c>
      <c r="M51" s="30">
        <f t="shared" si="33"/>
        <v>0.13315270902510407</v>
      </c>
      <c r="N51" s="31">
        <f t="shared" si="33"/>
        <v>7.2935552431977288E-2</v>
      </c>
      <c r="P51" s="20">
        <f t="shared" si="30"/>
        <v>-8</v>
      </c>
      <c r="Q51" s="30">
        <f t="shared" si="31"/>
        <v>0.64500807021741724</v>
      </c>
      <c r="R51" s="30">
        <f t="shared" si="29"/>
        <v>0.6460283460495061</v>
      </c>
      <c r="S51" s="30">
        <f t="shared" si="29"/>
        <v>0.66754224041077648</v>
      </c>
      <c r="T51" s="30">
        <f t="shared" si="29"/>
        <v>0.65897393654165981</v>
      </c>
      <c r="U51" s="30">
        <f t="shared" si="29"/>
        <v>0.63033974283973238</v>
      </c>
      <c r="V51" s="30">
        <f t="shared" si="29"/>
        <v>0.61226106522436541</v>
      </c>
      <c r="W51" s="30">
        <f t="shared" si="29"/>
        <v>0.43895962853234227</v>
      </c>
      <c r="X51" s="30">
        <f t="shared" si="29"/>
        <v>0.27729236091167353</v>
      </c>
      <c r="Y51" s="30">
        <f t="shared" si="29"/>
        <v>0.10614580378396368</v>
      </c>
      <c r="Z51" s="31">
        <f t="shared" si="29"/>
        <v>5.1727985331442392E-2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1.0134789192419211</v>
      </c>
      <c r="F52" s="30">
        <f t="shared" si="33"/>
        <v>0.99054778056183668</v>
      </c>
      <c r="G52" s="30">
        <f t="shared" si="33"/>
        <v>0.99422138021416884</v>
      </c>
      <c r="H52" s="30">
        <f t="shared" si="33"/>
        <v>0.95477601906740817</v>
      </c>
      <c r="I52" s="30">
        <f t="shared" si="33"/>
        <v>0.93079237032057416</v>
      </c>
      <c r="J52" s="30">
        <f t="shared" si="33"/>
        <v>0.90683588312384988</v>
      </c>
      <c r="K52" s="30">
        <f t="shared" si="33"/>
        <v>0.35817936129614919</v>
      </c>
      <c r="L52" s="30">
        <f t="shared" si="33"/>
        <v>0.13612689876211234</v>
      </c>
      <c r="M52" s="30">
        <f t="shared" si="33"/>
        <v>6.0644951007353988E-2</v>
      </c>
      <c r="N52" s="31">
        <f t="shared" si="33"/>
        <v>5.6455281902938199E-2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0.97773431929760235</v>
      </c>
      <c r="F53" s="30">
        <f t="shared" si="33"/>
        <v>0.95880950925869335</v>
      </c>
      <c r="G53" s="30">
        <f t="shared" si="33"/>
        <v>0.92633108571506173</v>
      </c>
      <c r="H53" s="30">
        <f t="shared" si="33"/>
        <v>0.91590105047295045</v>
      </c>
      <c r="I53" s="30">
        <f t="shared" si="33"/>
        <v>0.81807193736546546</v>
      </c>
      <c r="J53" s="30">
        <f t="shared" si="33"/>
        <v>0.62343226927960782</v>
      </c>
      <c r="K53" s="30">
        <f t="shared" si="33"/>
        <v>0.16006980518378183</v>
      </c>
      <c r="L53" s="30">
        <f t="shared" si="33"/>
        <v>4.9182776861075458E-2</v>
      </c>
      <c r="M53" s="30">
        <f t="shared" si="33"/>
        <v>5.2666245662639964E-2</v>
      </c>
      <c r="N53" s="31">
        <f t="shared" si="33"/>
        <v>4.8306816870038773E-2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0.64546028641854591</v>
      </c>
      <c r="F54" s="30">
        <f t="shared" si="33"/>
        <v>0.87864219411001787</v>
      </c>
      <c r="G54" s="30">
        <f t="shared" si="33"/>
        <v>0.85498448396449989</v>
      </c>
      <c r="H54" s="30">
        <f t="shared" si="33"/>
        <v>0.66680247441721496</v>
      </c>
      <c r="I54" s="30">
        <f t="shared" si="33"/>
        <v>0.4605308724968934</v>
      </c>
      <c r="J54" s="30">
        <f t="shared" si="33"/>
        <v>0.13969185221400585</v>
      </c>
      <c r="K54" s="30">
        <f t="shared" si="33"/>
        <v>4.2460293208933436E-2</v>
      </c>
      <c r="L54" s="30">
        <f t="shared" si="33"/>
        <v>4.4449876754466378E-2</v>
      </c>
      <c r="M54" s="30">
        <f t="shared" si="33"/>
        <v>5.1111246918861659E-2</v>
      </c>
      <c r="N54" s="31">
        <f t="shared" si="33"/>
        <v>5.9477004352638405E-2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0.42141144995144875</v>
      </c>
      <c r="F55" s="36">
        <f t="shared" si="33"/>
        <v>0.46865896636721055</v>
      </c>
      <c r="G55" s="36">
        <f t="shared" si="33"/>
        <v>0.51115321151378112</v>
      </c>
      <c r="H55" s="36">
        <f t="shared" si="33"/>
        <v>0.18440655408204146</v>
      </c>
      <c r="I55" s="36">
        <f t="shared" si="33"/>
        <v>9.5472848635471633E-2</v>
      </c>
      <c r="J55" s="36">
        <f t="shared" si="33"/>
        <v>7.9114805081926032E-2</v>
      </c>
      <c r="K55" s="36">
        <f t="shared" si="33"/>
        <v>4.813705718185337E-2</v>
      </c>
      <c r="L55" s="36">
        <f t="shared" si="33"/>
        <v>4.7383324166310171E-2</v>
      </c>
      <c r="M55" s="36">
        <f t="shared" si="33"/>
        <v>5.134212009479381E-2</v>
      </c>
      <c r="N55" s="37">
        <f t="shared" si="33"/>
        <v>6.1785736111959907E-2</v>
      </c>
      <c r="P55" s="20" t="e">
        <f>LOG(D61,10)</f>
        <v>#NUM!</v>
      </c>
      <c r="Q55" s="30">
        <f>E88</f>
        <v>1</v>
      </c>
      <c r="R55" s="30">
        <f t="shared" ref="R55:Z60" si="36">F88</f>
        <v>1.0015818032040202</v>
      </c>
      <c r="S55" s="30">
        <f t="shared" si="36"/>
        <v>1.0349362608529278</v>
      </c>
      <c r="T55" s="30">
        <f t="shared" si="36"/>
        <v>1.0216522350170518</v>
      </c>
      <c r="U55" s="30">
        <f t="shared" si="36"/>
        <v>0.97725869170483315</v>
      </c>
      <c r="V55" s="30">
        <f t="shared" si="36"/>
        <v>0.94923008485457627</v>
      </c>
      <c r="W55" s="30">
        <f t="shared" si="36"/>
        <v>0.68054904861016574</v>
      </c>
      <c r="X55" s="30">
        <f t="shared" si="36"/>
        <v>0.42990525811282437</v>
      </c>
      <c r="Y55" s="30">
        <f t="shared" si="36"/>
        <v>0.16456507861705419</v>
      </c>
      <c r="Z55" s="31">
        <f t="shared" si="36"/>
        <v>8.0197423443099075E-2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0.98972789926496541</v>
      </c>
      <c r="R56" s="30">
        <f t="shared" si="36"/>
        <v>0.98547445113122278</v>
      </c>
      <c r="S56" s="30">
        <f t="shared" si="36"/>
        <v>1.0101372540441269</v>
      </c>
      <c r="T56" s="30">
        <f t="shared" si="36"/>
        <v>0.99478680800106645</v>
      </c>
      <c r="U56" s="30">
        <f t="shared" si="36"/>
        <v>0.95330651594237059</v>
      </c>
      <c r="V56" s="30">
        <f t="shared" si="36"/>
        <v>0.93372546295205461</v>
      </c>
      <c r="W56" s="30">
        <f t="shared" si="36"/>
        <v>0.65291312328398776</v>
      </c>
      <c r="X56" s="30">
        <f t="shared" si="36"/>
        <v>0.3713260117276827</v>
      </c>
      <c r="Y56" s="30">
        <f t="shared" si="36"/>
        <v>0.11753883599335735</v>
      </c>
      <c r="Z56" s="31">
        <f t="shared" si="36"/>
        <v>4.0825714415681252E-2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1.0014965406367526</v>
      </c>
      <c r="R57" s="30">
        <f t="shared" si="36"/>
        <v>1.0001524041164718</v>
      </c>
      <c r="S57" s="30">
        <f t="shared" si="36"/>
        <v>0.98913449296674827</v>
      </c>
      <c r="T57" s="30">
        <f t="shared" si="36"/>
        <v>0.97780886100310549</v>
      </c>
      <c r="U57" s="30">
        <f t="shared" si="36"/>
        <v>0.94220991142789645</v>
      </c>
      <c r="V57" s="30">
        <f t="shared" si="36"/>
        <v>0.89589658212238166</v>
      </c>
      <c r="W57" s="30">
        <f t="shared" si="36"/>
        <v>0.39500762203108453</v>
      </c>
      <c r="X57" s="30">
        <f t="shared" si="36"/>
        <v>0.14623661117104284</v>
      </c>
      <c r="Y57" s="30">
        <f t="shared" si="36"/>
        <v>3.1183553207779324E-2</v>
      </c>
      <c r="Z57" s="31">
        <f t="shared" si="36"/>
        <v>1.7004769441144138E-2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1.0115927871887791</v>
      </c>
      <c r="R58" s="30">
        <f t="shared" si="36"/>
        <v>1.0033794802680911</v>
      </c>
      <c r="S58" s="30">
        <f t="shared" si="36"/>
        <v>0.98364290152897182</v>
      </c>
      <c r="T58" s="30">
        <f t="shared" si="36"/>
        <v>0.9528243108190162</v>
      </c>
      <c r="U58" s="30">
        <f t="shared" si="36"/>
        <v>0.8915218223719773</v>
      </c>
      <c r="V58" s="30">
        <f t="shared" si="36"/>
        <v>0.6985483759274782</v>
      </c>
      <c r="W58" s="30">
        <f t="shared" si="36"/>
        <v>0.13332967317953953</v>
      </c>
      <c r="X58" s="30">
        <f t="shared" si="36"/>
        <v>1.9460168638050765E-2</v>
      </c>
      <c r="Y58" s="30">
        <f t="shared" si="36"/>
        <v>1.2878837589437725E-2</v>
      </c>
      <c r="Z58" s="31">
        <f t="shared" si="36"/>
        <v>9.8917945795194834E-3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0.77446972347426402</v>
      </c>
      <c r="R59" s="30">
        <f t="shared" si="36"/>
        <v>0.87916089830341804</v>
      </c>
      <c r="S59" s="30">
        <f t="shared" si="36"/>
        <v>0.83610249528772518</v>
      </c>
      <c r="T59" s="30">
        <f t="shared" si="36"/>
        <v>0.78579852923869709</v>
      </c>
      <c r="U59" s="30">
        <f t="shared" si="36"/>
        <v>0.59526035821383272</v>
      </c>
      <c r="V59" s="30">
        <f t="shared" si="36"/>
        <v>0.2007171204736653</v>
      </c>
      <c r="W59" s="30">
        <f t="shared" si="36"/>
        <v>5.5960132265618148E-3</v>
      </c>
      <c r="X59" s="30">
        <f t="shared" si="36"/>
        <v>1.98692321906737E-3</v>
      </c>
      <c r="Y59" s="30">
        <f t="shared" si="36"/>
        <v>5.0020052444169419E-3</v>
      </c>
      <c r="Z59" s="31">
        <f t="shared" si="36"/>
        <v>1.3967693264742329E-2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0.64500807021741724</v>
      </c>
      <c r="R60" s="30">
        <f t="shared" si="36"/>
        <v>0.53278580679831378</v>
      </c>
      <c r="S60" s="30">
        <f t="shared" si="36"/>
        <v>0.45957357732804105</v>
      </c>
      <c r="T60" s="30">
        <f t="shared" si="36"/>
        <v>0.27447747339588113</v>
      </c>
      <c r="U60" s="30">
        <f t="shared" si="36"/>
        <v>8.9301277332648754E-2</v>
      </c>
      <c r="V60" s="30">
        <f t="shared" si="36"/>
        <v>5.4005895412442564E-2</v>
      </c>
      <c r="W60" s="30">
        <f t="shared" si="36"/>
        <v>-8.3266726846886741E-17</v>
      </c>
      <c r="X60" s="30">
        <f t="shared" si="36"/>
        <v>1.6157920997666997E-3</v>
      </c>
      <c r="Y60" s="30">
        <f t="shared" si="36"/>
        <v>7.1129277518133111E-3</v>
      </c>
      <c r="Z60" s="31">
        <f t="shared" si="36"/>
        <v>1.5678701897060665E-2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1.0015047097139138</v>
      </c>
      <c r="G61" s="30">
        <f t="shared" si="40"/>
        <v>1.033233546966916</v>
      </c>
      <c r="H61" s="30">
        <f t="shared" si="40"/>
        <v>1.0205969543336975</v>
      </c>
      <c r="I61" s="30">
        <f t="shared" si="40"/>
        <v>0.97836705134249635</v>
      </c>
      <c r="J61" s="30">
        <f t="shared" si="40"/>
        <v>0.95170449503469456</v>
      </c>
      <c r="K61" s="30">
        <f t="shared" si="40"/>
        <v>0.69611836134002447</v>
      </c>
      <c r="L61" s="30">
        <f t="shared" si="40"/>
        <v>0.45769037906323268</v>
      </c>
      <c r="M61" s="30">
        <f t="shared" si="40"/>
        <v>0.20528227635857257</v>
      </c>
      <c r="N61" s="31">
        <f t="shared" si="40"/>
        <v>0.12502650879044039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0.9902285380893</v>
      </c>
      <c r="F62" s="30">
        <f t="shared" si="40"/>
        <v>0.98618239334246649</v>
      </c>
      <c r="G62" s="30">
        <f t="shared" si="40"/>
        <v>1.0096431873407774</v>
      </c>
      <c r="H62" s="30">
        <f t="shared" si="40"/>
        <v>0.99504088712087835</v>
      </c>
      <c r="I62" s="30">
        <f t="shared" si="40"/>
        <v>0.95558225014374643</v>
      </c>
      <c r="J62" s="30">
        <f t="shared" si="40"/>
        <v>0.93695553313602753</v>
      </c>
      <c r="K62" s="30">
        <f t="shared" si="40"/>
        <v>0.66982934815203332</v>
      </c>
      <c r="L62" s="30">
        <f t="shared" si="40"/>
        <v>0.40196615189929452</v>
      </c>
      <c r="M62" s="30">
        <f t="shared" si="40"/>
        <v>0.16054798583185062</v>
      </c>
      <c r="N62" s="31">
        <f t="shared" si="40"/>
        <v>8.7573687303942174E-2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1.0014236026502319</v>
      </c>
      <c r="F63" s="30">
        <f t="shared" si="40"/>
        <v>1.0001449762865018</v>
      </c>
      <c r="G63" s="30">
        <f t="shared" si="40"/>
        <v>0.98966405306426297</v>
      </c>
      <c r="H63" s="30">
        <f t="shared" si="40"/>
        <v>0.97889040664061644</v>
      </c>
      <c r="I63" s="30">
        <f t="shared" si="40"/>
        <v>0.94502646889235464</v>
      </c>
      <c r="J63" s="30">
        <f t="shared" si="40"/>
        <v>0.90097034591031877</v>
      </c>
      <c r="K63" s="30">
        <f t="shared" si="40"/>
        <v>0.42449357438401503</v>
      </c>
      <c r="L63" s="30">
        <f t="shared" si="40"/>
        <v>0.1878470967249295</v>
      </c>
      <c r="M63" s="30">
        <f t="shared" si="40"/>
        <v>7.8401463100717814E-2</v>
      </c>
      <c r="N63" s="31">
        <f t="shared" si="40"/>
        <v>6.4913721003019134E-2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1.0110277811107957</v>
      </c>
      <c r="F64" s="30">
        <f t="shared" si="40"/>
        <v>1.003214772086978</v>
      </c>
      <c r="G64" s="30">
        <f t="shared" si="40"/>
        <v>0.98444010930168491</v>
      </c>
      <c r="H64" s="30">
        <f t="shared" si="40"/>
        <v>0.95512354660125387</v>
      </c>
      <c r="I64" s="30">
        <f t="shared" si="40"/>
        <v>0.89680880199907753</v>
      </c>
      <c r="J64" s="30">
        <f t="shared" si="40"/>
        <v>0.71324044238616102</v>
      </c>
      <c r="K64" s="30">
        <f t="shared" si="40"/>
        <v>0.17556921353229385</v>
      </c>
      <c r="L64" s="30">
        <f t="shared" si="40"/>
        <v>6.7249449628255964E-2</v>
      </c>
      <c r="M64" s="30">
        <f t="shared" si="40"/>
        <v>6.0988877684691085E-2</v>
      </c>
      <c r="N64" s="31">
        <f t="shared" si="40"/>
        <v>5.8147416356582278E-2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0.78546155614843161</v>
      </c>
      <c r="F65" s="30">
        <f t="shared" si="40"/>
        <v>0.88505032125277527</v>
      </c>
      <c r="G65" s="30">
        <f t="shared" si="40"/>
        <v>0.84409048685703159</v>
      </c>
      <c r="H65" s="30">
        <f t="shared" si="40"/>
        <v>0.79623822168903724</v>
      </c>
      <c r="I65" s="30">
        <f t="shared" si="40"/>
        <v>0.61498644771121524</v>
      </c>
      <c r="J65" s="30">
        <f t="shared" si="40"/>
        <v>0.23967234992853537</v>
      </c>
      <c r="K65" s="30">
        <f t="shared" si="40"/>
        <v>5.4061001615344835E-2</v>
      </c>
      <c r="L65" s="30">
        <f t="shared" si="40"/>
        <v>5.0627810445379028E-2</v>
      </c>
      <c r="M65" s="30">
        <f t="shared" si="40"/>
        <v>5.3495944231086147E-2</v>
      </c>
      <c r="N65" s="31">
        <f t="shared" si="40"/>
        <v>6.2024665011152946E-2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5.8190028959081985E-3</v>
      </c>
      <c r="S65" s="30">
        <f t="shared" si="45"/>
        <v>1.4168037282979551E-2</v>
      </c>
      <c r="T65" s="30">
        <f t="shared" si="45"/>
        <v>1.6370912341717059E-2</v>
      </c>
      <c r="U65" s="30">
        <f t="shared" si="45"/>
        <v>1.3913676037082379E-2</v>
      </c>
      <c r="V65" s="30">
        <f t="shared" si="45"/>
        <v>5.7540348501700089E-3</v>
      </c>
      <c r="W65" s="30">
        <f t="shared" si="45"/>
        <v>2.0645256943722434E-2</v>
      </c>
      <c r="X65" s="30">
        <f t="shared" si="45"/>
        <v>5.4163216267285708E-2</v>
      </c>
      <c r="Y65" s="30">
        <f t="shared" si="45"/>
        <v>4.5335813558673582E-2</v>
      </c>
      <c r="Z65" s="31">
        <f t="shared" si="45"/>
        <v>3.8547913015120089E-2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0.66230956939065455</v>
      </c>
      <c r="F66" s="30">
        <f t="shared" si="40"/>
        <v>0.55555676382360308</v>
      </c>
      <c r="G66" s="30">
        <f t="shared" si="40"/>
        <v>0.48591273188510692</v>
      </c>
      <c r="H66" s="30">
        <f t="shared" si="40"/>
        <v>0.30983779102871906</v>
      </c>
      <c r="I66" s="30">
        <f t="shared" si="40"/>
        <v>0.13368666154954525</v>
      </c>
      <c r="J66" s="30">
        <f t="shared" si="40"/>
        <v>0.10011149625929329</v>
      </c>
      <c r="K66" s="30">
        <f t="shared" si="40"/>
        <v>4.8737725344442984E-2</v>
      </c>
      <c r="L66" s="30">
        <f t="shared" si="40"/>
        <v>5.027476741263761E-2</v>
      </c>
      <c r="M66" s="30">
        <f t="shared" si="40"/>
        <v>5.550398517709363E-2</v>
      </c>
      <c r="N66" s="31">
        <f t="shared" si="40"/>
        <v>6.3652282974687391E-2</v>
      </c>
      <c r="P66" s="20">
        <f t="shared" si="44"/>
        <v>-8.6020599913279607</v>
      </c>
      <c r="Q66" s="30">
        <f t="shared" si="45"/>
        <v>0</v>
      </c>
      <c r="R66" s="30">
        <f t="shared" si="45"/>
        <v>2.928306957075355E-3</v>
      </c>
      <c r="S66" s="30">
        <f t="shared" si="45"/>
        <v>4.7350592056994767E-2</v>
      </c>
      <c r="T66" s="30">
        <f t="shared" si="45"/>
        <v>4.537231810027853E-2</v>
      </c>
      <c r="U66" s="30">
        <f t="shared" si="45"/>
        <v>3.6511287621692756E-2</v>
      </c>
      <c r="V66" s="30">
        <f t="shared" si="45"/>
        <v>5.47540641278077E-2</v>
      </c>
      <c r="W66" s="30">
        <f t="shared" si="45"/>
        <v>0.28655989588562969</v>
      </c>
      <c r="X66" s="30">
        <f t="shared" si="45"/>
        <v>0.28431201763050107</v>
      </c>
      <c r="Y66" s="30">
        <f t="shared" si="45"/>
        <v>0.13362780373681568</v>
      </c>
      <c r="Z66" s="31">
        <f t="shared" si="45"/>
        <v>6.3312672705100395E-2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9.813447632627037E-3</v>
      </c>
      <c r="S67" s="30">
        <f t="shared" si="45"/>
        <v>6.3291155149974632E-2</v>
      </c>
      <c r="T67" s="30">
        <f t="shared" si="45"/>
        <v>8.0671721139528918E-2</v>
      </c>
      <c r="U67" s="30">
        <f t="shared" si="45"/>
        <v>9.7066021374174638E-2</v>
      </c>
      <c r="V67" s="30">
        <f t="shared" si="45"/>
        <v>0.26168593129400386</v>
      </c>
      <c r="W67" s="30">
        <f t="shared" si="45"/>
        <v>0.55510883572268988</v>
      </c>
      <c r="X67" s="30">
        <f t="shared" si="45"/>
        <v>0.41542888964341274</v>
      </c>
      <c r="Y67" s="30">
        <f t="shared" si="45"/>
        <v>0.15359400896272868</v>
      </c>
      <c r="Z67" s="31">
        <f t="shared" si="45"/>
        <v>7.1235340526643848E-2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-0.1034661161391458</v>
      </c>
      <c r="S68" s="30">
        <f t="shared" si="45"/>
        <v>-3.4575695531469441E-2</v>
      </c>
      <c r="T68" s="30">
        <f t="shared" si="45"/>
        <v>5.4401947018228869E-3</v>
      </c>
      <c r="U68" s="30">
        <f t="shared" si="45"/>
        <v>0.16159691051363045</v>
      </c>
      <c r="V68" s="30">
        <f t="shared" si="45"/>
        <v>0.53443284085711051</v>
      </c>
      <c r="W68" s="30">
        <f t="shared" si="45"/>
        <v>0.52146862026122676</v>
      </c>
      <c r="X68" s="30">
        <f t="shared" si="45"/>
        <v>0.33096168315170382</v>
      </c>
      <c r="Y68" s="30">
        <f t="shared" si="45"/>
        <v>0.12244866568565355</v>
      </c>
      <c r="Z68" s="31">
        <f t="shared" si="45"/>
        <v>4.8142783092583068E-2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5.3038771331118575E-2</v>
      </c>
      <c r="G69" s="30">
        <f t="shared" si="47"/>
        <v>3.751052253900769E-2</v>
      </c>
      <c r="H69" s="30">
        <f t="shared" si="47"/>
        <v>4.5689609805358078E-2</v>
      </c>
      <c r="I69" s="30">
        <f t="shared" si="47"/>
        <v>1.8043579151722656E-2</v>
      </c>
      <c r="J69" s="30">
        <f t="shared" si="47"/>
        <v>3.8451920279469268E-2</v>
      </c>
      <c r="K69" s="30">
        <f t="shared" si="47"/>
        <v>5.8465344826079589E-2</v>
      </c>
      <c r="L69" s="30">
        <f t="shared" si="47"/>
        <v>7.5339022691806937E-2</v>
      </c>
      <c r="M69" s="30">
        <f t="shared" si="47"/>
        <v>4.4098076005314582E-2</v>
      </c>
      <c r="N69" s="31">
        <f t="shared" si="47"/>
        <v>2.2704855486468601E-2</v>
      </c>
      <c r="P69" s="21">
        <f t="shared" si="44"/>
        <v>-8</v>
      </c>
      <c r="Q69" s="36">
        <f t="shared" si="45"/>
        <v>0</v>
      </c>
      <c r="R69" s="36">
        <f t="shared" si="45"/>
        <v>0.11324253925119232</v>
      </c>
      <c r="S69" s="36">
        <f t="shared" si="45"/>
        <v>0.20796866308273543</v>
      </c>
      <c r="T69" s="36">
        <f t="shared" si="45"/>
        <v>0.38449646314577868</v>
      </c>
      <c r="U69" s="36">
        <f t="shared" si="45"/>
        <v>0.54103846550708368</v>
      </c>
      <c r="V69" s="36">
        <f t="shared" si="45"/>
        <v>0.5582551698119228</v>
      </c>
      <c r="W69" s="36">
        <f t="shared" si="45"/>
        <v>0.43895962853234238</v>
      </c>
      <c r="X69" s="36">
        <f t="shared" si="45"/>
        <v>0.27567656881190683</v>
      </c>
      <c r="Y69" s="36">
        <f t="shared" si="45"/>
        <v>9.9032876032150371E-2</v>
      </c>
      <c r="Z69" s="37">
        <f t="shared" si="45"/>
        <v>3.6049283434381726E-2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9.4259788261460437E-3</v>
      </c>
      <c r="F70" s="30">
        <f t="shared" si="47"/>
        <v>1.4387949676497865E-2</v>
      </c>
      <c r="G70" s="30">
        <f t="shared" si="47"/>
        <v>1.5052743757571511E-2</v>
      </c>
      <c r="H70" s="30">
        <f t="shared" si="47"/>
        <v>3.26831262076583E-2</v>
      </c>
      <c r="I70" s="30">
        <f t="shared" si="47"/>
        <v>1.7596745766882006E-2</v>
      </c>
      <c r="J70" s="30">
        <f t="shared" si="47"/>
        <v>1.3624043623502263E-2</v>
      </c>
      <c r="K70" s="30">
        <f t="shared" si="47"/>
        <v>1.8986116656424645E-2</v>
      </c>
      <c r="L70" s="30">
        <f t="shared" si="47"/>
        <v>3.2493834525689526E-2</v>
      </c>
      <c r="M70" s="30">
        <f t="shared" si="47"/>
        <v>2.7773493797167644E-2</v>
      </c>
      <c r="N70" s="31">
        <f t="shared" si="47"/>
        <v>1.307773707472267E-2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1.3304667844981619E-2</v>
      </c>
      <c r="F71" s="30">
        <f t="shared" si="47"/>
        <v>1.168670431476612E-2</v>
      </c>
      <c r="G71" s="30">
        <f t="shared" si="47"/>
        <v>1.1600469127782133E-2</v>
      </c>
      <c r="H71" s="30">
        <f t="shared" si="47"/>
        <v>4.1933384790132137E-2</v>
      </c>
      <c r="I71" s="30">
        <f t="shared" si="47"/>
        <v>2.3660002876347123E-2</v>
      </c>
      <c r="J71" s="30">
        <f t="shared" si="47"/>
        <v>1.3065794483648478E-2</v>
      </c>
      <c r="K71" s="30">
        <f t="shared" si="47"/>
        <v>6.0666443359674464E-2</v>
      </c>
      <c r="L71" s="30">
        <f t="shared" si="47"/>
        <v>4.4976583778102042E-2</v>
      </c>
      <c r="M71" s="30">
        <f t="shared" si="47"/>
        <v>1.9185563719868588E-2</v>
      </c>
      <c r="N71" s="31">
        <f t="shared" si="47"/>
        <v>1.1890246517700969E-2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3.0266183799984303E-2</v>
      </c>
      <c r="F72" s="30">
        <f t="shared" si="47"/>
        <v>3.8494554600457261E-2</v>
      </c>
      <c r="G72" s="30">
        <f t="shared" si="47"/>
        <v>6.249022435594221E-2</v>
      </c>
      <c r="H72" s="30">
        <f t="shared" si="47"/>
        <v>3.4122348492294133E-2</v>
      </c>
      <c r="I72" s="30">
        <f t="shared" si="47"/>
        <v>7.4925201770529734E-2</v>
      </c>
      <c r="J72" s="30">
        <f t="shared" si="47"/>
        <v>7.8077269116620149E-2</v>
      </c>
      <c r="K72" s="30">
        <f t="shared" si="47"/>
        <v>2.7342215574030871E-2</v>
      </c>
      <c r="L72" s="30">
        <f t="shared" si="47"/>
        <v>1.7989315570377959E-2</v>
      </c>
      <c r="M72" s="30">
        <f t="shared" si="47"/>
        <v>1.0538137117737909E-2</v>
      </c>
      <c r="N72" s="31">
        <f t="shared" si="47"/>
        <v>8.682335682377109E-3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0.1289329360053911</v>
      </c>
      <c r="F73" s="30">
        <f t="shared" si="47"/>
        <v>9.3001328567250997E-3</v>
      </c>
      <c r="G73" s="30">
        <f t="shared" si="47"/>
        <v>1.1331963734991455E-2</v>
      </c>
      <c r="H73" s="30">
        <f t="shared" si="47"/>
        <v>0.11357214898644268</v>
      </c>
      <c r="I73" s="30">
        <f t="shared" si="47"/>
        <v>0.15166168330582458</v>
      </c>
      <c r="J73" s="30">
        <f t="shared" si="47"/>
        <v>8.6677493886831963E-2</v>
      </c>
      <c r="K73" s="30">
        <f t="shared" si="47"/>
        <v>1.0500098257784562E-2</v>
      </c>
      <c r="L73" s="30">
        <f t="shared" si="47"/>
        <v>7.0978065385127595E-3</v>
      </c>
      <c r="M73" s="30">
        <f t="shared" si="47"/>
        <v>5.7417998253715321E-3</v>
      </c>
      <c r="N73" s="31">
        <f t="shared" si="47"/>
        <v>3.2612387723782014E-3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0.22097786542687464</v>
      </c>
      <c r="F74" s="30">
        <f t="shared" si="47"/>
        <v>0.11573858833175089</v>
      </c>
      <c r="G74" s="30">
        <f t="shared" si="47"/>
        <v>3.8467131137964961E-2</v>
      </c>
      <c r="H74" s="30">
        <f t="shared" si="47"/>
        <v>0.10977652964676626</v>
      </c>
      <c r="I74" s="30">
        <f t="shared" si="47"/>
        <v>4.2203515076603658E-2</v>
      </c>
      <c r="J74" s="30">
        <f t="shared" si="47"/>
        <v>2.0171498225231357E-2</v>
      </c>
      <c r="K74" s="30">
        <f t="shared" si="47"/>
        <v>4.5917785626672552E-3</v>
      </c>
      <c r="L74" s="30">
        <f t="shared" si="47"/>
        <v>3.0817357358171511E-3</v>
      </c>
      <c r="M74" s="30">
        <f t="shared" si="47"/>
        <v>3.9963351309616878E-3</v>
      </c>
      <c r="N74" s="31">
        <f t="shared" si="47"/>
        <v>2.0925707685368325E-3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3.0621948905508317E-2</v>
      </c>
      <c r="G77" s="30">
        <f t="shared" si="54"/>
        <v>2.1656710285339616E-2</v>
      </c>
      <c r="H77" s="30">
        <f t="shared" si="54"/>
        <v>2.6378908520292451E-2</v>
      </c>
      <c r="I77" s="30">
        <f t="shared" si="54"/>
        <v>1.0417465280391395E-2</v>
      </c>
      <c r="J77" s="30">
        <f t="shared" si="54"/>
        <v>2.2200226524209613E-2</v>
      </c>
      <c r="K77" s="30">
        <f t="shared" si="54"/>
        <v>3.375498257360135E-2</v>
      </c>
      <c r="L77" s="30">
        <f t="shared" si="54"/>
        <v>4.3497005031598063E-2</v>
      </c>
      <c r="M77" s="30">
        <f t="shared" si="54"/>
        <v>2.5460036052412951E-2</v>
      </c>
      <c r="N77" s="31">
        <f t="shared" si="54"/>
        <v>1.31086544270242E-2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5.4420914126511316E-3</v>
      </c>
      <c r="F78" s="30">
        <f t="shared" si="56"/>
        <v>8.306886618812832E-3</v>
      </c>
      <c r="G78" s="30">
        <f t="shared" si="56"/>
        <v>8.6907056604763715E-3</v>
      </c>
      <c r="H78" s="30">
        <f t="shared" si="56"/>
        <v>1.8869611713950032E-2</v>
      </c>
      <c r="I78" s="30">
        <f t="shared" si="56"/>
        <v>1.0159485905370734E-2</v>
      </c>
      <c r="J78" s="30">
        <f t="shared" si="56"/>
        <v>7.8658452534802366E-3</v>
      </c>
      <c r="K78" s="30">
        <f t="shared" si="56"/>
        <v>1.0961639562452406E-2</v>
      </c>
      <c r="L78" s="30">
        <f t="shared" si="56"/>
        <v>1.8760324110410006E-2</v>
      </c>
      <c r="M78" s="30">
        <f t="shared" si="56"/>
        <v>1.6035034120131141E-2</v>
      </c>
      <c r="N78" s="31">
        <f t="shared" si="56"/>
        <v>7.5504350204822828E-3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7.681453561778696E-3</v>
      </c>
      <c r="F79" s="30">
        <f t="shared" si="56"/>
        <v>6.7473218820697806E-3</v>
      </c>
      <c r="G79" s="30">
        <f t="shared" si="56"/>
        <v>6.6975339736509579E-3</v>
      </c>
      <c r="H79" s="30">
        <f t="shared" si="56"/>
        <v>2.4210250996614949E-2</v>
      </c>
      <c r="I79" s="30">
        <f t="shared" si="56"/>
        <v>1.3660109029686332E-2</v>
      </c>
      <c r="J79" s="30">
        <f t="shared" si="56"/>
        <v>7.5435399623107764E-3</v>
      </c>
      <c r="K79" s="30">
        <f t="shared" si="56"/>
        <v>3.502578740448524E-2</v>
      </c>
      <c r="L79" s="30">
        <f t="shared" si="56"/>
        <v>2.5967242751516972E-2</v>
      </c>
      <c r="M79" s="30">
        <f t="shared" si="56"/>
        <v>1.1076790378220848E-2</v>
      </c>
      <c r="N79" s="31">
        <f t="shared" si="56"/>
        <v>6.864837027725665E-3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1.7474189364263627E-2</v>
      </c>
      <c r="F80" s="30">
        <f t="shared" si="56"/>
        <v>2.2224841460908747E-2</v>
      </c>
      <c r="G80" s="30">
        <f t="shared" si="56"/>
        <v>3.6078747853623347E-2</v>
      </c>
      <c r="H80" s="30">
        <f t="shared" si="56"/>
        <v>1.9700547087408239E-2</v>
      </c>
      <c r="I80" s="30">
        <f t="shared" si="56"/>
        <v>4.3258085411302369E-2</v>
      </c>
      <c r="J80" s="30">
        <f t="shared" si="56"/>
        <v>4.5077932342071497E-2</v>
      </c>
      <c r="K80" s="30">
        <f t="shared" si="56"/>
        <v>1.5786035521907504E-2</v>
      </c>
      <c r="L80" s="30">
        <f t="shared" si="56"/>
        <v>1.0386136187094842E-2</v>
      </c>
      <c r="M80" s="30">
        <f t="shared" si="56"/>
        <v>6.0841963016831689E-3</v>
      </c>
      <c r="N80" s="31">
        <f t="shared" si="56"/>
        <v>5.0127488434151173E-3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7.4439465310121355E-2</v>
      </c>
      <c r="F81" s="30">
        <f t="shared" si="56"/>
        <v>5.3694342083295196E-3</v>
      </c>
      <c r="G81" s="30">
        <f t="shared" si="56"/>
        <v>6.5425123128443939E-3</v>
      </c>
      <c r="H81" s="30">
        <f t="shared" si="56"/>
        <v>6.557091078976697E-2</v>
      </c>
      <c r="I81" s="30">
        <f t="shared" si="56"/>
        <v>8.7561913682369596E-2</v>
      </c>
      <c r="J81" s="30">
        <f t="shared" si="56"/>
        <v>5.0043274428244577E-2</v>
      </c>
      <c r="K81" s="30">
        <f t="shared" si="56"/>
        <v>6.0622345556494376E-3</v>
      </c>
      <c r="L81" s="30">
        <f t="shared" si="56"/>
        <v>4.0979205156662282E-3</v>
      </c>
      <c r="M81" s="30">
        <f t="shared" si="56"/>
        <v>3.3150296748112006E-3</v>
      </c>
      <c r="N81" s="31">
        <f t="shared" si="56"/>
        <v>1.8828770831241994E-3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0.12758163008915499</v>
      </c>
      <c r="F82" s="36">
        <f t="shared" si="56"/>
        <v>6.6821705128963668E-2</v>
      </c>
      <c r="G82" s="36">
        <f t="shared" si="56"/>
        <v>2.2209008517456705E-2</v>
      </c>
      <c r="H82" s="36">
        <f t="shared" si="56"/>
        <v>6.3379508942263435E-2</v>
      </c>
      <c r="I82" s="36">
        <f t="shared" si="56"/>
        <v>2.4366210790225554E-2</v>
      </c>
      <c r="J82" s="36">
        <f t="shared" si="56"/>
        <v>1.1646019930295383E-2</v>
      </c>
      <c r="K82" s="36">
        <f t="shared" si="56"/>
        <v>2.6510645892150928E-3</v>
      </c>
      <c r="L82" s="36">
        <f t="shared" si="56"/>
        <v>1.7792409566453216E-3</v>
      </c>
      <c r="M82" s="36">
        <f t="shared" si="56"/>
        <v>2.3072851636326891E-3</v>
      </c>
      <c r="N82" s="37">
        <f t="shared" si="56"/>
        <v>1.2081462965130823E-3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4.8737725344442984E-2</v>
      </c>
      <c r="F85" s="5"/>
      <c r="G85" s="5" t="s">
        <v>22</v>
      </c>
      <c r="H85" s="5">
        <f>1/(1-E85)</f>
        <v>1.0512347925939673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0.16043431225892557</v>
      </c>
      <c r="S85" s="30">
        <f t="shared" si="60"/>
        <v>0.12250264696027123</v>
      </c>
      <c r="T85" s="30">
        <f t="shared" si="60"/>
        <v>0.11923008335817788</v>
      </c>
      <c r="U85" s="30">
        <f t="shared" si="60"/>
        <v>0.11512092799487687</v>
      </c>
      <c r="V85" s="30">
        <f t="shared" si="60"/>
        <v>9.8285940100561325E-2</v>
      </c>
      <c r="W85" s="30">
        <f t="shared" si="60"/>
        <v>4.0257122058290885E-2</v>
      </c>
      <c r="X85" s="30">
        <f t="shared" si="60"/>
        <v>2.9142291809271685E-2</v>
      </c>
      <c r="Y85" s="30">
        <f t="shared" si="60"/>
        <v>9.563674185581187E-3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-5.1234792593967349E-2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0.12263130061183862</v>
      </c>
      <c r="S86" s="30">
        <f t="shared" si="61"/>
        <v>9.3637443970750078E-2</v>
      </c>
      <c r="T86" s="30">
        <f t="shared" si="61"/>
        <v>9.1135991973299649E-2</v>
      </c>
      <c r="U86" s="30">
        <f t="shared" si="61"/>
        <v>8.7995073677689342E-2</v>
      </c>
      <c r="V86" s="30">
        <f t="shared" si="61"/>
        <v>7.5126900827404225E-2</v>
      </c>
      <c r="W86" s="30">
        <f t="shared" si="61"/>
        <v>3.0771367841377077E-2</v>
      </c>
      <c r="X86" s="30">
        <f t="shared" si="61"/>
        <v>2.2275516359698783E-2</v>
      </c>
      <c r="Y86" s="30">
        <f t="shared" si="61"/>
        <v>7.3101931095194382E-3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6.4036650400081677E-2</v>
      </c>
      <c r="S87" s="30">
        <f t="shared" si="63"/>
        <v>4.8896392959998439E-2</v>
      </c>
      <c r="T87" s="30">
        <f t="shared" si="63"/>
        <v>4.7590163585816504E-2</v>
      </c>
      <c r="U87" s="30">
        <f t="shared" si="63"/>
        <v>4.5950012288164852E-2</v>
      </c>
      <c r="V87" s="30">
        <f t="shared" si="63"/>
        <v>3.9230400883978368E-2</v>
      </c>
      <c r="W87" s="30">
        <f t="shared" si="63"/>
        <v>1.6068453281986569E-2</v>
      </c>
      <c r="X87" s="30">
        <f t="shared" si="63"/>
        <v>1.1632017653652968E-2</v>
      </c>
      <c r="Y87" s="30">
        <f t="shared" si="63"/>
        <v>3.8172985051598712E-3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1.0015818032040202</v>
      </c>
      <c r="G88" s="30">
        <f t="shared" si="64"/>
        <v>1.0349362608529278</v>
      </c>
      <c r="H88" s="30">
        <f t="shared" si="64"/>
        <v>1.0216522350170518</v>
      </c>
      <c r="I88" s="30">
        <f t="shared" si="64"/>
        <v>0.97725869170483315</v>
      </c>
      <c r="J88" s="30">
        <f t="shared" si="64"/>
        <v>0.94923008485457627</v>
      </c>
      <c r="K88" s="30">
        <f t="shared" si="64"/>
        <v>0.68054904861016574</v>
      </c>
      <c r="L88" s="30">
        <f t="shared" si="64"/>
        <v>0.42990525811282437</v>
      </c>
      <c r="M88" s="30">
        <f t="shared" si="64"/>
        <v>0.16456507861705419</v>
      </c>
      <c r="N88" s="31">
        <f t="shared" si="64"/>
        <v>8.0197423443099075E-2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3.6615349608249442E-2</v>
      </c>
      <c r="S88" s="30">
        <f t="shared" si="65"/>
        <v>2.7958341225330644E-2</v>
      </c>
      <c r="T88" s="30">
        <f t="shared" si="65"/>
        <v>2.721145573232904E-2</v>
      </c>
      <c r="U88" s="30">
        <f t="shared" si="65"/>
        <v>2.6273637892096371E-2</v>
      </c>
      <c r="V88" s="30">
        <f t="shared" si="65"/>
        <v>2.2431448782286933E-2</v>
      </c>
      <c r="W88" s="30">
        <f t="shared" si="65"/>
        <v>9.1877390667362436E-3</v>
      </c>
      <c r="X88" s="30">
        <f t="shared" si="65"/>
        <v>6.6510410893897975E-3</v>
      </c>
      <c r="Y88" s="30">
        <f t="shared" si="65"/>
        <v>2.1826831736548539E-3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0.98972789926496541</v>
      </c>
      <c r="F89" s="30">
        <f t="shared" si="64"/>
        <v>0.98547445113122278</v>
      </c>
      <c r="G89" s="30">
        <f t="shared" si="64"/>
        <v>1.0101372540441269</v>
      </c>
      <c r="H89" s="30">
        <f t="shared" si="64"/>
        <v>0.99478680800106645</v>
      </c>
      <c r="I89" s="30">
        <f t="shared" si="64"/>
        <v>0.95330651594237059</v>
      </c>
      <c r="J89" s="30">
        <f t="shared" si="64"/>
        <v>0.93372546295205461</v>
      </c>
      <c r="K89" s="30">
        <f t="shared" si="64"/>
        <v>0.65291312328398776</v>
      </c>
      <c r="L89" s="30">
        <f t="shared" si="64"/>
        <v>0.3713260117276827</v>
      </c>
      <c r="M89" s="30">
        <f t="shared" si="64"/>
        <v>0.11753883599335735</v>
      </c>
      <c r="N89" s="31">
        <f t="shared" si="64"/>
        <v>4.0825714415681252E-2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1.0014965406367526</v>
      </c>
      <c r="F90" s="30">
        <f t="shared" si="64"/>
        <v>1.0001524041164718</v>
      </c>
      <c r="G90" s="30">
        <f t="shared" si="64"/>
        <v>0.98913449296674827</v>
      </c>
      <c r="H90" s="30">
        <f t="shared" si="64"/>
        <v>0.97780886100310549</v>
      </c>
      <c r="I90" s="30">
        <f t="shared" si="64"/>
        <v>0.94220991142789645</v>
      </c>
      <c r="J90" s="30">
        <f t="shared" si="64"/>
        <v>0.89589658212238166</v>
      </c>
      <c r="K90" s="30">
        <f t="shared" si="64"/>
        <v>0.39500762203108453</v>
      </c>
      <c r="L90" s="30">
        <f t="shared" si="64"/>
        <v>0.14623661117104284</v>
      </c>
      <c r="M90" s="30">
        <f t="shared" si="64"/>
        <v>3.1183553207779324E-2</v>
      </c>
      <c r="N90" s="31">
        <f t="shared" si="64"/>
        <v>1.7004769441144138E-2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1.6611538732264468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1.0115927871887791</v>
      </c>
      <c r="F91" s="30">
        <f t="shared" si="64"/>
        <v>1.0033794802680911</v>
      </c>
      <c r="G91" s="30">
        <f t="shared" si="64"/>
        <v>0.98364290152897182</v>
      </c>
      <c r="H91" s="30">
        <f t="shared" si="64"/>
        <v>0.9528243108190162</v>
      </c>
      <c r="I91" s="30">
        <f t="shared" si="64"/>
        <v>0.8915218223719773</v>
      </c>
      <c r="J91" s="30">
        <f t="shared" si="64"/>
        <v>0.6985483759274782</v>
      </c>
      <c r="K91" s="30">
        <f t="shared" si="64"/>
        <v>0.13332967317953953</v>
      </c>
      <c r="L91" s="30">
        <f t="shared" si="64"/>
        <v>1.9460168638050765E-2</v>
      </c>
      <c r="M91" s="30">
        <f t="shared" si="64"/>
        <v>1.2878837589437725E-2</v>
      </c>
      <c r="N91" s="31">
        <f t="shared" si="64"/>
        <v>9.8917945795194834E-3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0.77446972347426402</v>
      </c>
      <c r="F92" s="30">
        <f t="shared" si="64"/>
        <v>0.87916089830341804</v>
      </c>
      <c r="G92" s="30">
        <f t="shared" si="64"/>
        <v>0.83610249528772518</v>
      </c>
      <c r="H92" s="30">
        <f t="shared" si="64"/>
        <v>0.78579852923869709</v>
      </c>
      <c r="I92" s="30">
        <f t="shared" si="64"/>
        <v>0.59526035821383272</v>
      </c>
      <c r="J92" s="30">
        <f t="shared" si="64"/>
        <v>0.2007171204736653</v>
      </c>
      <c r="K92" s="30">
        <f t="shared" si="64"/>
        <v>5.5960132265618148E-3</v>
      </c>
      <c r="L92" s="30">
        <f t="shared" si="64"/>
        <v>1.98692321906737E-3</v>
      </c>
      <c r="M92" s="30">
        <f t="shared" si="64"/>
        <v>5.0020052444169419E-3</v>
      </c>
      <c r="N92" s="31">
        <f t="shared" si="64"/>
        <v>1.3967693264742329E-2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0.64500807021741724</v>
      </c>
      <c r="F93" s="36">
        <f t="shared" si="64"/>
        <v>0.53278580679831378</v>
      </c>
      <c r="G93" s="36">
        <f t="shared" si="64"/>
        <v>0.45957357732804105</v>
      </c>
      <c r="H93" s="36">
        <f t="shared" si="64"/>
        <v>0.27447747339588113</v>
      </c>
      <c r="I93" s="36">
        <f t="shared" si="64"/>
        <v>8.9301277332648754E-2</v>
      </c>
      <c r="J93" s="36">
        <f t="shared" si="64"/>
        <v>5.4005895412442564E-2</v>
      </c>
      <c r="K93" s="36">
        <f t="shared" si="64"/>
        <v>-8.3266726846886741E-17</v>
      </c>
      <c r="L93" s="36">
        <f t="shared" si="64"/>
        <v>1.6157920997666997E-3</v>
      </c>
      <c r="M93" s="36">
        <f t="shared" si="64"/>
        <v>7.1129277518133111E-3</v>
      </c>
      <c r="N93" s="37">
        <f t="shared" si="64"/>
        <v>1.5678701897060665E-2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0.15778753817889862</v>
      </c>
      <c r="S94" s="30">
        <f t="shared" si="70"/>
        <v>0.11899042751525271</v>
      </c>
      <c r="T94" s="30">
        <f t="shared" si="70"/>
        <v>0.11603460718082696</v>
      </c>
      <c r="U94" s="30">
        <f t="shared" si="70"/>
        <v>0.11196152113220906</v>
      </c>
      <c r="V94" s="30">
        <f t="shared" si="70"/>
        <v>8.781489847162352E-2</v>
      </c>
      <c r="W94" s="30">
        <f t="shared" si="70"/>
        <v>2.9503437268748559E-2</v>
      </c>
      <c r="X94" s="30">
        <f t="shared" si="70"/>
        <v>1.8291309333161858E-2</v>
      </c>
      <c r="Y94" s="30">
        <f t="shared" si="70"/>
        <v>5.6905320800516501E-3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0.11911696896512947</v>
      </c>
      <c r="S95" s="30">
        <f t="shared" si="70"/>
        <v>8.8537495830085994E-2</v>
      </c>
      <c r="T95" s="30">
        <f t="shared" si="70"/>
        <v>8.5540975233483266E-2</v>
      </c>
      <c r="U95" s="30">
        <f t="shared" si="70"/>
        <v>7.8295909822148541E-2</v>
      </c>
      <c r="V95" s="30">
        <f t="shared" si="70"/>
        <v>5.0163846567907233E-2</v>
      </c>
      <c r="W95" s="30">
        <f t="shared" si="70"/>
        <v>1.1332732043214038E-2</v>
      </c>
      <c r="X95" s="30">
        <f t="shared" si="70"/>
        <v>6.5862670828455063E-3</v>
      </c>
      <c r="Y95" s="30">
        <f t="shared" si="70"/>
        <v>2.8862393967230664E-3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6.5112459635805919E-2</v>
      </c>
      <c r="S96" s="30">
        <f t="shared" si="70"/>
        <v>4.7441405693718117E-2</v>
      </c>
      <c r="T96" s="30">
        <f t="shared" si="70"/>
        <v>4.3243969419481755E-2</v>
      </c>
      <c r="U96" s="30">
        <f t="shared" si="70"/>
        <v>3.2662773691039204E-2</v>
      </c>
      <c r="V96" s="30">
        <f t="shared" si="70"/>
        <v>1.567128194255777E-2</v>
      </c>
      <c r="W96" s="30">
        <f t="shared" si="70"/>
        <v>2.6938893735975124E-3</v>
      </c>
      <c r="X96" s="30">
        <f t="shared" si="70"/>
        <v>2.2693425269749495E-3</v>
      </c>
      <c r="Y96" s="30">
        <f t="shared" si="70"/>
        <v>1.5095402199143272E-3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3.4437385226011662E-2</v>
      </c>
      <c r="S97" s="30">
        <f t="shared" si="70"/>
        <v>2.2905422149620425E-2</v>
      </c>
      <c r="T97" s="30">
        <f t="shared" si="70"/>
        <v>1.7439421128801317E-2</v>
      </c>
      <c r="U97" s="30">
        <f t="shared" si="70"/>
        <v>1.023430015504854E-2</v>
      </c>
      <c r="V97" s="30">
        <f t="shared" si="70"/>
        <v>4.1614166497927025E-3</v>
      </c>
      <c r="W97" s="30">
        <f t="shared" si="70"/>
        <v>1.1203887213856831E-3</v>
      </c>
      <c r="X97" s="30">
        <f t="shared" si="70"/>
        <v>1.4544933172248101E-3</v>
      </c>
      <c r="Y97" s="30">
        <f t="shared" si="70"/>
        <v>1.0711269978727225E-3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1.3919633229511572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0.22597634176030112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0.35140713889828179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0.12543079713798067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0.16054016298813184</v>
      </c>
      <c r="S121" s="30">
        <f t="shared" si="78"/>
        <v>0.12264080776099971</v>
      </c>
      <c r="T121" s="30">
        <f t="shared" si="78"/>
        <v>0.11920131382032152</v>
      </c>
      <c r="U121" s="30">
        <f t="shared" si="78"/>
        <v>0.11488255437303736</v>
      </c>
      <c r="V121" s="30">
        <f t="shared" si="78"/>
        <v>9.7188829851732592E-2</v>
      </c>
      <c r="W121" s="30">
        <f t="shared" si="78"/>
        <v>3.8736137998797306E-2</v>
      </c>
      <c r="X121" s="30">
        <f t="shared" si="78"/>
        <v>2.6125523521232638E-2</v>
      </c>
      <c r="Y121" s="30">
        <f t="shared" si="78"/>
        <v>7.085267611327337E-3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0.12277747546719464</v>
      </c>
      <c r="S122" s="30">
        <f t="shared" si="78"/>
        <v>9.3792908178785328E-2</v>
      </c>
      <c r="T122" s="30">
        <f t="shared" si="78"/>
        <v>9.1162461223574492E-2</v>
      </c>
      <c r="U122" s="30">
        <f t="shared" si="78"/>
        <v>8.7859571951393767E-2</v>
      </c>
      <c r="V122" s="30">
        <f t="shared" si="78"/>
        <v>7.4327812746076444E-2</v>
      </c>
      <c r="W122" s="30">
        <f t="shared" si="78"/>
        <v>2.9624519773240755E-2</v>
      </c>
      <c r="X122" s="30">
        <f t="shared" si="78"/>
        <v>1.9980207840158269E-2</v>
      </c>
      <c r="Y122" s="30">
        <f t="shared" si="78"/>
        <v>5.4186519693054042E-3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6.3720670034881077E-2</v>
      </c>
      <c r="S123" s="30">
        <f t="shared" si="78"/>
        <v>4.8677877851212005E-2</v>
      </c>
      <c r="T123" s="30">
        <f t="shared" si="78"/>
        <v>4.7312693872314897E-2</v>
      </c>
      <c r="U123" s="30">
        <f t="shared" si="78"/>
        <v>4.5598516930057995E-2</v>
      </c>
      <c r="V123" s="30">
        <f t="shared" si="78"/>
        <v>3.8575626452529994E-2</v>
      </c>
      <c r="W123" s="30">
        <f t="shared" si="78"/>
        <v>1.5374923146362171E-2</v>
      </c>
      <c r="X123" s="30">
        <f t="shared" si="78"/>
        <v>1.0369591215053507E-2</v>
      </c>
      <c r="Y123" s="30">
        <f t="shared" si="78"/>
        <v>2.8122433113737131E-3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3.5931189375013765E-2</v>
      </c>
      <c r="S124" s="30">
        <f t="shared" si="78"/>
        <v>2.7448770492969451E-2</v>
      </c>
      <c r="T124" s="30">
        <f t="shared" si="78"/>
        <v>2.6678962453433222E-2</v>
      </c>
      <c r="U124" s="30">
        <f t="shared" si="78"/>
        <v>2.5712362191684584E-2</v>
      </c>
      <c r="V124" s="30">
        <f t="shared" si="78"/>
        <v>2.1752253053316975E-2</v>
      </c>
      <c r="W124" s="30">
        <f t="shared" si="78"/>
        <v>8.669702859304726E-3</v>
      </c>
      <c r="X124" s="30">
        <f t="shared" si="78"/>
        <v>5.8472666010198505E-3</v>
      </c>
      <c r="Y124" s="30">
        <f t="shared" si="78"/>
        <v>1.5857844390881452E-3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1.6374126413549257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0.15775840032098393</v>
      </c>
      <c r="S130" s="30">
        <f t="shared" si="82"/>
        <v>0.11894936531029911</v>
      </c>
      <c r="T130" s="30">
        <f t="shared" si="82"/>
        <v>0.11584210413409401</v>
      </c>
      <c r="U130" s="30">
        <f t="shared" si="82"/>
        <v>0.1115603343665578</v>
      </c>
      <c r="V130" s="30">
        <f t="shared" si="82"/>
        <v>8.6176564502112377E-2</v>
      </c>
      <c r="W130" s="30">
        <f t="shared" si="82"/>
        <v>2.7424825343870338E-2</v>
      </c>
      <c r="X130" s="30">
        <f t="shared" si="82"/>
        <v>1.4705325536846958E-2</v>
      </c>
      <c r="Y130" s="30">
        <f t="shared" si="82"/>
        <v>3.0027722955171688E-3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0.11908239008511487</v>
      </c>
      <c r="S131" s="30">
        <f t="shared" si="82"/>
        <v>8.8430847409208771E-2</v>
      </c>
      <c r="T131" s="30">
        <f t="shared" si="82"/>
        <v>8.5280800701335563E-2</v>
      </c>
      <c r="U131" s="30">
        <f t="shared" si="82"/>
        <v>7.7664535866321383E-2</v>
      </c>
      <c r="V131" s="30">
        <f t="shared" si="82"/>
        <v>4.8091132186008655E-2</v>
      </c>
      <c r="W131" s="30">
        <f t="shared" si="82"/>
        <v>9.1974698583827934E-3</v>
      </c>
      <c r="X131" s="30">
        <f t="shared" si="82"/>
        <v>3.5020933920268636E-3</v>
      </c>
      <c r="Y131" s="30">
        <f t="shared" si="82"/>
        <v>7.8035198122412613E-4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6.485826858637779E-2</v>
      </c>
      <c r="S132" s="30">
        <f t="shared" si="82"/>
        <v>4.7156163914213671E-2</v>
      </c>
      <c r="T132" s="30">
        <f t="shared" si="82"/>
        <v>4.274367286304042E-2</v>
      </c>
      <c r="U132" s="30">
        <f t="shared" si="82"/>
        <v>3.1620351766054933E-2</v>
      </c>
      <c r="V132" s="30">
        <f t="shared" si="82"/>
        <v>1.3758304461977948E-2</v>
      </c>
      <c r="W132" s="30">
        <f t="shared" si="82"/>
        <v>1.2432150499856337E-3</v>
      </c>
      <c r="X132" s="30">
        <f t="shared" si="82"/>
        <v>3.8409259345672711E-4</v>
      </c>
      <c r="Y132" s="30">
        <f t="shared" si="82"/>
        <v>2.6851418845757786E-4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3.3654479850331542E-2</v>
      </c>
      <c r="S133" s="30">
        <f t="shared" si="82"/>
        <v>2.2152020406800903E-2</v>
      </c>
      <c r="T133" s="30">
        <f t="shared" si="82"/>
        <v>1.640596995736171E-2</v>
      </c>
      <c r="U133" s="30">
        <f t="shared" si="82"/>
        <v>8.8316961049042676E-3</v>
      </c>
      <c r="V133" s="30">
        <f t="shared" si="82"/>
        <v>2.4476696728093226E-3</v>
      </c>
      <c r="W133" s="30">
        <f t="shared" si="82"/>
        <v>5.0594431501398906E-5</v>
      </c>
      <c r="X133" s="30">
        <f t="shared" si="82"/>
        <v>1.0891348909786234E-4</v>
      </c>
      <c r="Y133" s="30">
        <f t="shared" si="82"/>
        <v>1.9060968662024463E-4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1.353323850312897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0.23703869753630136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0.36941141077577444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0.13237271323947308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LoVo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42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0.53874376578686456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0.36949334098907494</v>
      </c>
      <c r="S4" s="75">
        <f>S3*AVERAGE(E63:E64)</f>
        <v>0.14819798916582888</v>
      </c>
      <c r="T4" s="75">
        <f>T3*AVERAGE(E64:E65)</f>
        <v>1.5146048618921729E-2</v>
      </c>
      <c r="U4" s="75">
        <f>U3*AVERAGE(E65:E66)</f>
        <v>5.9063870130390793E-3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0.68972680971015998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0.53874376578686456</v>
      </c>
      <c r="R5" s="80" t="s">
        <v>80</v>
      </c>
      <c r="S5" s="81">
        <f>SUM(R3:U3)</f>
        <v>1</v>
      </c>
      <c r="T5" s="80" t="s">
        <v>92</v>
      </c>
      <c r="U5" s="79">
        <f>Q5/S5</f>
        <v>0.53874376578686456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0.10166557912027185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0.10756947583066756</v>
      </c>
      <c r="D7" s="53">
        <v>0</v>
      </c>
      <c r="E7" s="113">
        <v>112852</v>
      </c>
      <c r="F7" s="113">
        <v>111961</v>
      </c>
      <c r="G7" s="113">
        <v>109915</v>
      </c>
      <c r="H7" s="113">
        <v>114469</v>
      </c>
      <c r="I7" s="113">
        <v>100630</v>
      </c>
      <c r="J7" s="113">
        <v>69821</v>
      </c>
      <c r="K7" s="113">
        <v>45204</v>
      </c>
      <c r="L7" s="113">
        <v>17342</v>
      </c>
      <c r="M7" s="113">
        <v>9310</v>
      </c>
      <c r="N7" s="114">
        <v>8124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113654</v>
      </c>
      <c r="F8" s="113">
        <v>112768</v>
      </c>
      <c r="G8" s="113">
        <v>110611</v>
      </c>
      <c r="H8" s="113">
        <v>110367</v>
      </c>
      <c r="I8" s="113">
        <v>92344</v>
      </c>
      <c r="J8" s="113">
        <v>50319</v>
      </c>
      <c r="K8" s="113">
        <v>12772</v>
      </c>
      <c r="L8" s="113">
        <v>5219</v>
      </c>
      <c r="M8" s="113">
        <v>3095</v>
      </c>
      <c r="N8" s="114">
        <v>3302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101582</v>
      </c>
      <c r="F9" s="113">
        <v>91909</v>
      </c>
      <c r="G9" s="113">
        <v>96292</v>
      </c>
      <c r="H9" s="113">
        <v>81250</v>
      </c>
      <c r="I9" s="113">
        <v>39755</v>
      </c>
      <c r="J9" s="113">
        <v>10056</v>
      </c>
      <c r="K9" s="113">
        <v>4257</v>
      </c>
      <c r="L9" s="113">
        <v>2927</v>
      </c>
      <c r="M9" s="113">
        <v>2597</v>
      </c>
      <c r="N9" s="114">
        <v>2744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0.62843878878863202</v>
      </c>
      <c r="D10" s="53">
        <v>5.0000000000000001E-9</v>
      </c>
      <c r="E10" s="113">
        <v>13599</v>
      </c>
      <c r="F10" s="113">
        <v>10642</v>
      </c>
      <c r="G10" s="113">
        <v>11918</v>
      </c>
      <c r="H10" s="113">
        <v>6219</v>
      </c>
      <c r="I10" s="113">
        <v>5973</v>
      </c>
      <c r="J10" s="113">
        <v>4029</v>
      </c>
      <c r="K10" s="113">
        <v>4016</v>
      </c>
      <c r="L10" s="113">
        <v>2446</v>
      </c>
      <c r="M10" s="113">
        <v>2294</v>
      </c>
      <c r="N10" s="114">
        <v>2719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0.39259828776558525</v>
      </c>
      <c r="S10" s="38">
        <f t="shared" si="3"/>
        <v>0.29974642342113544</v>
      </c>
      <c r="T10" s="38">
        <f t="shared" si="3"/>
        <v>0.28492064946980444</v>
      </c>
      <c r="U10" s="38">
        <f t="shared" si="3"/>
        <v>0.24071190581679658</v>
      </c>
      <c r="V10" s="38">
        <f t="shared" si="3"/>
        <v>0.16638750765559629</v>
      </c>
      <c r="W10" s="38">
        <f t="shared" si="3"/>
        <v>5.2294392560279505E-2</v>
      </c>
      <c r="X10" s="38">
        <f t="shared" si="3"/>
        <v>3.1946642643688301E-2</v>
      </c>
      <c r="Y10" s="38">
        <f t="shared" si="3"/>
        <v>1.163623394499843E-2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0.73010436790890387</v>
      </c>
      <c r="D11" s="53">
        <v>7.4999999999999993E-9</v>
      </c>
      <c r="E11" s="113">
        <v>6713</v>
      </c>
      <c r="F11" s="113">
        <v>5139</v>
      </c>
      <c r="G11" s="113">
        <v>5876</v>
      </c>
      <c r="H11" s="113">
        <v>4823</v>
      </c>
      <c r="I11" s="113">
        <v>3666</v>
      </c>
      <c r="J11" s="113">
        <v>4038</v>
      </c>
      <c r="K11" s="113">
        <v>3292</v>
      </c>
      <c r="L11" s="113">
        <v>3116</v>
      </c>
      <c r="M11" s="113">
        <v>2456</v>
      </c>
      <c r="N11" s="114">
        <v>2184</v>
      </c>
      <c r="O11" s="5"/>
      <c r="P11" s="41" t="s">
        <v>78</v>
      </c>
      <c r="Q11" s="42">
        <f>SUM(R10:Y10)</f>
        <v>1.4802420432778842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0.68972680971015998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0.10166557912027185</v>
      </c>
      <c r="D12" s="53">
        <v>1E-8</v>
      </c>
      <c r="E12" s="113">
        <v>4897</v>
      </c>
      <c r="F12" s="113">
        <v>4764</v>
      </c>
      <c r="G12" s="113">
        <v>4860</v>
      </c>
      <c r="H12" s="113">
        <v>4584</v>
      </c>
      <c r="I12" s="113">
        <v>3963</v>
      </c>
      <c r="J12" s="113">
        <v>3756</v>
      </c>
      <c r="K12" s="113">
        <v>3125</v>
      </c>
      <c r="L12" s="113">
        <v>2600</v>
      </c>
      <c r="M12" s="113">
        <v>2572</v>
      </c>
      <c r="N12" s="114">
        <v>3515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0.6399020036043539</v>
      </c>
      <c r="D15" s="53">
        <f>D7</f>
        <v>0</v>
      </c>
      <c r="E15" s="113">
        <v>109649</v>
      </c>
      <c r="F15" s="113">
        <v>107966</v>
      </c>
      <c r="G15" s="113">
        <v>112603</v>
      </c>
      <c r="H15" s="113">
        <v>110532</v>
      </c>
      <c r="I15" s="113">
        <v>102890</v>
      </c>
      <c r="J15" s="113">
        <v>82204</v>
      </c>
      <c r="K15" s="113">
        <v>42170</v>
      </c>
      <c r="L15" s="113">
        <v>25148</v>
      </c>
      <c r="M15" s="113">
        <v>10164</v>
      </c>
      <c r="N15" s="114">
        <v>7744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0.74747147943502146</v>
      </c>
      <c r="D16" s="53">
        <f t="shared" ref="D16:D20" si="7">D8</f>
        <v>1.0000000000000001E-9</v>
      </c>
      <c r="E16" s="113">
        <v>108387</v>
      </c>
      <c r="F16" s="113">
        <v>105446</v>
      </c>
      <c r="G16" s="113">
        <v>106369</v>
      </c>
      <c r="H16" s="113">
        <v>108029</v>
      </c>
      <c r="I16" s="113">
        <v>89979</v>
      </c>
      <c r="J16" s="113">
        <v>55290</v>
      </c>
      <c r="K16" s="113">
        <v>14521</v>
      </c>
      <c r="L16" s="113">
        <v>5884</v>
      </c>
      <c r="M16" s="113">
        <v>3517</v>
      </c>
      <c r="N16" s="114">
        <v>3516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0.10756947583066756</v>
      </c>
      <c r="D17" s="53">
        <f t="shared" si="7"/>
        <v>2.5000000000000001E-9</v>
      </c>
      <c r="E17" s="113">
        <v>86235</v>
      </c>
      <c r="F17" s="113">
        <v>91520</v>
      </c>
      <c r="G17" s="113">
        <v>88688</v>
      </c>
      <c r="H17" s="113">
        <v>66673</v>
      </c>
      <c r="I17" s="113">
        <v>34915</v>
      </c>
      <c r="J17" s="113">
        <v>8735</v>
      </c>
      <c r="K17" s="113">
        <v>4112</v>
      </c>
      <c r="L17" s="113">
        <v>3063</v>
      </c>
      <c r="M17" s="113">
        <v>2256</v>
      </c>
      <c r="N17" s="114">
        <v>2619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0.98679267609702193</v>
      </c>
      <c r="S17" s="30">
        <f t="shared" si="10"/>
        <v>0.98636045859642618</v>
      </c>
      <c r="T17" s="30">
        <f t="shared" si="10"/>
        <v>1.0051116720129196</v>
      </c>
      <c r="U17" s="30">
        <f t="shared" si="10"/>
        <v>0.88786014856167494</v>
      </c>
      <c r="V17" s="30">
        <f t="shared" si="10"/>
        <v>0.71139513685171929</v>
      </c>
      <c r="W17" s="30">
        <f t="shared" si="10"/>
        <v>0.39405953578710323</v>
      </c>
      <c r="X17" s="30">
        <f t="shared" si="10"/>
        <v>0.19988695355844574</v>
      </c>
      <c r="Y17" s="30">
        <f t="shared" si="10"/>
        <v>8.8116857136306889E-2</v>
      </c>
      <c r="Z17" s="31">
        <f t="shared" si="10"/>
        <v>7.1143943037868862E-2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12344</v>
      </c>
      <c r="F18" s="113">
        <v>11154</v>
      </c>
      <c r="G18" s="113">
        <v>11471</v>
      </c>
      <c r="H18" s="113">
        <v>8368</v>
      </c>
      <c r="I18" s="113">
        <v>6346</v>
      </c>
      <c r="J18" s="113">
        <v>4121</v>
      </c>
      <c r="K18" s="113">
        <v>3529</v>
      </c>
      <c r="L18" s="113">
        <v>2893</v>
      </c>
      <c r="M18" s="113">
        <v>3973</v>
      </c>
      <c r="N18" s="114">
        <v>2462</v>
      </c>
      <c r="O18" s="5"/>
      <c r="P18" s="20">
        <f t="shared" si="9"/>
        <v>-8.9999999999999982</v>
      </c>
      <c r="Q18" s="30">
        <f t="shared" si="10"/>
        <v>0.99170161938703105</v>
      </c>
      <c r="R18" s="30">
        <f t="shared" si="10"/>
        <v>0.97860389488467869</v>
      </c>
      <c r="S18" s="30">
        <f t="shared" si="10"/>
        <v>0.97817526408941047</v>
      </c>
      <c r="T18" s="30">
        <f t="shared" si="10"/>
        <v>0.99677087280001886</v>
      </c>
      <c r="U18" s="30">
        <f t="shared" si="10"/>
        <v>0.88049234711782298</v>
      </c>
      <c r="V18" s="30">
        <f t="shared" si="10"/>
        <v>0.70549170923990856</v>
      </c>
      <c r="W18" s="30">
        <f t="shared" si="10"/>
        <v>0.39078947977497197</v>
      </c>
      <c r="X18" s="30">
        <f t="shared" si="10"/>
        <v>0.1982282155382509</v>
      </c>
      <c r="Y18" s="30">
        <f t="shared" si="10"/>
        <v>8.7385629917371199E-2</v>
      </c>
      <c r="Z18" s="31">
        <f t="shared" si="10"/>
        <v>7.0553563520233245E-2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5282</v>
      </c>
      <c r="F19" s="113">
        <v>5221</v>
      </c>
      <c r="G19" s="113">
        <v>4955</v>
      </c>
      <c r="H19" s="113">
        <v>5719</v>
      </c>
      <c r="I19" s="113">
        <v>4426</v>
      </c>
      <c r="J19" s="113">
        <v>3692</v>
      </c>
      <c r="K19" s="113">
        <v>2786</v>
      </c>
      <c r="L19" s="113">
        <v>2463</v>
      </c>
      <c r="M19" s="113">
        <v>2788</v>
      </c>
      <c r="N19" s="114">
        <v>2737</v>
      </c>
      <c r="O19" s="5"/>
      <c r="P19" s="20">
        <f t="shared" si="9"/>
        <v>-8.6020599913279607</v>
      </c>
      <c r="Q19" s="30">
        <f t="shared" si="10"/>
        <v>0.86504883784450293</v>
      </c>
      <c r="R19" s="30">
        <f t="shared" si="10"/>
        <v>0.85362385765119586</v>
      </c>
      <c r="S19" s="30">
        <f t="shared" si="10"/>
        <v>0.85324996840460943</v>
      </c>
      <c r="T19" s="30">
        <f t="shared" si="10"/>
        <v>0.86947068377872128</v>
      </c>
      <c r="U19" s="30">
        <f t="shared" si="10"/>
        <v>0.76804238968172467</v>
      </c>
      <c r="V19" s="30">
        <f t="shared" si="10"/>
        <v>0.61539153638181088</v>
      </c>
      <c r="W19" s="30">
        <f t="shared" si="10"/>
        <v>0.34088074347417796</v>
      </c>
      <c r="X19" s="30">
        <f t="shared" si="10"/>
        <v>0.17291197687601162</v>
      </c>
      <c r="Y19" s="30">
        <f t="shared" si="10"/>
        <v>7.6225384860272374E-2</v>
      </c>
      <c r="Z19" s="31">
        <f t="shared" si="10"/>
        <v>6.1542985244583973E-2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4199</v>
      </c>
      <c r="F20" s="113">
        <v>4345</v>
      </c>
      <c r="G20" s="113">
        <v>5606</v>
      </c>
      <c r="H20" s="113">
        <v>3869</v>
      </c>
      <c r="I20" s="113">
        <v>3487</v>
      </c>
      <c r="J20" s="113">
        <v>2872</v>
      </c>
      <c r="K20" s="113">
        <v>2762</v>
      </c>
      <c r="L20" s="113">
        <v>3172</v>
      </c>
      <c r="M20" s="113">
        <v>2949</v>
      </c>
      <c r="N20" s="114">
        <v>2573</v>
      </c>
      <c r="O20" s="5"/>
      <c r="P20" s="20">
        <f t="shared" si="9"/>
        <v>-8.3010299956639813</v>
      </c>
      <c r="Q20" s="30">
        <f t="shared" si="10"/>
        <v>0.11965540910452561</v>
      </c>
      <c r="R20" s="30">
        <f t="shared" si="10"/>
        <v>0.11807508135973879</v>
      </c>
      <c r="S20" s="30">
        <f t="shared" si="10"/>
        <v>0.11802336419788287</v>
      </c>
      <c r="T20" s="30">
        <f t="shared" si="10"/>
        <v>0.12026704831043966</v>
      </c>
      <c r="U20" s="30">
        <f t="shared" si="10"/>
        <v>0.1062372693037521</v>
      </c>
      <c r="V20" s="30">
        <f t="shared" si="10"/>
        <v>8.5122276134962455E-2</v>
      </c>
      <c r="W20" s="30">
        <f t="shared" si="10"/>
        <v>4.7151354966145288E-2</v>
      </c>
      <c r="X20" s="30">
        <f t="shared" si="10"/>
        <v>2.3917555202693137E-2</v>
      </c>
      <c r="Y20" s="30">
        <f t="shared" si="10"/>
        <v>1.0543658589649839E-2</v>
      </c>
      <c r="Z20" s="31">
        <f t="shared" si="10"/>
        <v>8.512757609505265E-3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5.2458779746857531E-2</v>
      </c>
      <c r="R21" s="30">
        <f t="shared" si="10"/>
        <v>5.1765939651185797E-2</v>
      </c>
      <c r="S21" s="30">
        <f t="shared" si="10"/>
        <v>5.174326604851931E-2</v>
      </c>
      <c r="T21" s="30">
        <f t="shared" si="10"/>
        <v>5.2726931823121458E-2</v>
      </c>
      <c r="U21" s="30">
        <f t="shared" si="10"/>
        <v>4.6576059979409112E-2</v>
      </c>
      <c r="V21" s="30">
        <f t="shared" si="10"/>
        <v>3.7318920797089913E-2</v>
      </c>
      <c r="W21" s="30">
        <f t="shared" si="10"/>
        <v>2.0671882395004573E-2</v>
      </c>
      <c r="X21" s="30">
        <f t="shared" si="10"/>
        <v>1.0485825670992845E-2</v>
      </c>
      <c r="Y21" s="30">
        <f t="shared" si="10"/>
        <v>4.6225028004988344E-3</v>
      </c>
      <c r="Z21" s="31">
        <f t="shared" si="10"/>
        <v>3.732124438146541E-3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4.2043412461767744E-2</v>
      </c>
      <c r="R22" s="30">
        <f t="shared" si="10"/>
        <v>4.1488131495398671E-2</v>
      </c>
      <c r="S22" s="30">
        <f t="shared" si="10"/>
        <v>4.146995959674793E-2</v>
      </c>
      <c r="T22" s="30">
        <f t="shared" si="10"/>
        <v>4.2258324596576198E-2</v>
      </c>
      <c r="U22" s="30">
        <f t="shared" si="10"/>
        <v>3.7328670434344888E-2</v>
      </c>
      <c r="V22" s="30">
        <f t="shared" si="10"/>
        <v>2.9909479161952544E-2</v>
      </c>
      <c r="W22" s="30">
        <f t="shared" si="10"/>
        <v>1.656760759758991E-2</v>
      </c>
      <c r="X22" s="30">
        <f t="shared" si="10"/>
        <v>8.4039296341839476E-3</v>
      </c>
      <c r="Y22" s="30">
        <f t="shared" si="10"/>
        <v>3.7047333694164132E-3</v>
      </c>
      <c r="Z22" s="31">
        <f t="shared" si="10"/>
        <v>2.9911341412976302E-3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98915</v>
      </c>
      <c r="F23" s="113">
        <v>97295</v>
      </c>
      <c r="G23" s="113">
        <v>94777</v>
      </c>
      <c r="H23" s="113">
        <v>98218</v>
      </c>
      <c r="I23" s="113">
        <v>82448</v>
      </c>
      <c r="J23" s="113">
        <v>75748</v>
      </c>
      <c r="K23" s="113">
        <v>39272</v>
      </c>
      <c r="L23" s="113">
        <v>21429</v>
      </c>
      <c r="M23" s="113">
        <v>8819</v>
      </c>
      <c r="N23" s="114">
        <v>7005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96888</v>
      </c>
      <c r="F24" s="113">
        <v>95514</v>
      </c>
      <c r="G24" s="113">
        <v>95197</v>
      </c>
      <c r="H24" s="113">
        <v>92173</v>
      </c>
      <c r="I24" s="113">
        <v>84025</v>
      </c>
      <c r="J24" s="113">
        <v>48815</v>
      </c>
      <c r="K24" s="113">
        <v>10366</v>
      </c>
      <c r="L24" s="113">
        <v>4123</v>
      </c>
      <c r="M24" s="113">
        <v>2844</v>
      </c>
      <c r="N24" s="114">
        <v>2914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89869</v>
      </c>
      <c r="F25" s="113">
        <v>85224</v>
      </c>
      <c r="G25" s="113">
        <v>83712</v>
      </c>
      <c r="H25" s="113">
        <v>61452</v>
      </c>
      <c r="I25" s="113">
        <v>35531</v>
      </c>
      <c r="J25" s="113">
        <v>11233</v>
      </c>
      <c r="K25" s="113">
        <v>3019</v>
      </c>
      <c r="L25" s="113">
        <v>2910</v>
      </c>
      <c r="M25" s="113">
        <v>2698</v>
      </c>
      <c r="N25" s="114">
        <v>2165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12452</v>
      </c>
      <c r="F26" s="113">
        <v>9994</v>
      </c>
      <c r="G26" s="113">
        <v>10995</v>
      </c>
      <c r="H26" s="113">
        <v>6089</v>
      </c>
      <c r="I26" s="113">
        <v>6053</v>
      </c>
      <c r="J26" s="113">
        <v>3520</v>
      </c>
      <c r="K26" s="113">
        <v>2426</v>
      </c>
      <c r="L26" s="113">
        <v>2141</v>
      </c>
      <c r="M26" s="113">
        <v>2692</v>
      </c>
      <c r="N26" s="114">
        <v>2500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0.98679267609702193</v>
      </c>
      <c r="S26" s="30">
        <f t="shared" si="15"/>
        <v>0.98636045859642618</v>
      </c>
      <c r="T26" s="30">
        <f t="shared" si="15"/>
        <v>1.0051116720129196</v>
      </c>
      <c r="U26" s="30">
        <f t="shared" si="15"/>
        <v>0.88786014856167494</v>
      </c>
      <c r="V26" s="30">
        <f t="shared" si="15"/>
        <v>0.71139513685171929</v>
      </c>
      <c r="W26" s="30">
        <f t="shared" si="15"/>
        <v>0.39405953578710323</v>
      </c>
      <c r="X26" s="30">
        <f t="shared" si="15"/>
        <v>0.19988695355844574</v>
      </c>
      <c r="Y26" s="30">
        <f t="shared" si="15"/>
        <v>8.8116857136306889E-2</v>
      </c>
      <c r="Z26" s="31">
        <f t="shared" si="15"/>
        <v>7.1143943037868862E-2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4918</v>
      </c>
      <c r="F27" s="113">
        <v>5007</v>
      </c>
      <c r="G27" s="113">
        <v>5406</v>
      </c>
      <c r="H27" s="113">
        <v>3629</v>
      </c>
      <c r="I27" s="113">
        <v>3789</v>
      </c>
      <c r="J27" s="113">
        <v>4424</v>
      </c>
      <c r="K27" s="113">
        <v>3445</v>
      </c>
      <c r="L27" s="113">
        <v>2560</v>
      </c>
      <c r="M27" s="113">
        <v>2394</v>
      </c>
      <c r="N27" s="114">
        <v>2807</v>
      </c>
      <c r="O27" s="5"/>
      <c r="P27" s="20">
        <f t="shared" si="14"/>
        <v>-8.9999999999999982</v>
      </c>
      <c r="Q27" s="30">
        <f t="shared" si="15"/>
        <v>0.99170161938703105</v>
      </c>
      <c r="R27" s="30">
        <f t="shared" si="15"/>
        <v>0.97551373439761491</v>
      </c>
      <c r="S27" s="30">
        <f t="shared" si="15"/>
        <v>0.97088022387429485</v>
      </c>
      <c r="T27" s="30">
        <f t="shared" si="15"/>
        <v>0.96501535391929527</v>
      </c>
      <c r="U27" s="30">
        <f t="shared" si="15"/>
        <v>0.82945045870143252</v>
      </c>
      <c r="V27" s="30">
        <f t="shared" si="15"/>
        <v>0.48121158820254534</v>
      </c>
      <c r="W27" s="30">
        <f t="shared" si="15"/>
        <v>0.11680116462624986</v>
      </c>
      <c r="X27" s="30">
        <f t="shared" si="15"/>
        <v>4.7196934589808594E-2</v>
      </c>
      <c r="Y27" s="30">
        <f t="shared" si="15"/>
        <v>2.9417445023328308E-2</v>
      </c>
      <c r="Z27" s="31">
        <f t="shared" si="15"/>
        <v>3.0261718057062792E-2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4396</v>
      </c>
      <c r="F28" s="115">
        <v>3643</v>
      </c>
      <c r="G28" s="115">
        <v>4025</v>
      </c>
      <c r="H28" s="115">
        <v>3735</v>
      </c>
      <c r="I28" s="115">
        <v>3540</v>
      </c>
      <c r="J28" s="115">
        <v>2543</v>
      </c>
      <c r="K28" s="115">
        <v>3012</v>
      </c>
      <c r="L28" s="115">
        <v>2220</v>
      </c>
      <c r="M28" s="115">
        <v>2094</v>
      </c>
      <c r="N28" s="116">
        <v>1875</v>
      </c>
      <c r="O28" s="5"/>
      <c r="P28" s="20">
        <f t="shared" si="14"/>
        <v>-8.6020599913279607</v>
      </c>
      <c r="Q28" s="30">
        <f t="shared" si="15"/>
        <v>0.86504883784450293</v>
      </c>
      <c r="R28" s="30">
        <f t="shared" si="15"/>
        <v>0.83689074142916142</v>
      </c>
      <c r="S28" s="30">
        <f t="shared" si="15"/>
        <v>0.83613232752903499</v>
      </c>
      <c r="T28" s="30">
        <f t="shared" si="15"/>
        <v>0.64976287899464413</v>
      </c>
      <c r="U28" s="30">
        <f t="shared" si="15"/>
        <v>0.34330270122104389</v>
      </c>
      <c r="V28" s="30">
        <f t="shared" si="15"/>
        <v>9.4111098874205323E-2</v>
      </c>
      <c r="W28" s="30">
        <f t="shared" si="15"/>
        <v>3.5248202889592066E-2</v>
      </c>
      <c r="X28" s="30">
        <f t="shared" si="15"/>
        <v>2.7763471516146356E-2</v>
      </c>
      <c r="Y28" s="30">
        <f t="shared" si="15"/>
        <v>2.3621042703097644E-2</v>
      </c>
      <c r="Z28" s="31">
        <f t="shared" si="15"/>
        <v>2.3362605992572925E-2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0.11965540910452561</v>
      </c>
      <c r="R29" s="30">
        <f t="shared" si="15"/>
        <v>9.9020445646766556E-2</v>
      </c>
      <c r="S29" s="30">
        <f t="shared" si="15"/>
        <v>0.10712634145631043</v>
      </c>
      <c r="T29" s="30">
        <f t="shared" si="15"/>
        <v>6.4327241082281203E-2</v>
      </c>
      <c r="U29" s="30">
        <f t="shared" si="15"/>
        <v>5.7332422526043515E-2</v>
      </c>
      <c r="V29" s="30">
        <f t="shared" si="15"/>
        <v>3.629043276297355E-2</v>
      </c>
      <c r="W29" s="30">
        <f t="shared" si="15"/>
        <v>3.0765685369401441E-2</v>
      </c>
      <c r="X29" s="30">
        <f t="shared" si="15"/>
        <v>2.323448051722915E-2</v>
      </c>
      <c r="Y29" s="30">
        <f t="shared" si="15"/>
        <v>2.7925531676224566E-2</v>
      </c>
      <c r="Z29" s="31">
        <f t="shared" si="15"/>
        <v>2.3940397829315774E-2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5.2458779746857531E-2</v>
      </c>
      <c r="R30" s="30">
        <f t="shared" si="15"/>
        <v>4.7924103338593073E-2</v>
      </c>
      <c r="S30" s="30">
        <f t="shared" si="15"/>
        <v>5.0636943670376279E-2</v>
      </c>
      <c r="T30" s="30">
        <f t="shared" si="15"/>
        <v>4.3860931497214817E-2</v>
      </c>
      <c r="U30" s="30">
        <f t="shared" si="15"/>
        <v>3.7051935258630216E-2</v>
      </c>
      <c r="V30" s="30">
        <f t="shared" si="15"/>
        <v>3.8059241420443098E-2</v>
      </c>
      <c r="W30" s="30">
        <f t="shared" si="15"/>
        <v>2.9802393515003134E-2</v>
      </c>
      <c r="X30" s="30">
        <f t="shared" si="15"/>
        <v>2.5318258911322635E-2</v>
      </c>
      <c r="Y30" s="30">
        <f t="shared" si="15"/>
        <v>2.3797401239007577E-2</v>
      </c>
      <c r="Z30" s="31">
        <f t="shared" si="15"/>
        <v>2.4230716269081316E-2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4.2043412461767744E-2</v>
      </c>
      <c r="R31" s="30">
        <f t="shared" si="15"/>
        <v>3.9556875828219186E-2</v>
      </c>
      <c r="S31" s="30">
        <f t="shared" si="15"/>
        <v>4.4961177891307665E-2</v>
      </c>
      <c r="T31" s="30">
        <f t="shared" si="15"/>
        <v>3.7888194907486794E-2</v>
      </c>
      <c r="U31" s="30">
        <f t="shared" si="15"/>
        <v>3.4235522946123864E-2</v>
      </c>
      <c r="V31" s="30">
        <f t="shared" si="15"/>
        <v>2.8394713562389068E-2</v>
      </c>
      <c r="W31" s="30">
        <f t="shared" si="15"/>
        <v>2.7776996733364447E-2</v>
      </c>
      <c r="X31" s="30">
        <f t="shared" si="15"/>
        <v>2.4803736356537227E-2</v>
      </c>
      <c r="Y31" s="30">
        <f t="shared" si="15"/>
        <v>2.3618504420730598E-2</v>
      </c>
      <c r="Z31" s="31">
        <f t="shared" si="15"/>
        <v>2.4522814755712791E-2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0.99210470350547619</v>
      </c>
      <c r="G34" s="30">
        <f t="shared" si="17"/>
        <v>0.97397476340694011</v>
      </c>
      <c r="H34" s="30">
        <f t="shared" si="17"/>
        <v>1.0143285010456173</v>
      </c>
      <c r="I34" s="30">
        <f t="shared" si="17"/>
        <v>0.89169886222663308</v>
      </c>
      <c r="J34" s="30">
        <f t="shared" si="17"/>
        <v>0.61869528231666249</v>
      </c>
      <c r="K34" s="30">
        <f t="shared" si="17"/>
        <v>0.4005600255201503</v>
      </c>
      <c r="L34" s="30">
        <f t="shared" si="17"/>
        <v>0.15367029383617481</v>
      </c>
      <c r="M34" s="30">
        <f t="shared" si="17"/>
        <v>8.2497430262644875E-2</v>
      </c>
      <c r="N34" s="31">
        <f t="shared" si="17"/>
        <v>7.1988090596533508E-2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1.0071066529614008</v>
      </c>
      <c r="F35" s="30">
        <f t="shared" si="20"/>
        <v>0.9992556622833445</v>
      </c>
      <c r="G35" s="30">
        <f t="shared" si="20"/>
        <v>0.98014213305922804</v>
      </c>
      <c r="H35" s="30">
        <f t="shared" si="20"/>
        <v>0.97798000921560979</v>
      </c>
      <c r="I35" s="30">
        <f t="shared" si="20"/>
        <v>0.81827526317654986</v>
      </c>
      <c r="J35" s="30">
        <f t="shared" si="20"/>
        <v>0.44588487576649061</v>
      </c>
      <c r="K35" s="30">
        <f t="shared" si="20"/>
        <v>0.11317477758480134</v>
      </c>
      <c r="L35" s="30">
        <f t="shared" si="20"/>
        <v>4.6246411228866129E-2</v>
      </c>
      <c r="M35" s="30">
        <f t="shared" si="20"/>
        <v>2.7425300393435652E-2</v>
      </c>
      <c r="N35" s="31">
        <f t="shared" si="20"/>
        <v>2.9259561195193705E-2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0.90013468968206145</v>
      </c>
      <c r="F36" s="30">
        <f t="shared" si="20"/>
        <v>0.8144206571438698</v>
      </c>
      <c r="G36" s="30">
        <f t="shared" si="20"/>
        <v>0.85325913585935564</v>
      </c>
      <c r="H36" s="30">
        <f t="shared" si="20"/>
        <v>0.71996951759827033</v>
      </c>
      <c r="I36" s="30">
        <f t="shared" si="20"/>
        <v>0.3522755467337752</v>
      </c>
      <c r="J36" s="30">
        <f t="shared" si="20"/>
        <v>8.9107858079608693E-2</v>
      </c>
      <c r="K36" s="30">
        <f t="shared" si="20"/>
        <v>3.7721972140502602E-2</v>
      </c>
      <c r="L36" s="30">
        <f t="shared" si="20"/>
        <v>2.5936624960124766E-2</v>
      </c>
      <c r="M36" s="30">
        <f t="shared" si="20"/>
        <v>2.3012441073264098E-2</v>
      </c>
      <c r="N36" s="31">
        <f t="shared" si="20"/>
        <v>2.4315032077411123E-2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3.0901604870637867E-3</v>
      </c>
      <c r="S36" s="30">
        <f t="shared" si="23"/>
        <v>7.2950402151156224E-3</v>
      </c>
      <c r="T36" s="30">
        <f t="shared" si="23"/>
        <v>3.1755518880723588E-2</v>
      </c>
      <c r="U36" s="30">
        <f t="shared" si="23"/>
        <v>5.1041888416390457E-2</v>
      </c>
      <c r="V36" s="30">
        <f t="shared" si="23"/>
        <v>0.22428012103736322</v>
      </c>
      <c r="W36" s="30">
        <f t="shared" si="23"/>
        <v>0.27398831514872213</v>
      </c>
      <c r="X36" s="30">
        <f t="shared" si="23"/>
        <v>0.15103128094844231</v>
      </c>
      <c r="Y36" s="30">
        <f t="shared" si="23"/>
        <v>5.7968184894042887E-2</v>
      </c>
      <c r="Z36" s="31">
        <f t="shared" si="23"/>
        <v>4.0291845463170453E-2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0.12050295962854003</v>
      </c>
      <c r="F37" s="30">
        <f t="shared" si="20"/>
        <v>9.4300499769609761E-2</v>
      </c>
      <c r="G37" s="30">
        <f t="shared" si="20"/>
        <v>0.10560734413213767</v>
      </c>
      <c r="H37" s="30">
        <f t="shared" si="20"/>
        <v>5.5107574522383296E-2</v>
      </c>
      <c r="I37" s="30">
        <f t="shared" si="20"/>
        <v>5.2927728352178072E-2</v>
      </c>
      <c r="J37" s="30">
        <f t="shared" si="20"/>
        <v>3.5701626909580689E-2</v>
      </c>
      <c r="K37" s="30">
        <f t="shared" si="20"/>
        <v>3.5586431786764967E-2</v>
      </c>
      <c r="L37" s="30">
        <f t="shared" si="20"/>
        <v>2.1674405415943006E-2</v>
      </c>
      <c r="M37" s="30">
        <f t="shared" si="20"/>
        <v>2.0327508595328395E-2</v>
      </c>
      <c r="N37" s="31">
        <f t="shared" si="20"/>
        <v>2.4093502995073193E-2</v>
      </c>
      <c r="P37" s="20">
        <f t="shared" si="21"/>
        <v>-8.6020599913279607</v>
      </c>
      <c r="Q37" s="30">
        <f t="shared" si="23"/>
        <v>0</v>
      </c>
      <c r="R37" s="30">
        <f t="shared" si="23"/>
        <v>1.6733116222034439E-2</v>
      </c>
      <c r="S37" s="30">
        <f t="shared" si="23"/>
        <v>1.7117640875574436E-2</v>
      </c>
      <c r="T37" s="30">
        <f t="shared" si="23"/>
        <v>0.21970780478407714</v>
      </c>
      <c r="U37" s="30">
        <f t="shared" si="23"/>
        <v>0.42473968846068078</v>
      </c>
      <c r="V37" s="30">
        <f t="shared" si="23"/>
        <v>0.52128043750760555</v>
      </c>
      <c r="W37" s="30">
        <f t="shared" si="23"/>
        <v>0.30563254058458589</v>
      </c>
      <c r="X37" s="30">
        <f t="shared" si="23"/>
        <v>0.14514850535986526</v>
      </c>
      <c r="Y37" s="30">
        <f t="shared" si="23"/>
        <v>5.260434215717473E-2</v>
      </c>
      <c r="Z37" s="31">
        <f t="shared" si="23"/>
        <v>3.8180379252011051E-2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5.9484989189380784E-2</v>
      </c>
      <c r="F38" s="30">
        <f t="shared" si="20"/>
        <v>4.5537518165384754E-2</v>
      </c>
      <c r="G38" s="30">
        <f t="shared" si="20"/>
        <v>5.2068195512706909E-2</v>
      </c>
      <c r="H38" s="30">
        <f t="shared" si="20"/>
        <v>4.2737390564633326E-2</v>
      </c>
      <c r="I38" s="30">
        <f t="shared" si="20"/>
        <v>3.2485024634033959E-2</v>
      </c>
      <c r="J38" s="30">
        <f t="shared" si="20"/>
        <v>3.5781377379222344E-2</v>
      </c>
      <c r="K38" s="30">
        <f t="shared" si="20"/>
        <v>2.9170949562258533E-2</v>
      </c>
      <c r="L38" s="30">
        <f t="shared" si="20"/>
        <v>2.7611384822599512E-2</v>
      </c>
      <c r="M38" s="30">
        <f t="shared" si="20"/>
        <v>2.1763017048878178E-2</v>
      </c>
      <c r="N38" s="31">
        <f t="shared" si="20"/>
        <v>1.9352780633041505E-2</v>
      </c>
      <c r="P38" s="20">
        <f t="shared" si="21"/>
        <v>-8.3010299956639813</v>
      </c>
      <c r="Q38" s="30">
        <f t="shared" si="23"/>
        <v>0</v>
      </c>
      <c r="R38" s="30">
        <f t="shared" si="23"/>
        <v>1.9054635712972237E-2</v>
      </c>
      <c r="S38" s="30">
        <f t="shared" si="23"/>
        <v>1.0897022741572435E-2</v>
      </c>
      <c r="T38" s="30">
        <f t="shared" si="23"/>
        <v>5.5939807228158459E-2</v>
      </c>
      <c r="U38" s="30">
        <f t="shared" si="23"/>
        <v>4.8904846777708587E-2</v>
      </c>
      <c r="V38" s="30">
        <f t="shared" si="23"/>
        <v>4.8831843371988905E-2</v>
      </c>
      <c r="W38" s="30">
        <f t="shared" si="23"/>
        <v>1.6385669596743847E-2</v>
      </c>
      <c r="X38" s="30">
        <f t="shared" si="23"/>
        <v>6.8307468546398645E-4</v>
      </c>
      <c r="Y38" s="30">
        <f t="shared" si="23"/>
        <v>-1.7381873086574726E-2</v>
      </c>
      <c r="Z38" s="31">
        <f t="shared" si="23"/>
        <v>-1.5427640219810509E-2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4.3393116648353595E-2</v>
      </c>
      <c r="F39" s="30">
        <f t="shared" si="20"/>
        <v>4.2214581930315812E-2</v>
      </c>
      <c r="G39" s="30">
        <f t="shared" si="20"/>
        <v>4.3065253606493457E-2</v>
      </c>
      <c r="H39" s="30">
        <f t="shared" si="20"/>
        <v>4.0619572537482718E-2</v>
      </c>
      <c r="I39" s="30">
        <f t="shared" si="20"/>
        <v>3.5116790132208558E-2</v>
      </c>
      <c r="J39" s="30">
        <f t="shared" si="20"/>
        <v>3.3282529330450498E-2</v>
      </c>
      <c r="K39" s="30">
        <f t="shared" si="20"/>
        <v>2.7691135292241164E-2</v>
      </c>
      <c r="L39" s="30">
        <f t="shared" si="20"/>
        <v>2.3039024563144651E-2</v>
      </c>
      <c r="M39" s="30">
        <f t="shared" si="20"/>
        <v>2.2790911990926168E-2</v>
      </c>
      <c r="N39" s="31">
        <f t="shared" si="20"/>
        <v>3.1146988976712864E-2</v>
      </c>
      <c r="P39" s="20">
        <f t="shared" si="21"/>
        <v>-8.1249387366082999</v>
      </c>
      <c r="Q39" s="30">
        <f t="shared" si="23"/>
        <v>0</v>
      </c>
      <c r="R39" s="30">
        <f t="shared" si="23"/>
        <v>3.8418363125927238E-3</v>
      </c>
      <c r="S39" s="30">
        <f t="shared" si="23"/>
        <v>1.1063223781430306E-3</v>
      </c>
      <c r="T39" s="30">
        <f t="shared" si="23"/>
        <v>8.8660003259066408E-3</v>
      </c>
      <c r="U39" s="30">
        <f t="shared" si="23"/>
        <v>9.5241247207788968E-3</v>
      </c>
      <c r="V39" s="30">
        <f t="shared" si="23"/>
        <v>-7.4032062335318422E-4</v>
      </c>
      <c r="W39" s="30">
        <f t="shared" si="23"/>
        <v>-9.1305111199985606E-3</v>
      </c>
      <c r="X39" s="30">
        <f t="shared" si="23"/>
        <v>-1.483243324032979E-2</v>
      </c>
      <c r="Y39" s="30">
        <f t="shared" si="23"/>
        <v>-1.9174898438508742E-2</v>
      </c>
      <c r="Z39" s="31">
        <f t="shared" si="23"/>
        <v>-2.0498591830934776E-2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1.931255667179485E-3</v>
      </c>
      <c r="S40" s="36">
        <f t="shared" si="23"/>
        <v>-3.491218294559735E-3</v>
      </c>
      <c r="T40" s="36">
        <f t="shared" si="23"/>
        <v>4.370129689089404E-3</v>
      </c>
      <c r="U40" s="36">
        <f t="shared" si="23"/>
        <v>3.0931474882210236E-3</v>
      </c>
      <c r="V40" s="36">
        <f t="shared" si="23"/>
        <v>1.5147655995634765E-3</v>
      </c>
      <c r="W40" s="36">
        <f t="shared" si="23"/>
        <v>-1.1209389135774538E-2</v>
      </c>
      <c r="X40" s="36">
        <f t="shared" si="23"/>
        <v>-1.6399806722353277E-2</v>
      </c>
      <c r="Y40" s="36">
        <f t="shared" si="23"/>
        <v>-1.9913771051314186E-2</v>
      </c>
      <c r="Z40" s="37">
        <f t="shared" si="23"/>
        <v>-2.1531680614415162E-2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0.98465102280914552</v>
      </c>
      <c r="G42" s="30">
        <f t="shared" si="25"/>
        <v>1.0269405101733713</v>
      </c>
      <c r="H42" s="30">
        <f t="shared" si="25"/>
        <v>1.0080529690193254</v>
      </c>
      <c r="I42" s="30">
        <f t="shared" si="25"/>
        <v>0.93835785096079305</v>
      </c>
      <c r="J42" s="30">
        <f t="shared" si="25"/>
        <v>0.74970131966547804</v>
      </c>
      <c r="K42" s="30">
        <f t="shared" si="25"/>
        <v>0.38459083074173045</v>
      </c>
      <c r="L42" s="30">
        <f t="shared" si="25"/>
        <v>0.22935001687201889</v>
      </c>
      <c r="M42" s="30">
        <f t="shared" si="25"/>
        <v>9.2695783819277872E-2</v>
      </c>
      <c r="N42" s="31">
        <f t="shared" si="25"/>
        <v>7.0625359100402199E-2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0.98849054710941275</v>
      </c>
      <c r="F43" s="30">
        <f t="shared" si="27"/>
        <v>0.96166859706882868</v>
      </c>
      <c r="G43" s="30">
        <f t="shared" si="27"/>
        <v>0.97008636649673052</v>
      </c>
      <c r="H43" s="30">
        <f t="shared" si="27"/>
        <v>0.98522558345265343</v>
      </c>
      <c r="I43" s="30">
        <f t="shared" si="27"/>
        <v>0.82060939908252695</v>
      </c>
      <c r="J43" s="30">
        <f t="shared" si="27"/>
        <v>0.50424536475480852</v>
      </c>
      <c r="K43" s="30">
        <f t="shared" si="27"/>
        <v>0.13243166832346853</v>
      </c>
      <c r="L43" s="30">
        <f t="shared" si="27"/>
        <v>5.3662140101596915E-2</v>
      </c>
      <c r="M43" s="30">
        <f t="shared" si="27"/>
        <v>3.2075075924085032E-2</v>
      </c>
      <c r="N43" s="31">
        <f t="shared" si="27"/>
        <v>3.2065955913870625E-2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0.78646408083977049</v>
      </c>
      <c r="F44" s="30">
        <f t="shared" si="27"/>
        <v>0.83466333482293498</v>
      </c>
      <c r="G44" s="30">
        <f t="shared" si="27"/>
        <v>0.80883546589572175</v>
      </c>
      <c r="H44" s="30">
        <f t="shared" si="27"/>
        <v>0.60805844102545392</v>
      </c>
      <c r="I44" s="30">
        <f t="shared" si="27"/>
        <v>0.31842515663617543</v>
      </c>
      <c r="J44" s="30">
        <f t="shared" si="27"/>
        <v>7.9663289222883932E-2</v>
      </c>
      <c r="K44" s="30">
        <f t="shared" si="27"/>
        <v>3.7501482001659842E-2</v>
      </c>
      <c r="L44" s="30">
        <f t="shared" si="27"/>
        <v>2.7934591286742243E-2</v>
      </c>
      <c r="M44" s="30">
        <f t="shared" si="27"/>
        <v>2.057474304371221E-2</v>
      </c>
      <c r="N44" s="31">
        <f t="shared" si="27"/>
        <v>2.3885306751543562E-2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0.11257740608669482</v>
      </c>
      <c r="F45" s="30">
        <f t="shared" si="27"/>
        <v>0.1017245939315452</v>
      </c>
      <c r="G45" s="30">
        <f t="shared" si="27"/>
        <v>0.10461563716951364</v>
      </c>
      <c r="H45" s="30">
        <f t="shared" si="27"/>
        <v>7.6316245474194924E-2</v>
      </c>
      <c r="I45" s="30">
        <f t="shared" si="27"/>
        <v>5.7875584820654996E-2</v>
      </c>
      <c r="J45" s="30">
        <f t="shared" si="27"/>
        <v>3.7583562093589547E-2</v>
      </c>
      <c r="K45" s="30">
        <f t="shared" si="27"/>
        <v>3.2184516046657972E-2</v>
      </c>
      <c r="L45" s="30">
        <f t="shared" si="27"/>
        <v>2.6384189550292297E-2</v>
      </c>
      <c r="M45" s="30">
        <f t="shared" si="27"/>
        <v>3.623380058185665E-2</v>
      </c>
      <c r="N45" s="31">
        <f t="shared" si="27"/>
        <v>2.2453465147880967E-2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4.8171893952521229E-2</v>
      </c>
      <c r="F46" s="30">
        <f t="shared" si="27"/>
        <v>4.7615573329442128E-2</v>
      </c>
      <c r="G46" s="30">
        <f t="shared" si="27"/>
        <v>4.5189650612408684E-2</v>
      </c>
      <c r="H46" s="30">
        <f t="shared" si="27"/>
        <v>5.2157338416219029E-2</v>
      </c>
      <c r="I46" s="30">
        <f t="shared" si="27"/>
        <v>4.0365165208985032E-2</v>
      </c>
      <c r="J46" s="30">
        <f t="shared" si="27"/>
        <v>3.3671077711607038E-2</v>
      </c>
      <c r="K46" s="30">
        <f t="shared" si="27"/>
        <v>2.5408348457350273E-2</v>
      </c>
      <c r="L46" s="30">
        <f t="shared" si="27"/>
        <v>2.2462585158095377E-2</v>
      </c>
      <c r="M46" s="30">
        <f t="shared" si="27"/>
        <v>2.5426588477779094E-2</v>
      </c>
      <c r="N46" s="31">
        <f t="shared" si="27"/>
        <v>2.4961467956844112E-2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0.98647851133200137</v>
      </c>
      <c r="S46" s="30">
        <f t="shared" si="29"/>
        <v>0.98603601260331497</v>
      </c>
      <c r="T46" s="30">
        <f t="shared" si="29"/>
        <v>1.0052332641877311</v>
      </c>
      <c r="U46" s="30">
        <f t="shared" si="29"/>
        <v>0.88519265964905602</v>
      </c>
      <c r="V46" s="30">
        <f t="shared" si="29"/>
        <v>0.70453004596117763</v>
      </c>
      <c r="W46" s="30">
        <f t="shared" si="29"/>
        <v>0.37964593126325552</v>
      </c>
      <c r="X46" s="30">
        <f t="shared" si="29"/>
        <v>0.18085453419236158</v>
      </c>
      <c r="Y46" s="30">
        <f t="shared" si="29"/>
        <v>6.6425744280403223E-2</v>
      </c>
      <c r="Z46" s="31">
        <f t="shared" si="29"/>
        <v>4.9049092709588432E-2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3.8294922890313637E-2</v>
      </c>
      <c r="F47" s="30">
        <f t="shared" si="27"/>
        <v>3.9626444381617706E-2</v>
      </c>
      <c r="G47" s="30">
        <f t="shared" si="27"/>
        <v>5.1126777261990532E-2</v>
      </c>
      <c r="H47" s="30">
        <f t="shared" si="27"/>
        <v>3.5285319519557864E-2</v>
      </c>
      <c r="I47" s="30">
        <f t="shared" si="27"/>
        <v>3.1801475617652689E-2</v>
      </c>
      <c r="J47" s="30">
        <f t="shared" si="27"/>
        <v>2.6192669335789655E-2</v>
      </c>
      <c r="K47" s="30">
        <f t="shared" si="27"/>
        <v>2.5189468212204396E-2</v>
      </c>
      <c r="L47" s="30">
        <f t="shared" si="27"/>
        <v>2.8928672400113088E-2</v>
      </c>
      <c r="M47" s="30">
        <f t="shared" si="27"/>
        <v>2.6894910122299338E-2</v>
      </c>
      <c r="N47" s="31">
        <f t="shared" si="27"/>
        <v>2.3465786281680636E-2</v>
      </c>
      <c r="P47" s="20">
        <f t="shared" ref="P47:P51" si="30">LOG(D62,10)</f>
        <v>-8.9999999999999982</v>
      </c>
      <c r="Q47" s="30">
        <f t="shared" ref="Q47:Q51" si="31">$E89*E$88</f>
        <v>0.99150422445566755</v>
      </c>
      <c r="R47" s="30">
        <f t="shared" si="29"/>
        <v>0.9780976113204175</v>
      </c>
      <c r="S47" s="30">
        <f t="shared" si="29"/>
        <v>0.97765887196160861</v>
      </c>
      <c r="T47" s="30">
        <f t="shared" si="29"/>
        <v>0.99669302800549542</v>
      </c>
      <c r="U47" s="30">
        <f t="shared" si="29"/>
        <v>0.87767226149918698</v>
      </c>
      <c r="V47" s="30">
        <f t="shared" si="29"/>
        <v>0.69854451682645324</v>
      </c>
      <c r="W47" s="30">
        <f t="shared" si="29"/>
        <v>0.37642054464492386</v>
      </c>
      <c r="X47" s="30">
        <f t="shared" si="29"/>
        <v>0.17931803466368848</v>
      </c>
      <c r="Y47" s="30">
        <f t="shared" si="29"/>
        <v>6.5861406066631697E-2</v>
      </c>
      <c r="Z47" s="31">
        <f t="shared" si="29"/>
        <v>4.8632382627274616E-2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0.86183873256812127</v>
      </c>
      <c r="R48" s="30">
        <f t="shared" si="29"/>
        <v>0.85018538991205916</v>
      </c>
      <c r="S48" s="30">
        <f t="shared" si="29"/>
        <v>0.84980402736856497</v>
      </c>
      <c r="T48" s="30">
        <f t="shared" si="29"/>
        <v>0.86634896234286951</v>
      </c>
      <c r="U48" s="30">
        <f t="shared" si="29"/>
        <v>0.76289331987054676</v>
      </c>
      <c r="V48" s="30">
        <f t="shared" si="29"/>
        <v>0.6071912818673415</v>
      </c>
      <c r="W48" s="30">
        <f t="shared" si="29"/>
        <v>0.32719356822456824</v>
      </c>
      <c r="X48" s="30">
        <f t="shared" si="29"/>
        <v>0.15586744252754287</v>
      </c>
      <c r="Y48" s="30">
        <f t="shared" si="29"/>
        <v>5.7248279260516843E-2</v>
      </c>
      <c r="Z48" s="31">
        <f t="shared" si="29"/>
        <v>4.2272407894447972E-2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9.8714508921603314E-2</v>
      </c>
      <c r="R49" s="30">
        <f t="shared" si="29"/>
        <v>9.7379741807852804E-2</v>
      </c>
      <c r="S49" s="30">
        <f t="shared" si="29"/>
        <v>9.7336060763152099E-2</v>
      </c>
      <c r="T49" s="30">
        <f t="shared" si="29"/>
        <v>9.9231108025952197E-2</v>
      </c>
      <c r="U49" s="30">
        <f t="shared" si="29"/>
        <v>8.7381358698264508E-2</v>
      </c>
      <c r="V49" s="30">
        <f t="shared" si="29"/>
        <v>6.9547337507572263E-2</v>
      </c>
      <c r="W49" s="30">
        <f t="shared" si="29"/>
        <v>3.7476561668737036E-2</v>
      </c>
      <c r="X49" s="30">
        <f t="shared" si="29"/>
        <v>1.7852966529044289E-2</v>
      </c>
      <c r="Y49" s="30">
        <f t="shared" si="29"/>
        <v>6.5571847263920045E-3</v>
      </c>
      <c r="Z49" s="31">
        <f t="shared" si="29"/>
        <v>4.8418570998772156E-3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0.9836223019764444</v>
      </c>
      <c r="G50" s="30">
        <f t="shared" si="33"/>
        <v>0.95816610220896725</v>
      </c>
      <c r="H50" s="30">
        <f t="shared" si="33"/>
        <v>0.99295354597381591</v>
      </c>
      <c r="I50" s="30">
        <f t="shared" si="33"/>
        <v>0.83352373249759892</v>
      </c>
      <c r="J50" s="30">
        <f t="shared" si="33"/>
        <v>0.76578880857301723</v>
      </c>
      <c r="K50" s="30">
        <f t="shared" si="33"/>
        <v>0.39702775109942878</v>
      </c>
      <c r="L50" s="30">
        <f t="shared" si="33"/>
        <v>0.21664054996714352</v>
      </c>
      <c r="M50" s="30">
        <f t="shared" si="33"/>
        <v>8.9157357326997921E-2</v>
      </c>
      <c r="N50" s="31">
        <f t="shared" si="33"/>
        <v>7.0818379416670879E-2</v>
      </c>
      <c r="P50" s="20">
        <f t="shared" si="30"/>
        <v>-8.1249387366082999</v>
      </c>
      <c r="Q50" s="30">
        <f t="shared" si="31"/>
        <v>2.9919462395748386E-2</v>
      </c>
      <c r="R50" s="30">
        <f t="shared" si="29"/>
        <v>2.9514906724011664E-2</v>
      </c>
      <c r="S50" s="30">
        <f t="shared" si="29"/>
        <v>2.9501667399938564E-2</v>
      </c>
      <c r="T50" s="30">
        <f t="shared" si="29"/>
        <v>3.0076038846820224E-2</v>
      </c>
      <c r="U50" s="30">
        <f t="shared" si="29"/>
        <v>2.6484488493362431E-2</v>
      </c>
      <c r="V50" s="30">
        <f t="shared" si="29"/>
        <v>2.1079160216810337E-2</v>
      </c>
      <c r="W50" s="30">
        <f t="shared" si="29"/>
        <v>1.135880216412985E-2</v>
      </c>
      <c r="X50" s="30">
        <f t="shared" si="29"/>
        <v>5.4110704348689529E-3</v>
      </c>
      <c r="Y50" s="30">
        <f t="shared" si="29"/>
        <v>1.9874225581071226E-3</v>
      </c>
      <c r="Z50" s="31">
        <f t="shared" si="29"/>
        <v>1.4675224848701074E-3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0.97950765809027951</v>
      </c>
      <c r="F51" s="30">
        <f t="shared" si="33"/>
        <v>0.96561694384067132</v>
      </c>
      <c r="G51" s="30">
        <f t="shared" si="33"/>
        <v>0.9624121720669262</v>
      </c>
      <c r="H51" s="30">
        <f t="shared" si="33"/>
        <v>0.93184046908962237</v>
      </c>
      <c r="I51" s="30">
        <f t="shared" si="33"/>
        <v>0.84946671384522066</v>
      </c>
      <c r="J51" s="30">
        <f t="shared" si="33"/>
        <v>0.49350452408633677</v>
      </c>
      <c r="K51" s="30">
        <f t="shared" si="33"/>
        <v>0.1047970479704797</v>
      </c>
      <c r="L51" s="30">
        <f t="shared" si="33"/>
        <v>4.1682252438962744E-2</v>
      </c>
      <c r="M51" s="30">
        <f t="shared" si="33"/>
        <v>2.8751958752464238E-2</v>
      </c>
      <c r="N51" s="31">
        <f t="shared" si="33"/>
        <v>2.9459637062124046E-2</v>
      </c>
      <c r="P51" s="20">
        <f t="shared" si="30"/>
        <v>-8</v>
      </c>
      <c r="Q51" s="30">
        <f t="shared" si="31"/>
        <v>1.9256343072489447E-2</v>
      </c>
      <c r="R51" s="30">
        <f t="shared" si="29"/>
        <v>1.8995968647847687E-2</v>
      </c>
      <c r="S51" s="30">
        <f t="shared" si="29"/>
        <v>1.8987447740518963E-2</v>
      </c>
      <c r="T51" s="30">
        <f t="shared" si="29"/>
        <v>1.935711660307737E-2</v>
      </c>
      <c r="U51" s="30">
        <f t="shared" si="29"/>
        <v>1.704557353945161E-2</v>
      </c>
      <c r="V51" s="30">
        <f t="shared" si="29"/>
        <v>1.3566672269905196E-2</v>
      </c>
      <c r="W51" s="30">
        <f t="shared" si="29"/>
        <v>7.3105922984799954E-3</v>
      </c>
      <c r="X51" s="30">
        <f t="shared" si="29"/>
        <v>3.4825969566233878E-3</v>
      </c>
      <c r="Y51" s="30">
        <f t="shared" si="29"/>
        <v>1.2791169207088981E-3</v>
      </c>
      <c r="Z51" s="31">
        <f t="shared" si="29"/>
        <v>9.445061566101759E-4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0.90854774301167673</v>
      </c>
      <c r="F52" s="30">
        <f t="shared" si="33"/>
        <v>0.86158823232067938</v>
      </c>
      <c r="G52" s="30">
        <f t="shared" si="33"/>
        <v>0.84630238083202747</v>
      </c>
      <c r="H52" s="30">
        <f t="shared" si="33"/>
        <v>0.62126067836020826</v>
      </c>
      <c r="I52" s="30">
        <f t="shared" si="33"/>
        <v>0.35920740029318099</v>
      </c>
      <c r="J52" s="30">
        <f t="shared" si="33"/>
        <v>0.11356214932012333</v>
      </c>
      <c r="K52" s="30">
        <f t="shared" si="33"/>
        <v>3.0521154526613758E-2</v>
      </c>
      <c r="L52" s="30">
        <f t="shared" si="33"/>
        <v>2.9419198301572056E-2</v>
      </c>
      <c r="M52" s="30">
        <f t="shared" si="33"/>
        <v>2.7275943992316636E-2</v>
      </c>
      <c r="N52" s="31">
        <f t="shared" si="33"/>
        <v>2.1887479148764089E-2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0.125885861598342</v>
      </c>
      <c r="F53" s="30">
        <f t="shared" si="33"/>
        <v>0.10103624323914472</v>
      </c>
      <c r="G53" s="30">
        <f t="shared" si="33"/>
        <v>0.11115604306727998</v>
      </c>
      <c r="H53" s="30">
        <f t="shared" si="33"/>
        <v>6.1557903250265382E-2</v>
      </c>
      <c r="I53" s="30">
        <f t="shared" si="33"/>
        <v>6.1193954405297478E-2</v>
      </c>
      <c r="J53" s="30">
        <f t="shared" si="33"/>
        <v>3.5586109285750393E-2</v>
      </c>
      <c r="K53" s="30">
        <f t="shared" si="33"/>
        <v>2.452610827478138E-2</v>
      </c>
      <c r="L53" s="30">
        <f t="shared" si="33"/>
        <v>2.1644846585452154E-2</v>
      </c>
      <c r="M53" s="30">
        <f t="shared" si="33"/>
        <v>2.7215285851488653E-2</v>
      </c>
      <c r="N53" s="31">
        <f t="shared" si="33"/>
        <v>2.5274225344993177E-2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4.9719456098670574E-2</v>
      </c>
      <c r="F54" s="30">
        <f t="shared" si="33"/>
        <v>5.061921852095233E-2</v>
      </c>
      <c r="G54" s="30">
        <f t="shared" si="33"/>
        <v>5.4652984886013244E-2</v>
      </c>
      <c r="H54" s="30">
        <f t="shared" si="33"/>
        <v>3.6688065510792095E-2</v>
      </c>
      <c r="I54" s="30">
        <f t="shared" si="33"/>
        <v>3.8305615932871656E-2</v>
      </c>
      <c r="J54" s="30">
        <f t="shared" si="33"/>
        <v>4.4725269170499925E-2</v>
      </c>
      <c r="K54" s="30">
        <f t="shared" si="33"/>
        <v>3.4827882525400596E-2</v>
      </c>
      <c r="L54" s="30">
        <f t="shared" si="33"/>
        <v>2.5880806753273013E-2</v>
      </c>
      <c r="M54" s="30">
        <f t="shared" si="33"/>
        <v>2.4202598190365465E-2</v>
      </c>
      <c r="N54" s="31">
        <f t="shared" si="33"/>
        <v>2.8377900217358337E-2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4.4442197846636E-2</v>
      </c>
      <c r="F55" s="36">
        <f t="shared" si="33"/>
        <v>3.6829601172724054E-2</v>
      </c>
      <c r="G55" s="36">
        <f t="shared" si="33"/>
        <v>4.0691502805439012E-2</v>
      </c>
      <c r="H55" s="36">
        <f t="shared" si="33"/>
        <v>3.7759692665419807E-2</v>
      </c>
      <c r="I55" s="36">
        <f t="shared" si="33"/>
        <v>3.5788303088510338E-2</v>
      </c>
      <c r="J55" s="36">
        <f t="shared" si="33"/>
        <v>2.5708942020927057E-2</v>
      </c>
      <c r="K55" s="36">
        <f t="shared" si="33"/>
        <v>3.0450386695647778E-2</v>
      </c>
      <c r="L55" s="36">
        <f t="shared" si="33"/>
        <v>2.2443512106353942E-2</v>
      </c>
      <c r="M55" s="36">
        <f t="shared" si="33"/>
        <v>2.1169691148966285E-2</v>
      </c>
      <c r="N55" s="37">
        <f t="shared" si="33"/>
        <v>1.8955669008744881E-2</v>
      </c>
      <c r="P55" s="20" t="e">
        <f>LOG(D61,10)</f>
        <v>#NUM!</v>
      </c>
      <c r="Q55" s="30">
        <f>E88</f>
        <v>1</v>
      </c>
      <c r="R55" s="30">
        <f t="shared" ref="R55:Z60" si="36">F88</f>
        <v>0.98647851133200137</v>
      </c>
      <c r="S55" s="30">
        <f t="shared" si="36"/>
        <v>0.98603601260331497</v>
      </c>
      <c r="T55" s="30">
        <f t="shared" si="36"/>
        <v>1.0052332641877311</v>
      </c>
      <c r="U55" s="30">
        <f t="shared" si="36"/>
        <v>0.88519265964905602</v>
      </c>
      <c r="V55" s="30">
        <f t="shared" si="36"/>
        <v>0.70453004596117763</v>
      </c>
      <c r="W55" s="30">
        <f t="shared" si="36"/>
        <v>0.37964593126325552</v>
      </c>
      <c r="X55" s="30">
        <f t="shared" si="36"/>
        <v>0.18085453419236158</v>
      </c>
      <c r="Y55" s="30">
        <f t="shared" si="36"/>
        <v>6.6425744280403223E-2</v>
      </c>
      <c r="Z55" s="31">
        <f t="shared" si="36"/>
        <v>4.9049092709588432E-2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0.99150422445566755</v>
      </c>
      <c r="R56" s="30">
        <f t="shared" si="36"/>
        <v>0.97493127560916426</v>
      </c>
      <c r="S56" s="30">
        <f t="shared" si="36"/>
        <v>0.97018754701627363</v>
      </c>
      <c r="T56" s="30">
        <f t="shared" si="36"/>
        <v>0.96418316844432606</v>
      </c>
      <c r="U56" s="30">
        <f t="shared" si="36"/>
        <v>0.8253935689817562</v>
      </c>
      <c r="V56" s="30">
        <f t="shared" si="36"/>
        <v>0.46887108374569775</v>
      </c>
      <c r="W56" s="30">
        <f t="shared" si="36"/>
        <v>9.5792370064995053E-2</v>
      </c>
      <c r="X56" s="30">
        <f t="shared" si="36"/>
        <v>2.4532452870846995E-2</v>
      </c>
      <c r="Y56" s="30">
        <f t="shared" si="36"/>
        <v>6.3300396899485731E-3</v>
      </c>
      <c r="Z56" s="31">
        <f t="shared" si="36"/>
        <v>7.194395583860095E-3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0.86183873256812127</v>
      </c>
      <c r="R57" s="30">
        <f t="shared" si="36"/>
        <v>0.83301083492667694</v>
      </c>
      <c r="S57" s="30">
        <f t="shared" si="36"/>
        <v>0.83223438051157017</v>
      </c>
      <c r="T57" s="30">
        <f t="shared" si="36"/>
        <v>0.64143173154718047</v>
      </c>
      <c r="U57" s="30">
        <f t="shared" si="36"/>
        <v>0.32768173560559477</v>
      </c>
      <c r="V57" s="30">
        <f t="shared" si="36"/>
        <v>7.2562572022922822E-2</v>
      </c>
      <c r="W57" s="30">
        <f t="shared" si="36"/>
        <v>1.2299494743349036E-2</v>
      </c>
      <c r="X57" s="30">
        <f t="shared" si="36"/>
        <v>4.6367228455356131E-3</v>
      </c>
      <c r="Y57" s="30">
        <f t="shared" si="36"/>
        <v>3.9575740355086292E-4</v>
      </c>
      <c r="Z57" s="31">
        <f t="shared" si="36"/>
        <v>1.3117321689614866E-4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9.8714508921603314E-2</v>
      </c>
      <c r="R58" s="30">
        <f t="shared" si="36"/>
        <v>7.7588698226846248E-2</v>
      </c>
      <c r="S58" s="30">
        <f t="shared" si="36"/>
        <v>8.5887410300380759E-2</v>
      </c>
      <c r="T58" s="30">
        <f t="shared" si="36"/>
        <v>4.2070240754210925E-2</v>
      </c>
      <c r="U58" s="30">
        <f t="shared" si="36"/>
        <v>3.4909035309590324E-2</v>
      </c>
      <c r="V58" s="30">
        <f t="shared" si="36"/>
        <v>1.3366516308497424E-2</v>
      </c>
      <c r="W58" s="30">
        <f t="shared" si="36"/>
        <v>7.7103508487485553E-3</v>
      </c>
      <c r="X58" s="30">
        <f t="shared" si="36"/>
        <v>0</v>
      </c>
      <c r="Y58" s="30">
        <f t="shared" si="36"/>
        <v>4.8026379570395746E-3</v>
      </c>
      <c r="Z58" s="31">
        <f t="shared" si="36"/>
        <v>7.2270908217608731E-4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2.9919462395748386E-2</v>
      </c>
      <c r="R59" s="30">
        <f t="shared" si="36"/>
        <v>2.5276918901107295E-2</v>
      </c>
      <c r="S59" s="30">
        <f t="shared" si="36"/>
        <v>2.8054290007757075E-2</v>
      </c>
      <c r="T59" s="30">
        <f t="shared" si="36"/>
        <v>2.1117095729288299E-2</v>
      </c>
      <c r="U59" s="30">
        <f t="shared" si="36"/>
        <v>1.4146132788059387E-2</v>
      </c>
      <c r="V59" s="30">
        <f t="shared" si="36"/>
        <v>1.5177399905623369E-2</v>
      </c>
      <c r="W59" s="30">
        <f t="shared" si="36"/>
        <v>6.7241450140991116E-3</v>
      </c>
      <c r="X59" s="30">
        <f t="shared" si="36"/>
        <v>2.1333455701803769E-3</v>
      </c>
      <c r="Y59" s="30">
        <f t="shared" si="36"/>
        <v>5.7631100868152027E-4</v>
      </c>
      <c r="Z59" s="31">
        <f t="shared" si="36"/>
        <v>1.0199333739582886E-3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1.9256343072489447E-2</v>
      </c>
      <c r="R60" s="30">
        <f t="shared" si="36"/>
        <v>1.6710658787006824E-2</v>
      </c>
      <c r="S60" s="30">
        <f t="shared" si="36"/>
        <v>2.2243513863576515E-2</v>
      </c>
      <c r="T60" s="30">
        <f t="shared" si="36"/>
        <v>1.5002284681401613E-2</v>
      </c>
      <c r="U60" s="30">
        <f t="shared" si="36"/>
        <v>1.1262726017110168E-2</v>
      </c>
      <c r="V60" s="30">
        <f t="shared" si="36"/>
        <v>5.2829803491552876E-3</v>
      </c>
      <c r="W60" s="30">
        <f t="shared" si="36"/>
        <v>4.6505697892987932E-3</v>
      </c>
      <c r="X60" s="30">
        <f t="shared" si="36"/>
        <v>1.6065839835737311E-3</v>
      </c>
      <c r="Y60" s="30">
        <f t="shared" si="36"/>
        <v>3.9315874264769096E-4</v>
      </c>
      <c r="Z60" s="31">
        <f t="shared" si="36"/>
        <v>1.3189800548711779E-3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0.98679267609702193</v>
      </c>
      <c r="G61" s="30">
        <f t="shared" si="40"/>
        <v>0.98636045859642618</v>
      </c>
      <c r="H61" s="30">
        <f t="shared" si="40"/>
        <v>1.0051116720129196</v>
      </c>
      <c r="I61" s="30">
        <f t="shared" si="40"/>
        <v>0.88786014856167494</v>
      </c>
      <c r="J61" s="30">
        <f t="shared" si="40"/>
        <v>0.71139513685171929</v>
      </c>
      <c r="K61" s="30">
        <f t="shared" si="40"/>
        <v>0.39405953578710323</v>
      </c>
      <c r="L61" s="30">
        <f t="shared" si="40"/>
        <v>0.19988695355844574</v>
      </c>
      <c r="M61" s="30">
        <f t="shared" si="40"/>
        <v>8.8116857136306889E-2</v>
      </c>
      <c r="N61" s="31">
        <f t="shared" si="40"/>
        <v>7.1143943037868862E-2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0.99170161938703105</v>
      </c>
      <c r="F62" s="30">
        <f t="shared" si="40"/>
        <v>0.97551373439761491</v>
      </c>
      <c r="G62" s="30">
        <f t="shared" si="40"/>
        <v>0.97088022387429485</v>
      </c>
      <c r="H62" s="30">
        <f t="shared" si="40"/>
        <v>0.96501535391929527</v>
      </c>
      <c r="I62" s="30">
        <f t="shared" si="40"/>
        <v>0.82945045870143252</v>
      </c>
      <c r="J62" s="30">
        <f t="shared" si="40"/>
        <v>0.48121158820254534</v>
      </c>
      <c r="K62" s="30">
        <f t="shared" si="40"/>
        <v>0.11680116462624986</v>
      </c>
      <c r="L62" s="30">
        <f t="shared" si="40"/>
        <v>4.7196934589808594E-2</v>
      </c>
      <c r="M62" s="30">
        <f t="shared" si="40"/>
        <v>2.9417445023328308E-2</v>
      </c>
      <c r="N62" s="31">
        <f t="shared" si="40"/>
        <v>3.0261718057062792E-2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0.86504883784450293</v>
      </c>
      <c r="F63" s="30">
        <f t="shared" si="40"/>
        <v>0.83689074142916142</v>
      </c>
      <c r="G63" s="30">
        <f t="shared" si="40"/>
        <v>0.83613232752903499</v>
      </c>
      <c r="H63" s="30">
        <f t="shared" si="40"/>
        <v>0.64976287899464413</v>
      </c>
      <c r="I63" s="30">
        <f t="shared" si="40"/>
        <v>0.34330270122104389</v>
      </c>
      <c r="J63" s="30">
        <f t="shared" si="40"/>
        <v>9.4111098874205323E-2</v>
      </c>
      <c r="K63" s="30">
        <f t="shared" si="40"/>
        <v>3.5248202889592066E-2</v>
      </c>
      <c r="L63" s="30">
        <f t="shared" si="40"/>
        <v>2.7763471516146356E-2</v>
      </c>
      <c r="M63" s="30">
        <f t="shared" si="40"/>
        <v>2.3621042703097644E-2</v>
      </c>
      <c r="N63" s="31">
        <f t="shared" si="40"/>
        <v>2.3362605992572925E-2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0.11965540910452561</v>
      </c>
      <c r="F64" s="30">
        <f t="shared" si="40"/>
        <v>9.9020445646766556E-2</v>
      </c>
      <c r="G64" s="30">
        <f t="shared" si="40"/>
        <v>0.10712634145631043</v>
      </c>
      <c r="H64" s="30">
        <f t="shared" si="40"/>
        <v>6.4327241082281203E-2</v>
      </c>
      <c r="I64" s="30">
        <f t="shared" si="40"/>
        <v>5.7332422526043515E-2</v>
      </c>
      <c r="J64" s="30">
        <f t="shared" si="40"/>
        <v>3.629043276297355E-2</v>
      </c>
      <c r="K64" s="30">
        <f t="shared" si="40"/>
        <v>3.0765685369401441E-2</v>
      </c>
      <c r="L64" s="30">
        <f t="shared" si="40"/>
        <v>2.323448051722915E-2</v>
      </c>
      <c r="M64" s="30">
        <f t="shared" si="40"/>
        <v>2.7925531676224566E-2</v>
      </c>
      <c r="N64" s="31">
        <f t="shared" si="40"/>
        <v>2.3940397829315774E-2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5.2458779746857531E-2</v>
      </c>
      <c r="F65" s="30">
        <f t="shared" si="40"/>
        <v>4.7924103338593073E-2</v>
      </c>
      <c r="G65" s="30">
        <f t="shared" si="40"/>
        <v>5.0636943670376279E-2</v>
      </c>
      <c r="H65" s="30">
        <f t="shared" si="40"/>
        <v>4.3860931497214817E-2</v>
      </c>
      <c r="I65" s="30">
        <f t="shared" si="40"/>
        <v>3.7051935258630216E-2</v>
      </c>
      <c r="J65" s="30">
        <f t="shared" si="40"/>
        <v>3.8059241420443098E-2</v>
      </c>
      <c r="K65" s="30">
        <f t="shared" si="40"/>
        <v>2.9802393515003134E-2</v>
      </c>
      <c r="L65" s="30">
        <f t="shared" si="40"/>
        <v>2.5318258911322635E-2</v>
      </c>
      <c r="M65" s="30">
        <f t="shared" si="40"/>
        <v>2.3797401239007577E-2</v>
      </c>
      <c r="N65" s="31">
        <f t="shared" si="40"/>
        <v>2.4230716269081316E-2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3.1663357112532431E-3</v>
      </c>
      <c r="S65" s="30">
        <f t="shared" si="45"/>
        <v>7.4713249453349784E-3</v>
      </c>
      <c r="T65" s="30">
        <f t="shared" si="45"/>
        <v>3.2509859561169363E-2</v>
      </c>
      <c r="U65" s="30">
        <f t="shared" si="45"/>
        <v>5.227869251743078E-2</v>
      </c>
      <c r="V65" s="30">
        <f t="shared" si="45"/>
        <v>0.2296734330807555</v>
      </c>
      <c r="W65" s="30">
        <f t="shared" si="45"/>
        <v>0.28062817457992884</v>
      </c>
      <c r="X65" s="30">
        <f t="shared" si="45"/>
        <v>0.15478558179284149</v>
      </c>
      <c r="Y65" s="30">
        <f t="shared" si="45"/>
        <v>5.9531366376683124E-2</v>
      </c>
      <c r="Z65" s="31">
        <f t="shared" si="45"/>
        <v>4.1437987043414518E-2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4.2043412461767744E-2</v>
      </c>
      <c r="F66" s="30">
        <f t="shared" si="40"/>
        <v>3.9556875828219186E-2</v>
      </c>
      <c r="G66" s="30">
        <f t="shared" si="40"/>
        <v>4.4961177891307665E-2</v>
      </c>
      <c r="H66" s="30">
        <f t="shared" si="40"/>
        <v>3.7888194907486794E-2</v>
      </c>
      <c r="I66" s="30">
        <f t="shared" si="40"/>
        <v>3.4235522946123864E-2</v>
      </c>
      <c r="J66" s="30">
        <f t="shared" si="40"/>
        <v>2.8394713562389068E-2</v>
      </c>
      <c r="K66" s="30">
        <f t="shared" si="40"/>
        <v>2.7776996733364447E-2</v>
      </c>
      <c r="L66" s="30">
        <f t="shared" si="40"/>
        <v>2.4803736356537227E-2</v>
      </c>
      <c r="M66" s="30">
        <f t="shared" si="40"/>
        <v>2.3618504420730598E-2</v>
      </c>
      <c r="N66" s="31">
        <f t="shared" si="40"/>
        <v>2.4522814755712791E-2</v>
      </c>
      <c r="P66" s="20">
        <f t="shared" si="44"/>
        <v>-8.6020599913279607</v>
      </c>
      <c r="Q66" s="30">
        <f t="shared" si="45"/>
        <v>0</v>
      </c>
      <c r="R66" s="30">
        <f t="shared" si="45"/>
        <v>1.7174554985382229E-2</v>
      </c>
      <c r="S66" s="30">
        <f t="shared" si="45"/>
        <v>1.7569646856994803E-2</v>
      </c>
      <c r="T66" s="30">
        <f t="shared" si="45"/>
        <v>0.22491723079568904</v>
      </c>
      <c r="U66" s="30">
        <f t="shared" si="45"/>
        <v>0.43521158426495199</v>
      </c>
      <c r="V66" s="30">
        <f t="shared" si="45"/>
        <v>0.53462870984441868</v>
      </c>
      <c r="W66" s="30">
        <f t="shared" si="45"/>
        <v>0.31489407348121923</v>
      </c>
      <c r="X66" s="30">
        <f t="shared" si="45"/>
        <v>0.15123071968200724</v>
      </c>
      <c r="Y66" s="30">
        <f t="shared" si="45"/>
        <v>5.685252185696598E-2</v>
      </c>
      <c r="Z66" s="31">
        <f t="shared" si="45"/>
        <v>4.214123467755182E-2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1.9791043581006557E-2</v>
      </c>
      <c r="S67" s="30">
        <f t="shared" si="45"/>
        <v>1.144865046277134E-2</v>
      </c>
      <c r="T67" s="30">
        <f t="shared" si="45"/>
        <v>5.7160867271741272E-2</v>
      </c>
      <c r="U67" s="30">
        <f t="shared" si="45"/>
        <v>5.2472323388674184E-2</v>
      </c>
      <c r="V67" s="30">
        <f t="shared" si="45"/>
        <v>5.6180821199074839E-2</v>
      </c>
      <c r="W67" s="30">
        <f t="shared" si="45"/>
        <v>2.9766210819988481E-2</v>
      </c>
      <c r="X67" s="30">
        <f t="shared" si="45"/>
        <v>1.7852966529044289E-2</v>
      </c>
      <c r="Y67" s="30">
        <f t="shared" si="45"/>
        <v>1.7545467693524299E-3</v>
      </c>
      <c r="Z67" s="31">
        <f t="shared" si="45"/>
        <v>4.1191480177011283E-3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4.2379878229043683E-3</v>
      </c>
      <c r="S68" s="30">
        <f t="shared" si="45"/>
        <v>1.4473773921814884E-3</v>
      </c>
      <c r="T68" s="30">
        <f t="shared" si="45"/>
        <v>8.9589431175319256E-3</v>
      </c>
      <c r="U68" s="30">
        <f t="shared" si="45"/>
        <v>1.2338355705303044E-2</v>
      </c>
      <c r="V68" s="30">
        <f t="shared" si="45"/>
        <v>5.9017603111869675E-3</v>
      </c>
      <c r="W68" s="30">
        <f t="shared" si="45"/>
        <v>4.6346571500307382E-3</v>
      </c>
      <c r="X68" s="30">
        <f t="shared" si="45"/>
        <v>3.277724864688576E-3</v>
      </c>
      <c r="Y68" s="30">
        <f t="shared" si="45"/>
        <v>1.4111115494256023E-3</v>
      </c>
      <c r="Z68" s="31">
        <f t="shared" si="45"/>
        <v>4.4758911091181876E-4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4.6290164213399002E-3</v>
      </c>
      <c r="G69" s="30">
        <f t="shared" si="47"/>
        <v>3.6021297612783401E-2</v>
      </c>
      <c r="H69" s="30">
        <f t="shared" si="47"/>
        <v>1.0986837449434728E-2</v>
      </c>
      <c r="I69" s="30">
        <f t="shared" si="47"/>
        <v>5.2522375140885494E-2</v>
      </c>
      <c r="J69" s="30">
        <f t="shared" si="47"/>
        <v>8.0682396456433186E-2</v>
      </c>
      <c r="K69" s="30">
        <f t="shared" si="47"/>
        <v>8.3881775179726076E-3</v>
      </c>
      <c r="L69" s="30">
        <f t="shared" si="47"/>
        <v>4.0526131867779702E-2</v>
      </c>
      <c r="M69" s="30">
        <f t="shared" si="47"/>
        <v>5.1781834943967833E-3</v>
      </c>
      <c r="N69" s="31">
        <f t="shared" si="47"/>
        <v>7.3739611893657703E-4</v>
      </c>
      <c r="P69" s="21">
        <f t="shared" si="44"/>
        <v>-8</v>
      </c>
      <c r="Q69" s="36">
        <f t="shared" si="45"/>
        <v>0</v>
      </c>
      <c r="R69" s="36">
        <f t="shared" si="45"/>
        <v>2.2853098608408631E-3</v>
      </c>
      <c r="S69" s="36">
        <f t="shared" si="45"/>
        <v>-3.2560661230575522E-3</v>
      </c>
      <c r="T69" s="36">
        <f t="shared" si="45"/>
        <v>4.3548319216757565E-3</v>
      </c>
      <c r="U69" s="36">
        <f t="shared" si="45"/>
        <v>5.7828475223414416E-3</v>
      </c>
      <c r="V69" s="36">
        <f t="shared" si="45"/>
        <v>8.2836919207499079E-3</v>
      </c>
      <c r="W69" s="36">
        <f t="shared" si="45"/>
        <v>2.6600225091812021E-3</v>
      </c>
      <c r="X69" s="36">
        <f t="shared" si="45"/>
        <v>1.8760129730496567E-3</v>
      </c>
      <c r="Y69" s="36">
        <f t="shared" si="45"/>
        <v>8.8595817806120711E-4</v>
      </c>
      <c r="Z69" s="37">
        <f t="shared" si="45"/>
        <v>-3.7447389826100199E-4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1.4076909048264502E-2</v>
      </c>
      <c r="F70" s="30">
        <f t="shared" si="47"/>
        <v>2.0655670295492014E-2</v>
      </c>
      <c r="G70" s="30">
        <f t="shared" si="47"/>
        <v>8.8915992008789559E-3</v>
      </c>
      <c r="H70" s="30">
        <f t="shared" si="47"/>
        <v>2.8957802473645506E-2</v>
      </c>
      <c r="I70" s="30">
        <f t="shared" si="47"/>
        <v>1.7373828020698621E-2</v>
      </c>
      <c r="J70" s="30">
        <f t="shared" si="47"/>
        <v>3.1061614143845617E-2</v>
      </c>
      <c r="K70" s="30">
        <f t="shared" si="47"/>
        <v>1.4169723806208978E-2</v>
      </c>
      <c r="L70" s="30">
        <f t="shared" si="47"/>
        <v>6.0462424775315311E-3</v>
      </c>
      <c r="M70" s="30">
        <f t="shared" si="47"/>
        <v>2.395257210382187E-3</v>
      </c>
      <c r="N70" s="31">
        <f t="shared" si="47"/>
        <v>1.5657149392804151E-3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6.8186273484487817E-2</v>
      </c>
      <c r="F71" s="30">
        <f t="shared" si="47"/>
        <v>2.3662545132700576E-2</v>
      </c>
      <c r="G71" s="30">
        <f t="shared" si="47"/>
        <v>2.3894311067673594E-2</v>
      </c>
      <c r="H71" s="30">
        <f t="shared" si="47"/>
        <v>6.1158023559267534E-2</v>
      </c>
      <c r="I71" s="30">
        <f t="shared" si="47"/>
        <v>2.1821590612770406E-2</v>
      </c>
      <c r="J71" s="30">
        <f t="shared" si="47"/>
        <v>1.7494498929937617E-2</v>
      </c>
      <c r="K71" s="30">
        <f t="shared" si="47"/>
        <v>4.0952281554003387E-3</v>
      </c>
      <c r="L71" s="30">
        <f t="shared" si="47"/>
        <v>1.7475814005523253E-3</v>
      </c>
      <c r="M71" s="30">
        <f t="shared" si="47"/>
        <v>3.391801954164077E-3</v>
      </c>
      <c r="N71" s="31">
        <f t="shared" si="47"/>
        <v>1.2954402216687028E-3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6.6945876231804509E-3</v>
      </c>
      <c r="F72" s="30">
        <f t="shared" si="47"/>
        <v>4.1020572255149193E-3</v>
      </c>
      <c r="G72" s="30">
        <f t="shared" si="47"/>
        <v>3.5248747467133083E-3</v>
      </c>
      <c r="H72" s="30">
        <f t="shared" si="47"/>
        <v>1.0872159624767761E-2</v>
      </c>
      <c r="I72" s="30">
        <f t="shared" si="47"/>
        <v>4.1597947364062585E-3</v>
      </c>
      <c r="J72" s="30">
        <f t="shared" si="47"/>
        <v>1.1213713388652283E-3</v>
      </c>
      <c r="K72" s="30">
        <f t="shared" si="47"/>
        <v>5.6650242202021632E-3</v>
      </c>
      <c r="L72" s="30">
        <f t="shared" si="47"/>
        <v>2.727768075888174E-3</v>
      </c>
      <c r="M72" s="30">
        <f t="shared" si="47"/>
        <v>7.9768958899335794E-3</v>
      </c>
      <c r="N72" s="31">
        <f t="shared" si="47"/>
        <v>1.4165990668637803E-3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6.1338773623786126E-3</v>
      </c>
      <c r="F73" s="30">
        <f t="shared" si="47"/>
        <v>2.5548606030180825E-3</v>
      </c>
      <c r="G73" s="30">
        <f t="shared" si="47"/>
        <v>4.8913224459879766E-3</v>
      </c>
      <c r="H73" s="30">
        <f t="shared" si="47"/>
        <v>7.7955987086325658E-3</v>
      </c>
      <c r="I73" s="30">
        <f t="shared" si="47"/>
        <v>4.0869230840538725E-3</v>
      </c>
      <c r="J73" s="30">
        <f t="shared" si="47"/>
        <v>5.8685846373022548E-3</v>
      </c>
      <c r="K73" s="30">
        <f t="shared" si="47"/>
        <v>4.7414076616426326E-3</v>
      </c>
      <c r="L73" s="30">
        <f t="shared" si="47"/>
        <v>2.6200915159898031E-3</v>
      </c>
      <c r="M73" s="30">
        <f t="shared" si="47"/>
        <v>1.8650944562426505E-3</v>
      </c>
      <c r="N73" s="31">
        <f t="shared" si="47"/>
        <v>4.5567196972911266E-3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3.2883922197059399E-3</v>
      </c>
      <c r="F74" s="30">
        <f t="shared" si="47"/>
        <v>2.6931643614203807E-3</v>
      </c>
      <c r="G74" s="30">
        <f t="shared" si="47"/>
        <v>5.4698843604047385E-3</v>
      </c>
      <c r="H74" s="30">
        <f t="shared" si="47"/>
        <v>2.6694472151500364E-3</v>
      </c>
      <c r="I74" s="30">
        <f t="shared" si="47"/>
        <v>2.1345191989177634E-3</v>
      </c>
      <c r="J74" s="30">
        <f t="shared" si="47"/>
        <v>4.2398767984068234E-3</v>
      </c>
      <c r="K74" s="30">
        <f t="shared" si="47"/>
        <v>2.6315100156873582E-3</v>
      </c>
      <c r="L74" s="30">
        <f t="shared" si="47"/>
        <v>3.5846871264088981E-3</v>
      </c>
      <c r="M74" s="30">
        <f t="shared" si="47"/>
        <v>2.9509684843378784E-3</v>
      </c>
      <c r="N74" s="31">
        <f t="shared" si="47"/>
        <v>6.1640126976288583E-3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2.6725638769437895E-3</v>
      </c>
      <c r="G77" s="30">
        <f t="shared" si="54"/>
        <v>2.0796905873300121E-2</v>
      </c>
      <c r="H77" s="30">
        <f t="shared" si="54"/>
        <v>6.3432535589738022E-3</v>
      </c>
      <c r="I77" s="30">
        <f t="shared" si="54"/>
        <v>3.0323807426068751E-2</v>
      </c>
      <c r="J77" s="30">
        <f t="shared" si="54"/>
        <v>4.6582003312985808E-2</v>
      </c>
      <c r="K77" s="30">
        <f t="shared" si="54"/>
        <v>4.8429165480118521E-3</v>
      </c>
      <c r="L77" s="30">
        <f t="shared" si="54"/>
        <v>2.3397773143076884E-2</v>
      </c>
      <c r="M77" s="30">
        <f t="shared" si="54"/>
        <v>2.9896256344032601E-3</v>
      </c>
      <c r="N77" s="31">
        <f t="shared" si="54"/>
        <v>4.2573584776741806E-4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8.1273072283733899E-3</v>
      </c>
      <c r="F78" s="30">
        <f t="shared" si="56"/>
        <v>1.1925556805394472E-2</v>
      </c>
      <c r="G78" s="30">
        <f t="shared" si="56"/>
        <v>5.1335671921537264E-3</v>
      </c>
      <c r="H78" s="30">
        <f t="shared" si="56"/>
        <v>1.6718795053299245E-2</v>
      </c>
      <c r="I78" s="30">
        <f t="shared" si="56"/>
        <v>1.0030784284604612E-2</v>
      </c>
      <c r="J78" s="30">
        <f t="shared" si="56"/>
        <v>1.7933431287413554E-2</v>
      </c>
      <c r="K78" s="30">
        <f t="shared" si="56"/>
        <v>8.180893853857403E-3</v>
      </c>
      <c r="L78" s="30">
        <f t="shared" si="56"/>
        <v>3.4907997219885793E-3</v>
      </c>
      <c r="M78" s="30">
        <f t="shared" si="56"/>
        <v>1.3829023951925478E-3</v>
      </c>
      <c r="N78" s="31">
        <f t="shared" si="56"/>
        <v>9.0396594166776629E-4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3.9367363351306486E-2</v>
      </c>
      <c r="F79" s="30">
        <f t="shared" si="56"/>
        <v>1.3661576802076348E-2</v>
      </c>
      <c r="G79" s="30">
        <f t="shared" si="56"/>
        <v>1.3795386927022004E-2</v>
      </c>
      <c r="H79" s="30">
        <f t="shared" si="56"/>
        <v>3.5309601365048585E-2</v>
      </c>
      <c r="I79" s="30">
        <f t="shared" si="56"/>
        <v>1.2598701214428805E-2</v>
      </c>
      <c r="J79" s="30">
        <f t="shared" si="56"/>
        <v>1.0100453666537104E-2</v>
      </c>
      <c r="K79" s="30">
        <f t="shared" si="56"/>
        <v>2.3643810779133204E-3</v>
      </c>
      <c r="L79" s="30">
        <f t="shared" si="56"/>
        <v>1.0089665920396682E-3</v>
      </c>
      <c r="M79" s="30">
        <f t="shared" si="56"/>
        <v>1.9582577712745288E-3</v>
      </c>
      <c r="N79" s="31">
        <f t="shared" si="56"/>
        <v>7.479227606994941E-4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3.8651219663567707E-3</v>
      </c>
      <c r="F80" s="30">
        <f t="shared" si="56"/>
        <v>2.3683238433822884E-3</v>
      </c>
      <c r="G80" s="30">
        <f t="shared" si="56"/>
        <v>2.0350873838746427E-3</v>
      </c>
      <c r="H80" s="30">
        <f t="shared" si="56"/>
        <v>6.2770442860322481E-3</v>
      </c>
      <c r="I80" s="30">
        <f t="shared" si="56"/>
        <v>2.401658610837742E-3</v>
      </c>
      <c r="J80" s="30">
        <f t="shared" si="56"/>
        <v>6.4742404435537068E-4</v>
      </c>
      <c r="K80" s="30">
        <f t="shared" si="56"/>
        <v>3.270703258499469E-3</v>
      </c>
      <c r="L80" s="30">
        <f t="shared" si="56"/>
        <v>1.5748776329009048E-3</v>
      </c>
      <c r="M80" s="30">
        <f t="shared" si="56"/>
        <v>4.6054629893507717E-3</v>
      </c>
      <c r="N80" s="31">
        <f t="shared" si="56"/>
        <v>8.1787385258757627E-4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3.5413957463454439E-3</v>
      </c>
      <c r="F81" s="30">
        <f t="shared" si="56"/>
        <v>1.4750494568944595E-3</v>
      </c>
      <c r="G81" s="30">
        <f t="shared" si="56"/>
        <v>2.8240063308844171E-3</v>
      </c>
      <c r="H81" s="30">
        <f t="shared" si="56"/>
        <v>4.5007910129233114E-3</v>
      </c>
      <c r="I81" s="30">
        <f t="shared" si="56"/>
        <v>2.3595861427357988E-3</v>
      </c>
      <c r="J81" s="30">
        <f t="shared" si="56"/>
        <v>3.3882289201085593E-3</v>
      </c>
      <c r="K81" s="30">
        <f t="shared" si="56"/>
        <v>2.7374529897871282E-3</v>
      </c>
      <c r="L81" s="30">
        <f t="shared" si="56"/>
        <v>1.5127105420581677E-3</v>
      </c>
      <c r="M81" s="30">
        <f t="shared" si="56"/>
        <v>1.076812786375773E-3</v>
      </c>
      <c r="N81" s="31">
        <f t="shared" si="56"/>
        <v>2.630823343852702E-3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1.8985541332482954E-3</v>
      </c>
      <c r="F82" s="36">
        <f t="shared" si="56"/>
        <v>1.5548991690379635E-3</v>
      </c>
      <c r="G82" s="36">
        <f t="shared" si="56"/>
        <v>3.1580392079158001E-3</v>
      </c>
      <c r="H82" s="36">
        <f t="shared" si="56"/>
        <v>1.5412060682543705E-3</v>
      </c>
      <c r="I82" s="36">
        <f t="shared" si="56"/>
        <v>1.2323652340855951E-3</v>
      </c>
      <c r="J82" s="36">
        <f t="shared" si="56"/>
        <v>2.4478940108910285E-3</v>
      </c>
      <c r="K82" s="36">
        <f t="shared" si="56"/>
        <v>1.5193030159322927E-3</v>
      </c>
      <c r="L82" s="36">
        <f t="shared" si="56"/>
        <v>2.0696200773927635E-3</v>
      </c>
      <c r="M82" s="36">
        <f t="shared" si="56"/>
        <v>1.7037424488025761E-3</v>
      </c>
      <c r="N82" s="37">
        <f t="shared" si="56"/>
        <v>3.5587943902642928E-3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2.323448051722915E-2</v>
      </c>
      <c r="F85" s="5"/>
      <c r="G85" s="5" t="s">
        <v>22</v>
      </c>
      <c r="H85" s="5">
        <f>1/(1-E85)</f>
        <v>1.023787162889956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0.1450405874623584</v>
      </c>
      <c r="S85" s="30">
        <f t="shared" si="60"/>
        <v>0.11073761322336903</v>
      </c>
      <c r="T85" s="30">
        <f t="shared" si="60"/>
        <v>0.10526041418685893</v>
      </c>
      <c r="U85" s="30">
        <f t="shared" si="60"/>
        <v>8.8928039975808823E-2</v>
      </c>
      <c r="V85" s="30">
        <f t="shared" si="60"/>
        <v>6.1469809239654075E-2</v>
      </c>
      <c r="W85" s="30">
        <f t="shared" si="60"/>
        <v>1.9319517313990182E-2</v>
      </c>
      <c r="X85" s="30">
        <f t="shared" si="60"/>
        <v>1.1802292472699762E-2</v>
      </c>
      <c r="Y85" s="30">
        <f t="shared" si="60"/>
        <v>4.2988628830692328E-3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-2.3787162889955971E-2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5.8188074856688733E-2</v>
      </c>
      <c r="S86" s="30">
        <f t="shared" si="61"/>
        <v>4.4426243994390296E-2</v>
      </c>
      <c r="T86" s="30">
        <f t="shared" si="61"/>
        <v>4.2228875153588093E-2</v>
      </c>
      <c r="U86" s="30">
        <f t="shared" si="61"/>
        <v>3.5676575346979301E-2</v>
      </c>
      <c r="V86" s="30">
        <f t="shared" si="61"/>
        <v>2.4660751338942535E-2</v>
      </c>
      <c r="W86" s="30">
        <f t="shared" si="61"/>
        <v>7.7506961280979581E-3</v>
      </c>
      <c r="X86" s="30">
        <f t="shared" si="61"/>
        <v>4.7349000021129732E-3</v>
      </c>
      <c r="Y86" s="30">
        <f t="shared" si="61"/>
        <v>1.7246383210050868E-3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5.9493960206048737E-3</v>
      </c>
      <c r="S87" s="30">
        <f t="shared" si="63"/>
        <v>4.5423279577750863E-3</v>
      </c>
      <c r="T87" s="30">
        <f t="shared" si="63"/>
        <v>4.3176596306398916E-3</v>
      </c>
      <c r="U87" s="30">
        <f t="shared" si="63"/>
        <v>3.6477246570004022E-3</v>
      </c>
      <c r="V87" s="30">
        <f t="shared" si="63"/>
        <v>2.5214200030225947E-3</v>
      </c>
      <c r="W87" s="30">
        <f t="shared" si="63"/>
        <v>7.924641056606985E-4</v>
      </c>
      <c r="X87" s="30">
        <f t="shared" si="63"/>
        <v>4.8411629530470385E-4</v>
      </c>
      <c r="Y87" s="30">
        <f t="shared" si="63"/>
        <v>1.7633435010938297E-4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0.98647851133200137</v>
      </c>
      <c r="G88" s="30">
        <f t="shared" si="64"/>
        <v>0.98603601260331497</v>
      </c>
      <c r="H88" s="30">
        <f t="shared" si="64"/>
        <v>1.0052332641877311</v>
      </c>
      <c r="I88" s="30">
        <f t="shared" si="64"/>
        <v>0.88519265964905602</v>
      </c>
      <c r="J88" s="30">
        <f t="shared" si="64"/>
        <v>0.70453004596117763</v>
      </c>
      <c r="K88" s="30">
        <f t="shared" si="64"/>
        <v>0.37964593126325552</v>
      </c>
      <c r="L88" s="30">
        <f t="shared" si="64"/>
        <v>0.18085453419236158</v>
      </c>
      <c r="M88" s="30">
        <f t="shared" si="64"/>
        <v>6.6425744280403223E-2</v>
      </c>
      <c r="N88" s="31">
        <f t="shared" si="64"/>
        <v>4.9049092709588432E-2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2.3177009494348105E-3</v>
      </c>
      <c r="S88" s="30">
        <f t="shared" si="65"/>
        <v>1.7695506878207864E-3</v>
      </c>
      <c r="T88" s="30">
        <f t="shared" si="65"/>
        <v>1.6820268461895092E-3</v>
      </c>
      <c r="U88" s="30">
        <f t="shared" si="65"/>
        <v>1.4210408706238811E-3</v>
      </c>
      <c r="V88" s="30">
        <f t="shared" si="65"/>
        <v>9.8226736204648285E-4</v>
      </c>
      <c r="W88" s="30">
        <f t="shared" si="65"/>
        <v>3.0871954123102278E-4</v>
      </c>
      <c r="X88" s="30">
        <f t="shared" si="65"/>
        <v>1.8859675728066563E-4</v>
      </c>
      <c r="Y88" s="30">
        <f t="shared" si="65"/>
        <v>6.8694416920818104E-5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0.99150422445566755</v>
      </c>
      <c r="F89" s="30">
        <f t="shared" si="64"/>
        <v>0.97493127560916426</v>
      </c>
      <c r="G89" s="30">
        <f t="shared" si="64"/>
        <v>0.97018754701627363</v>
      </c>
      <c r="H89" s="30">
        <f t="shared" si="64"/>
        <v>0.96418316844432606</v>
      </c>
      <c r="I89" s="30">
        <f t="shared" si="64"/>
        <v>0.8253935689817562</v>
      </c>
      <c r="J89" s="30">
        <f t="shared" si="64"/>
        <v>0.46887108374569775</v>
      </c>
      <c r="K89" s="30">
        <f t="shared" si="64"/>
        <v>9.5792370064995053E-2</v>
      </c>
      <c r="L89" s="30">
        <f t="shared" si="64"/>
        <v>2.4532452870846995E-2</v>
      </c>
      <c r="M89" s="30">
        <f t="shared" si="64"/>
        <v>6.3300396899485731E-3</v>
      </c>
      <c r="N89" s="31">
        <f t="shared" si="64"/>
        <v>7.194395583860095E-3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0.86183873256812127</v>
      </c>
      <c r="F90" s="30">
        <f t="shared" si="64"/>
        <v>0.83301083492667694</v>
      </c>
      <c r="G90" s="30">
        <f t="shared" si="64"/>
        <v>0.83223438051157017</v>
      </c>
      <c r="H90" s="30">
        <f t="shared" si="64"/>
        <v>0.64143173154718047</v>
      </c>
      <c r="I90" s="30">
        <f t="shared" si="64"/>
        <v>0.32768173560559477</v>
      </c>
      <c r="J90" s="30">
        <f t="shared" si="64"/>
        <v>7.2562572022922822E-2</v>
      </c>
      <c r="K90" s="30">
        <f t="shared" si="64"/>
        <v>1.2299494743349036E-2</v>
      </c>
      <c r="L90" s="30">
        <f t="shared" si="64"/>
        <v>4.6367228455356131E-3</v>
      </c>
      <c r="M90" s="30">
        <f t="shared" si="64"/>
        <v>3.9575740355086292E-4</v>
      </c>
      <c r="N90" s="31">
        <f t="shared" si="64"/>
        <v>1.3117321689614866E-4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0.797417932351279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9.8714508921603314E-2</v>
      </c>
      <c r="F91" s="30">
        <f t="shared" si="64"/>
        <v>7.7588698226846248E-2</v>
      </c>
      <c r="G91" s="30">
        <f t="shared" si="64"/>
        <v>8.5887410300380759E-2</v>
      </c>
      <c r="H91" s="30">
        <f t="shared" si="64"/>
        <v>4.2070240754210925E-2</v>
      </c>
      <c r="I91" s="30">
        <f t="shared" si="64"/>
        <v>3.4909035309590324E-2</v>
      </c>
      <c r="J91" s="30">
        <f t="shared" si="64"/>
        <v>1.3366516308497424E-2</v>
      </c>
      <c r="K91" s="30">
        <f t="shared" si="64"/>
        <v>7.7103508487485553E-3</v>
      </c>
      <c r="L91" s="30">
        <f t="shared" si="64"/>
        <v>0</v>
      </c>
      <c r="M91" s="30">
        <f t="shared" si="64"/>
        <v>4.8026379570395746E-3</v>
      </c>
      <c r="N91" s="31">
        <f t="shared" si="64"/>
        <v>7.2270908217608731E-4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2.9919462395748386E-2</v>
      </c>
      <c r="F92" s="30">
        <f t="shared" si="64"/>
        <v>2.5276918901107295E-2</v>
      </c>
      <c r="G92" s="30">
        <f t="shared" si="64"/>
        <v>2.8054290007757075E-2</v>
      </c>
      <c r="H92" s="30">
        <f t="shared" si="64"/>
        <v>2.1117095729288299E-2</v>
      </c>
      <c r="I92" s="30">
        <f t="shared" si="64"/>
        <v>1.4146132788059387E-2</v>
      </c>
      <c r="J92" s="30">
        <f t="shared" si="64"/>
        <v>1.5177399905623369E-2</v>
      </c>
      <c r="K92" s="30">
        <f t="shared" si="64"/>
        <v>6.7241450140991116E-3</v>
      </c>
      <c r="L92" s="30">
        <f t="shared" si="64"/>
        <v>2.1333455701803769E-3</v>
      </c>
      <c r="M92" s="30">
        <f t="shared" si="64"/>
        <v>5.7631100868152027E-4</v>
      </c>
      <c r="N92" s="31">
        <f t="shared" si="64"/>
        <v>1.0199333739582886E-3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1.9256343072489447E-2</v>
      </c>
      <c r="F93" s="36">
        <f t="shared" si="64"/>
        <v>1.6710658787006824E-2</v>
      </c>
      <c r="G93" s="36">
        <f t="shared" si="64"/>
        <v>2.2243513863576515E-2</v>
      </c>
      <c r="H93" s="36">
        <f t="shared" si="64"/>
        <v>1.5002284681401613E-2</v>
      </c>
      <c r="I93" s="36">
        <f t="shared" si="64"/>
        <v>1.1262726017110168E-2</v>
      </c>
      <c r="J93" s="36">
        <f t="shared" si="64"/>
        <v>5.2829803491552876E-3</v>
      </c>
      <c r="K93" s="36">
        <f t="shared" si="64"/>
        <v>4.6505697892987932E-3</v>
      </c>
      <c r="L93" s="36">
        <f t="shared" si="64"/>
        <v>1.6065839835737311E-3</v>
      </c>
      <c r="M93" s="36">
        <f t="shared" si="64"/>
        <v>3.9315874264769096E-4</v>
      </c>
      <c r="N93" s="37">
        <f t="shared" si="64"/>
        <v>1.3189800548711779E-3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0.14328932735872471</v>
      </c>
      <c r="S94" s="30">
        <f t="shared" si="70"/>
        <v>0.10247568697233368</v>
      </c>
      <c r="T94" s="30">
        <f t="shared" si="70"/>
        <v>8.3480905889122853E-2</v>
      </c>
      <c r="U94" s="30">
        <f t="shared" si="70"/>
        <v>5.2351322623814853E-2</v>
      </c>
      <c r="V94" s="30">
        <f t="shared" si="70"/>
        <v>2.1783316303403352E-2</v>
      </c>
      <c r="W94" s="30">
        <f t="shared" si="70"/>
        <v>3.9768569371853458E-3</v>
      </c>
      <c r="X94" s="30">
        <f t="shared" si="70"/>
        <v>2.8250153732699615E-3</v>
      </c>
      <c r="Y94" s="30">
        <f t="shared" si="70"/>
        <v>1.5506157402770358E-3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5.6277322044399017E-2</v>
      </c>
      <c r="S95" s="30">
        <f t="shared" si="70"/>
        <v>3.7546846630498322E-2</v>
      </c>
      <c r="T95" s="30">
        <f t="shared" si="70"/>
        <v>2.5253837961704075E-2</v>
      </c>
      <c r="U95" s="30">
        <f t="shared" si="70"/>
        <v>1.203051040702615E-2</v>
      </c>
      <c r="V95" s="30">
        <f t="shared" si="70"/>
        <v>4.449745096129807E-3</v>
      </c>
      <c r="W95" s="30">
        <f t="shared" si="70"/>
        <v>1.550662875064729E-3</v>
      </c>
      <c r="X95" s="30">
        <f t="shared" si="70"/>
        <v>1.7120610617423402E-3</v>
      </c>
      <c r="Y95" s="30">
        <f t="shared" si="70"/>
        <v>1.0870715949870015E-3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5.3380056927508001E-3</v>
      </c>
      <c r="S96" s="30">
        <f t="shared" si="70"/>
        <v>3.5244386465839088E-3</v>
      </c>
      <c r="T96" s="30">
        <f t="shared" si="70"/>
        <v>2.6845292028462326E-3</v>
      </c>
      <c r="U96" s="30">
        <f t="shared" si="70"/>
        <v>2.2360950693463234E-3</v>
      </c>
      <c r="V96" s="30">
        <f t="shared" si="70"/>
        <v>1.787955392776324E-3</v>
      </c>
      <c r="W96" s="30">
        <f t="shared" si="70"/>
        <v>8.4590817134037411E-4</v>
      </c>
      <c r="X96" s="30">
        <f t="shared" si="70"/>
        <v>9.7933296914220124E-4</v>
      </c>
      <c r="Y96" s="30">
        <f t="shared" si="70"/>
        <v>6.4261515253568571E-4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2.2755872631851719E-3</v>
      </c>
      <c r="S97" s="30">
        <f t="shared" si="70"/>
        <v>1.6675211254557876E-3</v>
      </c>
      <c r="T97" s="30">
        <f t="shared" si="70"/>
        <v>1.4389382453357186E-3</v>
      </c>
      <c r="U97" s="30">
        <f t="shared" si="70"/>
        <v>1.2951242208391607E-3</v>
      </c>
      <c r="V97" s="30">
        <f t="shared" si="70"/>
        <v>1.1662330586216863E-3</v>
      </c>
      <c r="W97" s="30">
        <f t="shared" si="70"/>
        <v>5.9237429881914868E-4</v>
      </c>
      <c r="X97" s="30">
        <f t="shared" si="70"/>
        <v>6.7587675308428304E-4</v>
      </c>
      <c r="Y97" s="30">
        <f t="shared" si="70"/>
        <v>4.3894260545346238E-4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0.5792305827377997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0.62843878878863202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0.73010436790890387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0.10166557912027185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0.14472755340019977</v>
      </c>
      <c r="S121" s="30">
        <f t="shared" si="78"/>
        <v>0.11052312887680603</v>
      </c>
      <c r="T121" s="30">
        <f t="shared" si="78"/>
        <v>0.10492593364819591</v>
      </c>
      <c r="U121" s="30">
        <f t="shared" si="78"/>
        <v>8.8235744667184868E-2</v>
      </c>
      <c r="V121" s="30">
        <f t="shared" si="78"/>
        <v>6.0175950411395389E-2</v>
      </c>
      <c r="W121" s="30">
        <f t="shared" si="78"/>
        <v>1.819814755183571E-2</v>
      </c>
      <c r="X121" s="30">
        <f t="shared" si="78"/>
        <v>1.011485990890767E-2</v>
      </c>
      <c r="Y121" s="30">
        <f t="shared" si="78"/>
        <v>3.1112457038459315E-3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5.6742574649578228E-2</v>
      </c>
      <c r="S122" s="30">
        <f t="shared" si="78"/>
        <v>4.333222488364448E-2</v>
      </c>
      <c r="T122" s="30">
        <f t="shared" si="78"/>
        <v>4.1137761834791231E-2</v>
      </c>
      <c r="U122" s="30">
        <f t="shared" si="78"/>
        <v>3.4594126763784233E-2</v>
      </c>
      <c r="V122" s="30">
        <f t="shared" si="78"/>
        <v>2.3592870038271561E-2</v>
      </c>
      <c r="W122" s="30">
        <f t="shared" si="78"/>
        <v>7.1348524982572667E-3</v>
      </c>
      <c r="X122" s="30">
        <f t="shared" si="78"/>
        <v>3.9656802037145973E-3</v>
      </c>
      <c r="Y122" s="30">
        <f t="shared" si="78"/>
        <v>1.2198098251235527E-3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4.4449952367644581E-3</v>
      </c>
      <c r="S123" s="30">
        <f t="shared" si="78"/>
        <v>3.394479971973527E-3</v>
      </c>
      <c r="T123" s="30">
        <f t="shared" si="78"/>
        <v>3.2225741700311963E-3</v>
      </c>
      <c r="U123" s="30">
        <f t="shared" si="78"/>
        <v>2.7099709457083961E-3</v>
      </c>
      <c r="V123" s="30">
        <f t="shared" si="78"/>
        <v>1.8481747715777912E-3</v>
      </c>
      <c r="W123" s="30">
        <f t="shared" si="78"/>
        <v>5.5891692552950234E-4</v>
      </c>
      <c r="X123" s="30">
        <f t="shared" si="78"/>
        <v>3.1065614708009238E-4</v>
      </c>
      <c r="Y123" s="30">
        <f t="shared" si="78"/>
        <v>9.555521398028388E-5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1.2056643388600279E-3</v>
      </c>
      <c r="S124" s="30">
        <f t="shared" si="78"/>
        <v>9.207216730702509E-4</v>
      </c>
      <c r="T124" s="30">
        <f t="shared" si="78"/>
        <v>8.7409379519745719E-4</v>
      </c>
      <c r="U124" s="30">
        <f t="shared" si="78"/>
        <v>7.3505485485417482E-4</v>
      </c>
      <c r="V124" s="30">
        <f t="shared" si="78"/>
        <v>5.013005178592945E-4</v>
      </c>
      <c r="W124" s="30">
        <f t="shared" si="78"/>
        <v>1.516011085732273E-4</v>
      </c>
      <c r="X124" s="30">
        <f t="shared" si="78"/>
        <v>8.4262641067475784E-5</v>
      </c>
      <c r="Y124" s="30">
        <f t="shared" si="78"/>
        <v>2.5918478592572746E-5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0.77281640565625631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0.14293092800366752</v>
      </c>
      <c r="S130" s="30">
        <f t="shared" si="82"/>
        <v>0.10206378388991429</v>
      </c>
      <c r="T130" s="30">
        <f t="shared" si="82"/>
        <v>8.2617170855018074E-2</v>
      </c>
      <c r="U130" s="30">
        <f t="shared" si="82"/>
        <v>5.0747103121881756E-2</v>
      </c>
      <c r="V130" s="30">
        <f t="shared" si="82"/>
        <v>1.9451970655905416E-2</v>
      </c>
      <c r="W130" s="30">
        <f t="shared" si="82"/>
        <v>2.4045992051666691E-3</v>
      </c>
      <c r="X130" s="30">
        <f t="shared" si="82"/>
        <v>7.922244245627309E-4</v>
      </c>
      <c r="Y130" s="30">
        <f t="shared" si="82"/>
        <v>2.0427240539813617E-4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5.4766490930189239E-2</v>
      </c>
      <c r="S131" s="30">
        <f t="shared" si="82"/>
        <v>3.6284409286836468E-2</v>
      </c>
      <c r="T131" s="30">
        <f t="shared" si="82"/>
        <v>2.3698984818429972E-2</v>
      </c>
      <c r="U131" s="30">
        <f t="shared" si="82"/>
        <v>1.0161111817261686E-2</v>
      </c>
      <c r="V131" s="30">
        <f t="shared" si="82"/>
        <v>2.4000216070845233E-3</v>
      </c>
      <c r="W131" s="30">
        <f t="shared" si="82"/>
        <v>3.2662095202063373E-4</v>
      </c>
      <c r="X131" s="30">
        <f t="shared" si="82"/>
        <v>1.6420498984582135E-4</v>
      </c>
      <c r="Y131" s="30">
        <f t="shared" si="82"/>
        <v>6.6558292392522353E-5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3.798125827898206E-3</v>
      </c>
      <c r="S132" s="30">
        <f t="shared" si="82"/>
        <v>2.3473472493251752E-3</v>
      </c>
      <c r="T132" s="30">
        <f t="shared" si="82"/>
        <v>1.4874587428364986E-3</v>
      </c>
      <c r="U132" s="30">
        <f t="shared" si="82"/>
        <v>1.0283576335576108E-3</v>
      </c>
      <c r="V132" s="30">
        <f t="shared" si="82"/>
        <v>5.6955798550358851E-4</v>
      </c>
      <c r="W132" s="30">
        <f t="shared" si="82"/>
        <v>1.284344515221253E-4</v>
      </c>
      <c r="X132" s="30">
        <f t="shared" si="82"/>
        <v>7.3368121508997139E-5</v>
      </c>
      <c r="Y132" s="30">
        <f t="shared" si="82"/>
        <v>4.5812965783917921E-5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1.1470639631680033E-3</v>
      </c>
      <c r="S133" s="30">
        <f t="shared" si="82"/>
        <v>8.1254421506440997E-4</v>
      </c>
      <c r="T133" s="30">
        <f t="shared" si="82"/>
        <v>5.7852399674106962E-4</v>
      </c>
      <c r="U133" s="30">
        <f t="shared" si="82"/>
        <v>4.3128904461795181E-4</v>
      </c>
      <c r="V133" s="30">
        <f t="shared" si="82"/>
        <v>2.9933192732973471E-4</v>
      </c>
      <c r="W133" s="30">
        <f t="shared" si="82"/>
        <v>8.3132884596175339E-5</v>
      </c>
      <c r="X133" s="30">
        <f t="shared" si="82"/>
        <v>3.2633196747383357E-5</v>
      </c>
      <c r="Y133" s="30">
        <f t="shared" si="82"/>
        <v>1.5100331071928068E-5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0.54195853779284819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0.6399020036043539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0.74747147943502146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0.10756947583066756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MCF7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43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0.77668156775303543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0.38587432540674943</v>
      </c>
      <c r="S4" s="75">
        <f>S3*AVERAGE(E63:E64)</f>
        <v>0.23458407053689034</v>
      </c>
      <c r="T4" s="75">
        <f>T3*AVERAGE(E64:E65)</f>
        <v>9.8808435696052799E-2</v>
      </c>
      <c r="U4" s="75">
        <f>U3*AVERAGE(E65:E66)</f>
        <v>5.7414736113342815E-2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0.77504604053626669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0.77668156775303543</v>
      </c>
      <c r="R5" s="80" t="s">
        <v>80</v>
      </c>
      <c r="S5" s="81">
        <f>SUM(R3:U3)</f>
        <v>1</v>
      </c>
      <c r="T5" s="80" t="s">
        <v>92</v>
      </c>
      <c r="U5" s="79">
        <f>Q5/S5</f>
        <v>0.77668156775303543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3.9791922171084959E-2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0.10738550009131465</v>
      </c>
      <c r="D7" s="53">
        <v>0</v>
      </c>
      <c r="E7" s="113">
        <v>51881</v>
      </c>
      <c r="F7" s="113">
        <v>51032</v>
      </c>
      <c r="G7" s="113">
        <v>55499</v>
      </c>
      <c r="H7" s="113">
        <v>50020</v>
      </c>
      <c r="I7" s="113">
        <v>55484</v>
      </c>
      <c r="J7" s="113">
        <v>39400</v>
      </c>
      <c r="K7" s="113">
        <v>24809</v>
      </c>
      <c r="L7" s="113">
        <v>23401</v>
      </c>
      <c r="M7" s="113">
        <v>21287</v>
      </c>
      <c r="N7" s="114">
        <v>20665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51103</v>
      </c>
      <c r="F8" s="113">
        <v>51080</v>
      </c>
      <c r="G8" s="113">
        <v>53018</v>
      </c>
      <c r="H8" s="113">
        <v>50783</v>
      </c>
      <c r="I8" s="113">
        <v>46809</v>
      </c>
      <c r="J8" s="113">
        <v>32864</v>
      </c>
      <c r="K8" s="113">
        <v>23049</v>
      </c>
      <c r="L8" s="113">
        <v>20121</v>
      </c>
      <c r="M8" s="113">
        <v>18902</v>
      </c>
      <c r="N8" s="114">
        <v>19436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48444</v>
      </c>
      <c r="F9" s="113">
        <v>52822</v>
      </c>
      <c r="G9" s="113">
        <v>49373</v>
      </c>
      <c r="H9" s="113">
        <v>48921</v>
      </c>
      <c r="I9" s="113">
        <v>32812</v>
      </c>
      <c r="J9" s="113">
        <v>22936</v>
      </c>
      <c r="K9" s="113">
        <v>22805</v>
      </c>
      <c r="L9" s="113">
        <v>22551</v>
      </c>
      <c r="M9" s="113">
        <v>19343</v>
      </c>
      <c r="N9" s="114">
        <v>18817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0.398045087986445</v>
      </c>
      <c r="D10" s="53">
        <v>5.0000000000000001E-9</v>
      </c>
      <c r="E10" s="113">
        <v>32738</v>
      </c>
      <c r="F10" s="113">
        <v>32154</v>
      </c>
      <c r="G10" s="113">
        <v>27979</v>
      </c>
      <c r="H10" s="113">
        <v>22442</v>
      </c>
      <c r="I10" s="113">
        <v>22508</v>
      </c>
      <c r="J10" s="113">
        <v>21050</v>
      </c>
      <c r="K10" s="113">
        <v>20587</v>
      </c>
      <c r="L10" s="113">
        <v>20333</v>
      </c>
      <c r="M10" s="113">
        <v>19991</v>
      </c>
      <c r="N10" s="114">
        <v>17710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0.40536798427134207</v>
      </c>
      <c r="S10" s="38">
        <f t="shared" si="3"/>
        <v>0.30519319013933349</v>
      </c>
      <c r="T10" s="38">
        <f t="shared" si="3"/>
        <v>0.29527162306171434</v>
      </c>
      <c r="U10" s="38">
        <f t="shared" si="3"/>
        <v>0.25532730938631909</v>
      </c>
      <c r="V10" s="38">
        <f t="shared" si="3"/>
        <v>0.1779567042430979</v>
      </c>
      <c r="W10" s="38">
        <f t="shared" si="3"/>
        <v>7.7160696094894621E-2</v>
      </c>
      <c r="X10" s="38">
        <f t="shared" si="3"/>
        <v>9.0349836134754224E-2</v>
      </c>
      <c r="Y10" s="38">
        <f t="shared" si="3"/>
        <v>5.6720693204839245E-2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0.43783701015752996</v>
      </c>
      <c r="D11" s="53">
        <v>7.4999999999999993E-9</v>
      </c>
      <c r="E11" s="113">
        <v>28072</v>
      </c>
      <c r="F11" s="113">
        <v>25331</v>
      </c>
      <c r="G11" s="113">
        <v>25313</v>
      </c>
      <c r="H11" s="113">
        <v>23066</v>
      </c>
      <c r="I11" s="113">
        <v>22485</v>
      </c>
      <c r="J11" s="113">
        <v>19834</v>
      </c>
      <c r="K11" s="113">
        <v>24572</v>
      </c>
      <c r="L11" s="113">
        <v>20968</v>
      </c>
      <c r="M11" s="113">
        <v>23143</v>
      </c>
      <c r="N11" s="114">
        <v>20056</v>
      </c>
      <c r="O11" s="5"/>
      <c r="P11" s="41" t="s">
        <v>78</v>
      </c>
      <c r="Q11" s="42">
        <f>SUM(R10:Y10)</f>
        <v>1.6633480365362949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0.77504604053626669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3.9791922171084959E-2</v>
      </c>
      <c r="D12" s="53">
        <v>1E-8</v>
      </c>
      <c r="E12" s="113">
        <v>22557</v>
      </c>
      <c r="F12" s="113">
        <v>22497</v>
      </c>
      <c r="G12" s="113">
        <v>20531</v>
      </c>
      <c r="H12" s="113">
        <v>21685</v>
      </c>
      <c r="I12" s="113">
        <v>19282</v>
      </c>
      <c r="J12" s="113">
        <v>22362</v>
      </c>
      <c r="K12" s="113">
        <v>22245</v>
      </c>
      <c r="L12" s="113">
        <v>19145</v>
      </c>
      <c r="M12" s="113">
        <v>20959</v>
      </c>
      <c r="N12" s="114">
        <v>20690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0.57987979707017989</v>
      </c>
      <c r="D15" s="53">
        <f>D7</f>
        <v>0</v>
      </c>
      <c r="E15" s="113">
        <v>55856</v>
      </c>
      <c r="F15" s="113">
        <v>56027</v>
      </c>
      <c r="G15" s="113">
        <v>59535</v>
      </c>
      <c r="H15" s="113">
        <v>56264</v>
      </c>
      <c r="I15" s="113">
        <v>53248</v>
      </c>
      <c r="J15" s="113">
        <v>39818</v>
      </c>
      <c r="K15" s="113">
        <v>24835</v>
      </c>
      <c r="L15" s="113">
        <v>23556</v>
      </c>
      <c r="M15" s="113">
        <v>21846</v>
      </c>
      <c r="N15" s="114">
        <v>20027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0.68726529716149454</v>
      </c>
      <c r="D16" s="53">
        <f t="shared" ref="D16:D20" si="7">D8</f>
        <v>1.0000000000000001E-9</v>
      </c>
      <c r="E16" s="113">
        <v>59846</v>
      </c>
      <c r="F16" s="113">
        <v>64066</v>
      </c>
      <c r="G16" s="113">
        <v>56934</v>
      </c>
      <c r="H16" s="113">
        <v>54010</v>
      </c>
      <c r="I16" s="113">
        <v>49075</v>
      </c>
      <c r="J16" s="113">
        <v>36599</v>
      </c>
      <c r="K16" s="113">
        <v>22103</v>
      </c>
      <c r="L16" s="113">
        <v>20250</v>
      </c>
      <c r="M16" s="113">
        <v>23543</v>
      </c>
      <c r="N16" s="114">
        <v>22901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0.10738550009131465</v>
      </c>
      <c r="D17" s="53">
        <f t="shared" si="7"/>
        <v>2.5000000000000001E-9</v>
      </c>
      <c r="E17" s="113">
        <v>48089</v>
      </c>
      <c r="F17" s="113">
        <v>46494</v>
      </c>
      <c r="G17" s="113">
        <v>48193</v>
      </c>
      <c r="H17" s="113">
        <v>44117</v>
      </c>
      <c r="I17" s="113">
        <v>31122</v>
      </c>
      <c r="J17" s="113">
        <v>21105</v>
      </c>
      <c r="K17" s="113">
        <v>20594</v>
      </c>
      <c r="L17" s="113">
        <v>19159</v>
      </c>
      <c r="M17" s="113">
        <v>21578</v>
      </c>
      <c r="N17" s="114">
        <v>21726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0.99896601009632524</v>
      </c>
      <c r="S17" s="30">
        <f t="shared" si="10"/>
        <v>1.0383661275999649</v>
      </c>
      <c r="T17" s="30">
        <f t="shared" si="10"/>
        <v>0.98929353778434004</v>
      </c>
      <c r="U17" s="30">
        <f t="shared" si="10"/>
        <v>0.97244866275905961</v>
      </c>
      <c r="V17" s="30">
        <f t="shared" si="10"/>
        <v>0.72390926212576234</v>
      </c>
      <c r="W17" s="30">
        <f t="shared" si="10"/>
        <v>0.45840948887165345</v>
      </c>
      <c r="X17" s="30">
        <f t="shared" si="10"/>
        <v>0.41796218918530492</v>
      </c>
      <c r="Y17" s="30">
        <f t="shared" si="10"/>
        <v>0.39655523578099777</v>
      </c>
      <c r="Z17" s="31">
        <f t="shared" si="10"/>
        <v>0.37975976690244573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34916</v>
      </c>
      <c r="F18" s="113">
        <v>31948</v>
      </c>
      <c r="G18" s="113">
        <v>28053</v>
      </c>
      <c r="H18" s="113">
        <v>28114</v>
      </c>
      <c r="I18" s="113">
        <v>24940</v>
      </c>
      <c r="J18" s="113">
        <v>24123</v>
      </c>
      <c r="K18" s="113">
        <v>19227</v>
      </c>
      <c r="L18" s="113">
        <v>21586</v>
      </c>
      <c r="M18" s="113">
        <v>22813</v>
      </c>
      <c r="N18" s="114">
        <v>18970</v>
      </c>
      <c r="O18" s="5"/>
      <c r="P18" s="20">
        <f t="shared" si="9"/>
        <v>-8.9999999999999982</v>
      </c>
      <c r="Q18" s="30">
        <f t="shared" si="10"/>
        <v>1.0228703249991007</v>
      </c>
      <c r="R18" s="30">
        <f t="shared" si="10"/>
        <v>1.0218126874102831</v>
      </c>
      <c r="S18" s="30">
        <f t="shared" si="10"/>
        <v>1.0621138984062337</v>
      </c>
      <c r="T18" s="30">
        <f t="shared" si="10"/>
        <v>1.0119190025129781</v>
      </c>
      <c r="U18" s="30">
        <f t="shared" si="10"/>
        <v>0.99468887972130016</v>
      </c>
      <c r="V18" s="30">
        <f t="shared" si="10"/>
        <v>0.74046530222043772</v>
      </c>
      <c r="W18" s="30">
        <f t="shared" si="10"/>
        <v>0.46889346286481981</v>
      </c>
      <c r="X18" s="30">
        <f t="shared" si="10"/>
        <v>0.42752112028930844</v>
      </c>
      <c r="Y18" s="30">
        <f t="shared" si="10"/>
        <v>0.4056245829034042</v>
      </c>
      <c r="Z18" s="31">
        <f t="shared" si="10"/>
        <v>0.38844499619308737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25046</v>
      </c>
      <c r="F19" s="113">
        <v>25281</v>
      </c>
      <c r="G19" s="113">
        <v>22901</v>
      </c>
      <c r="H19" s="113">
        <v>22460</v>
      </c>
      <c r="I19" s="113">
        <v>23241</v>
      </c>
      <c r="J19" s="113">
        <v>21485</v>
      </c>
      <c r="K19" s="113">
        <v>22559</v>
      </c>
      <c r="L19" s="113">
        <v>22504</v>
      </c>
      <c r="M19" s="113">
        <v>22864</v>
      </c>
      <c r="N19" s="114">
        <v>21740</v>
      </c>
      <c r="O19" s="5"/>
      <c r="P19" s="20">
        <f t="shared" si="9"/>
        <v>-8.6020599913279607</v>
      </c>
      <c r="Q19" s="30">
        <f t="shared" si="10"/>
        <v>0.91619663684386288</v>
      </c>
      <c r="R19" s="30">
        <f t="shared" si="10"/>
        <v>0.91524929877158556</v>
      </c>
      <c r="S19" s="30">
        <f t="shared" si="10"/>
        <v>0.95134755391967329</v>
      </c>
      <c r="T19" s="30">
        <f t="shared" si="10"/>
        <v>0.90638741216937935</v>
      </c>
      <c r="U19" s="30">
        <f t="shared" si="10"/>
        <v>0.89095419432316225</v>
      </c>
      <c r="V19" s="30">
        <f t="shared" si="10"/>
        <v>0.66324323133974583</v>
      </c>
      <c r="W19" s="30">
        <f t="shared" si="10"/>
        <v>0.41999323200152305</v>
      </c>
      <c r="X19" s="30">
        <f t="shared" si="10"/>
        <v>0.38293555205947472</v>
      </c>
      <c r="Y19" s="30">
        <f t="shared" si="10"/>
        <v>0.36332257334537521</v>
      </c>
      <c r="Z19" s="31">
        <f t="shared" si="10"/>
        <v>0.34793462124463009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25103</v>
      </c>
      <c r="F20" s="113">
        <v>23171</v>
      </c>
      <c r="G20" s="113">
        <v>22563</v>
      </c>
      <c r="H20" s="113">
        <v>26313</v>
      </c>
      <c r="I20" s="113">
        <v>22657</v>
      </c>
      <c r="J20" s="113">
        <v>20537</v>
      </c>
      <c r="K20" s="113">
        <v>23380</v>
      </c>
      <c r="L20" s="113">
        <v>21376</v>
      </c>
      <c r="M20" s="113">
        <v>22266</v>
      </c>
      <c r="N20" s="114">
        <v>23521</v>
      </c>
      <c r="O20" s="5"/>
      <c r="P20" s="20">
        <f t="shared" si="9"/>
        <v>-8.3010299956639813</v>
      </c>
      <c r="Q20" s="30">
        <f t="shared" si="10"/>
        <v>0.64250150625839775</v>
      </c>
      <c r="R20" s="30">
        <f t="shared" si="10"/>
        <v>0.64183716618783071</v>
      </c>
      <c r="S20" s="30">
        <f t="shared" si="10"/>
        <v>0.66715180103067706</v>
      </c>
      <c r="T20" s="30">
        <f t="shared" si="10"/>
        <v>0.63562258815813755</v>
      </c>
      <c r="U20" s="30">
        <f t="shared" si="10"/>
        <v>0.6247997305816605</v>
      </c>
      <c r="V20" s="30">
        <f t="shared" si="10"/>
        <v>0.46511279131020761</v>
      </c>
      <c r="W20" s="30">
        <f t="shared" si="10"/>
        <v>0.29452878708317953</v>
      </c>
      <c r="X20" s="30">
        <f t="shared" si="10"/>
        <v>0.26854133611061581</v>
      </c>
      <c r="Y20" s="30">
        <f t="shared" si="10"/>
        <v>0.25478733630394512</v>
      </c>
      <c r="Z20" s="31">
        <f t="shared" si="10"/>
        <v>0.24399622225115941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0.48032162665129202</v>
      </c>
      <c r="R21" s="30">
        <f t="shared" si="10"/>
        <v>0.47982497893881793</v>
      </c>
      <c r="S21" s="30">
        <f t="shared" si="10"/>
        <v>0.49874970746841824</v>
      </c>
      <c r="T21" s="30">
        <f t="shared" si="10"/>
        <v>0.47517908130418562</v>
      </c>
      <c r="U21" s="30">
        <f t="shared" si="10"/>
        <v>0.46708812353130519</v>
      </c>
      <c r="V21" s="30">
        <f t="shared" si="10"/>
        <v>0.34770927433218274</v>
      </c>
      <c r="W21" s="30">
        <f t="shared" si="10"/>
        <v>0.22018399136721994</v>
      </c>
      <c r="X21" s="30">
        <f t="shared" si="10"/>
        <v>0.2007562785882207</v>
      </c>
      <c r="Y21" s="30">
        <f t="shared" si="10"/>
        <v>0.19047405590741548</v>
      </c>
      <c r="Z21" s="31">
        <f t="shared" si="10"/>
        <v>0.18240682897529822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0.43831415116219308</v>
      </c>
      <c r="R22" s="30">
        <f t="shared" si="10"/>
        <v>0.43786093875525361</v>
      </c>
      <c r="S22" s="30">
        <f t="shared" si="10"/>
        <v>0.45513056781455208</v>
      </c>
      <c r="T22" s="30">
        <f t="shared" si="10"/>
        <v>0.43362135726418599</v>
      </c>
      <c r="U22" s="30">
        <f t="shared" si="10"/>
        <v>0.42623801016604695</v>
      </c>
      <c r="V22" s="30">
        <f t="shared" si="10"/>
        <v>0.31729967374710305</v>
      </c>
      <c r="W22" s="30">
        <f t="shared" si="10"/>
        <v>0.20092736599947358</v>
      </c>
      <c r="X22" s="30">
        <f t="shared" si="10"/>
        <v>0.18319874217064888</v>
      </c>
      <c r="Y22" s="30">
        <f t="shared" si="10"/>
        <v>0.17381577156027136</v>
      </c>
      <c r="Z22" s="31">
        <f t="shared" si="10"/>
        <v>0.16645407987539781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58818</v>
      </c>
      <c r="F23" s="113">
        <v>59418</v>
      </c>
      <c r="G23" s="113">
        <v>57612</v>
      </c>
      <c r="H23" s="113">
        <v>58609</v>
      </c>
      <c r="I23" s="113">
        <v>52618</v>
      </c>
      <c r="J23" s="113">
        <v>41139</v>
      </c>
      <c r="K23" s="113">
        <v>26610</v>
      </c>
      <c r="L23" s="113">
        <v>22416</v>
      </c>
      <c r="M23" s="113">
        <v>22836</v>
      </c>
      <c r="N23" s="114">
        <v>22493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59534</v>
      </c>
      <c r="F24" s="113">
        <v>58648</v>
      </c>
      <c r="G24" s="113">
        <v>58971</v>
      </c>
      <c r="H24" s="113">
        <v>56122</v>
      </c>
      <c r="I24" s="113">
        <v>51342</v>
      </c>
      <c r="J24" s="113">
        <v>36383</v>
      </c>
      <c r="K24" s="113">
        <v>22252</v>
      </c>
      <c r="L24" s="113">
        <v>19905</v>
      </c>
      <c r="M24" s="113">
        <v>23709</v>
      </c>
      <c r="N24" s="114">
        <v>21382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56106</v>
      </c>
      <c r="F25" s="113">
        <v>53401</v>
      </c>
      <c r="G25" s="113">
        <v>56080</v>
      </c>
      <c r="H25" s="113">
        <v>48019</v>
      </c>
      <c r="I25" s="113">
        <v>41281</v>
      </c>
      <c r="J25" s="113">
        <v>28418</v>
      </c>
      <c r="K25" s="113">
        <v>22737</v>
      </c>
      <c r="L25" s="113">
        <v>20905</v>
      </c>
      <c r="M25" s="113">
        <v>25335</v>
      </c>
      <c r="N25" s="114">
        <v>22800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39489</v>
      </c>
      <c r="F26" s="113">
        <v>33311</v>
      </c>
      <c r="G26" s="113">
        <v>30647</v>
      </c>
      <c r="H26" s="113">
        <v>30014</v>
      </c>
      <c r="I26" s="113">
        <v>25231</v>
      </c>
      <c r="J26" s="113">
        <v>25027</v>
      </c>
      <c r="K26" s="113">
        <v>24332</v>
      </c>
      <c r="L26" s="113">
        <v>22456</v>
      </c>
      <c r="M26" s="113">
        <v>22096</v>
      </c>
      <c r="N26" s="114">
        <v>24493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0.99896601009632524</v>
      </c>
      <c r="S26" s="30">
        <f t="shared" si="15"/>
        <v>1.0383661275999649</v>
      </c>
      <c r="T26" s="30">
        <f t="shared" si="15"/>
        <v>0.98929353778434004</v>
      </c>
      <c r="U26" s="30">
        <f t="shared" si="15"/>
        <v>0.97244866275905961</v>
      </c>
      <c r="V26" s="30">
        <f t="shared" si="15"/>
        <v>0.72390926212576234</v>
      </c>
      <c r="W26" s="30">
        <f t="shared" si="15"/>
        <v>0.45840948887165345</v>
      </c>
      <c r="X26" s="30">
        <f t="shared" si="15"/>
        <v>0.41796218918530492</v>
      </c>
      <c r="Y26" s="30">
        <f t="shared" si="15"/>
        <v>0.39655523578099777</v>
      </c>
      <c r="Z26" s="31">
        <f t="shared" si="15"/>
        <v>0.37975976690244573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26555</v>
      </c>
      <c r="F27" s="113">
        <v>24472</v>
      </c>
      <c r="G27" s="113">
        <v>22165</v>
      </c>
      <c r="H27" s="113">
        <v>23285</v>
      </c>
      <c r="I27" s="113">
        <v>22547</v>
      </c>
      <c r="J27" s="113">
        <v>24772</v>
      </c>
      <c r="K27" s="113">
        <v>21051</v>
      </c>
      <c r="L27" s="113">
        <v>23478</v>
      </c>
      <c r="M27" s="113">
        <v>22005</v>
      </c>
      <c r="N27" s="114">
        <v>22276</v>
      </c>
      <c r="O27" s="5"/>
      <c r="P27" s="20">
        <f t="shared" si="14"/>
        <v>-8.9999999999999982</v>
      </c>
      <c r="Q27" s="30">
        <f t="shared" si="15"/>
        <v>1.0228703249991007</v>
      </c>
      <c r="R27" s="30">
        <f t="shared" si="15"/>
        <v>1.0428852182499577</v>
      </c>
      <c r="S27" s="30">
        <f t="shared" si="15"/>
        <v>1.0146054698702838</v>
      </c>
      <c r="T27" s="30">
        <f t="shared" si="15"/>
        <v>0.96665020154655712</v>
      </c>
      <c r="U27" s="30">
        <f t="shared" si="15"/>
        <v>0.88457746826239136</v>
      </c>
      <c r="V27" s="30">
        <f t="shared" si="15"/>
        <v>0.63575241365187141</v>
      </c>
      <c r="W27" s="30">
        <f t="shared" si="15"/>
        <v>0.40610007602266823</v>
      </c>
      <c r="X27" s="30">
        <f t="shared" si="15"/>
        <v>0.36292867984770893</v>
      </c>
      <c r="Y27" s="30">
        <f t="shared" si="15"/>
        <v>0.39630640392758115</v>
      </c>
      <c r="Z27" s="31">
        <f t="shared" si="15"/>
        <v>0.38271847899790762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25335</v>
      </c>
      <c r="F28" s="115">
        <v>27253</v>
      </c>
      <c r="G28" s="115">
        <v>25838</v>
      </c>
      <c r="H28" s="115">
        <v>23782</v>
      </c>
      <c r="I28" s="115">
        <v>23014</v>
      </c>
      <c r="J28" s="115">
        <v>22577</v>
      </c>
      <c r="K28" s="115">
        <v>21332</v>
      </c>
      <c r="L28" s="115">
        <v>20922</v>
      </c>
      <c r="M28" s="115">
        <v>24053</v>
      </c>
      <c r="N28" s="116">
        <v>24179</v>
      </c>
      <c r="O28" s="5"/>
      <c r="P28" s="20">
        <f t="shared" si="14"/>
        <v>-8.6020599913279607</v>
      </c>
      <c r="Q28" s="30">
        <f t="shared" si="15"/>
        <v>0.91619663684386288</v>
      </c>
      <c r="R28" s="30">
        <f t="shared" si="15"/>
        <v>0.91947681218240673</v>
      </c>
      <c r="S28" s="30">
        <f t="shared" si="15"/>
        <v>0.922638720765382</v>
      </c>
      <c r="T28" s="30">
        <f t="shared" si="15"/>
        <v>0.84972689140258806</v>
      </c>
      <c r="U28" s="30">
        <f t="shared" si="15"/>
        <v>0.63049102009662816</v>
      </c>
      <c r="V28" s="30">
        <f t="shared" si="15"/>
        <v>0.43436221589471513</v>
      </c>
      <c r="W28" s="30">
        <f t="shared" si="15"/>
        <v>0.39827567821971427</v>
      </c>
      <c r="X28" s="30">
        <f t="shared" si="15"/>
        <v>0.37769774161215103</v>
      </c>
      <c r="Y28" s="30">
        <f t="shared" si="15"/>
        <v>0.39662809470429633</v>
      </c>
      <c r="Z28" s="31">
        <f t="shared" si="15"/>
        <v>0.37976543900106358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0.64250150625839775</v>
      </c>
      <c r="R29" s="30">
        <f t="shared" si="15"/>
        <v>0.58602515965702495</v>
      </c>
      <c r="S29" s="30">
        <f t="shared" si="15"/>
        <v>0.5208592389680885</v>
      </c>
      <c r="T29" s="30">
        <f t="shared" si="15"/>
        <v>0.48206093131015565</v>
      </c>
      <c r="U29" s="30">
        <f t="shared" si="15"/>
        <v>0.43643719997664449</v>
      </c>
      <c r="V29" s="30">
        <f t="shared" si="15"/>
        <v>0.42103786750505129</v>
      </c>
      <c r="W29" s="30">
        <f t="shared" si="15"/>
        <v>0.38490641848531143</v>
      </c>
      <c r="X29" s="30">
        <f t="shared" si="15"/>
        <v>0.38672067957828604</v>
      </c>
      <c r="Y29" s="30">
        <f t="shared" si="15"/>
        <v>0.38980555204686507</v>
      </c>
      <c r="Z29" s="31">
        <f t="shared" si="15"/>
        <v>0.3658005228574927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0.48032162665129202</v>
      </c>
      <c r="R30" s="30">
        <f t="shared" si="15"/>
        <v>0.45230845157921395</v>
      </c>
      <c r="S30" s="30">
        <f t="shared" si="15"/>
        <v>0.424915384174329</v>
      </c>
      <c r="T30" s="30">
        <f t="shared" si="15"/>
        <v>0.41419399567330589</v>
      </c>
      <c r="U30" s="30">
        <f t="shared" si="15"/>
        <v>0.41093949537606395</v>
      </c>
      <c r="V30" s="30">
        <f t="shared" si="15"/>
        <v>0.39603711808823022</v>
      </c>
      <c r="W30" s="30">
        <f t="shared" si="15"/>
        <v>0.41180026646089307</v>
      </c>
      <c r="X30" s="30">
        <f t="shared" si="15"/>
        <v>0.40207077970611227</v>
      </c>
      <c r="Y30" s="30">
        <f t="shared" si="15"/>
        <v>0.4098456638782621</v>
      </c>
      <c r="Z30" s="31">
        <f t="shared" si="15"/>
        <v>0.38483989974335131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0.43831415116219308</v>
      </c>
      <c r="R31" s="30">
        <f t="shared" si="15"/>
        <v>0.43726869433314297</v>
      </c>
      <c r="S31" s="30">
        <f t="shared" si="15"/>
        <v>0.4129897587348797</v>
      </c>
      <c r="T31" s="30">
        <f t="shared" si="15"/>
        <v>0.43113137478308183</v>
      </c>
      <c r="U31" s="30">
        <f t="shared" si="15"/>
        <v>0.38952177932587495</v>
      </c>
      <c r="V31" s="30">
        <f t="shared" si="15"/>
        <v>0.39418250876614308</v>
      </c>
      <c r="W31" s="30">
        <f t="shared" si="15"/>
        <v>0.40334137178956264</v>
      </c>
      <c r="X31" s="30">
        <f t="shared" si="15"/>
        <v>0.36914112104795521</v>
      </c>
      <c r="Y31" s="30">
        <f t="shared" si="15"/>
        <v>0.40385127579911589</v>
      </c>
      <c r="Z31" s="31">
        <f t="shared" si="15"/>
        <v>0.41032652556789523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0.98363562768643631</v>
      </c>
      <c r="G34" s="30">
        <f t="shared" si="17"/>
        <v>1.0697365124033846</v>
      </c>
      <c r="H34" s="30">
        <f t="shared" si="17"/>
        <v>0.96412945008770068</v>
      </c>
      <c r="I34" s="30">
        <f t="shared" si="17"/>
        <v>1.0694473892176326</v>
      </c>
      <c r="J34" s="30">
        <f t="shared" si="17"/>
        <v>0.75943023457527803</v>
      </c>
      <c r="K34" s="30">
        <f t="shared" si="17"/>
        <v>0.47819047435477341</v>
      </c>
      <c r="L34" s="30">
        <f t="shared" si="17"/>
        <v>0.45105144465218483</v>
      </c>
      <c r="M34" s="30">
        <f t="shared" si="17"/>
        <v>0.41030435034020163</v>
      </c>
      <c r="N34" s="31">
        <f t="shared" si="17"/>
        <v>0.39831537557101832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0.98500414409899573</v>
      </c>
      <c r="F35" s="30">
        <f t="shared" si="20"/>
        <v>0.98456082188084271</v>
      </c>
      <c r="G35" s="30">
        <f t="shared" si="20"/>
        <v>1.0219155374800024</v>
      </c>
      <c r="H35" s="30">
        <f t="shared" si="20"/>
        <v>0.97883618280295293</v>
      </c>
      <c r="I35" s="30">
        <f t="shared" si="20"/>
        <v>0.90223781345772058</v>
      </c>
      <c r="J35" s="30">
        <f t="shared" si="20"/>
        <v>0.63344962510360248</v>
      </c>
      <c r="K35" s="30">
        <f t="shared" si="20"/>
        <v>0.44426668722653767</v>
      </c>
      <c r="L35" s="30">
        <f t="shared" si="20"/>
        <v>0.3878298413677454</v>
      </c>
      <c r="M35" s="30">
        <f t="shared" si="20"/>
        <v>0.36433376380563209</v>
      </c>
      <c r="N35" s="31">
        <f t="shared" si="20"/>
        <v>0.37462654921840366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0.93375224070468954</v>
      </c>
      <c r="F36" s="30">
        <f t="shared" si="20"/>
        <v>1.0181376611861761</v>
      </c>
      <c r="G36" s="30">
        <f t="shared" si="20"/>
        <v>0.95165860334226404</v>
      </c>
      <c r="H36" s="30">
        <f t="shared" si="20"/>
        <v>0.94294635801160342</v>
      </c>
      <c r="I36" s="30">
        <f t="shared" si="20"/>
        <v>0.63244733139299547</v>
      </c>
      <c r="J36" s="30">
        <f t="shared" si="20"/>
        <v>0.44208862589387249</v>
      </c>
      <c r="K36" s="30">
        <f t="shared" si="20"/>
        <v>0.43956361673830496</v>
      </c>
      <c r="L36" s="30">
        <f t="shared" si="20"/>
        <v>0.43466779745957096</v>
      </c>
      <c r="M36" s="30">
        <f t="shared" si="20"/>
        <v>0.37283398546674118</v>
      </c>
      <c r="N36" s="31">
        <f t="shared" si="20"/>
        <v>0.36269539908637072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-2.1072530839674641E-2</v>
      </c>
      <c r="S36" s="30">
        <f t="shared" si="23"/>
        <v>4.7508428535949943E-2</v>
      </c>
      <c r="T36" s="30">
        <f t="shared" si="23"/>
        <v>4.5268800966420941E-2</v>
      </c>
      <c r="U36" s="30">
        <f t="shared" si="23"/>
        <v>0.11011141145890879</v>
      </c>
      <c r="V36" s="30">
        <f t="shared" si="23"/>
        <v>0.10471288856856631</v>
      </c>
      <c r="W36" s="30">
        <f t="shared" si="23"/>
        <v>6.2793386842151577E-2</v>
      </c>
      <c r="X36" s="30">
        <f t="shared" si="23"/>
        <v>6.4592440441599508E-2</v>
      </c>
      <c r="Y36" s="30">
        <f t="shared" si="23"/>
        <v>9.3181789758230438E-3</v>
      </c>
      <c r="Z36" s="31">
        <f t="shared" si="23"/>
        <v>5.7265171951797478E-3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0.63102099034328563</v>
      </c>
      <c r="F37" s="30">
        <f t="shared" si="20"/>
        <v>0.61976446097800741</v>
      </c>
      <c r="G37" s="30">
        <f t="shared" si="20"/>
        <v>0.53929184094369809</v>
      </c>
      <c r="H37" s="30">
        <f t="shared" si="20"/>
        <v>0.43256683564310633</v>
      </c>
      <c r="I37" s="30">
        <f t="shared" si="20"/>
        <v>0.43383897766041518</v>
      </c>
      <c r="J37" s="30">
        <f t="shared" si="20"/>
        <v>0.40573620400531984</v>
      </c>
      <c r="K37" s="30">
        <f t="shared" si="20"/>
        <v>0.39681193500510786</v>
      </c>
      <c r="L37" s="30">
        <f t="shared" si="20"/>
        <v>0.3919161157263738</v>
      </c>
      <c r="M37" s="30">
        <f t="shared" si="20"/>
        <v>0.385324107091228</v>
      </c>
      <c r="N37" s="31">
        <f t="shared" si="20"/>
        <v>0.34135810797787242</v>
      </c>
      <c r="P37" s="20">
        <f t="shared" si="21"/>
        <v>-8.6020599913279607</v>
      </c>
      <c r="Q37" s="30">
        <f t="shared" si="23"/>
        <v>0</v>
      </c>
      <c r="R37" s="30">
        <f t="shared" si="23"/>
        <v>-4.2275134108211709E-3</v>
      </c>
      <c r="S37" s="30">
        <f t="shared" si="23"/>
        <v>2.8708833154291291E-2</v>
      </c>
      <c r="T37" s="30">
        <f t="shared" si="23"/>
        <v>5.6660520766791289E-2</v>
      </c>
      <c r="U37" s="30">
        <f t="shared" si="23"/>
        <v>0.26046317422653409</v>
      </c>
      <c r="V37" s="30">
        <f t="shared" si="23"/>
        <v>0.2288810154450307</v>
      </c>
      <c r="W37" s="30">
        <f t="shared" si="23"/>
        <v>2.1717553781808785E-2</v>
      </c>
      <c r="X37" s="30">
        <f t="shared" si="23"/>
        <v>5.2378104473236875E-3</v>
      </c>
      <c r="Y37" s="30">
        <f t="shared" si="23"/>
        <v>-3.330552135892112E-2</v>
      </c>
      <c r="Z37" s="31">
        <f t="shared" si="23"/>
        <v>-3.1830817756433483E-2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0.54108440469536057</v>
      </c>
      <c r="F38" s="30">
        <f t="shared" si="20"/>
        <v>0.48825196121894338</v>
      </c>
      <c r="G38" s="30">
        <f t="shared" si="20"/>
        <v>0.48790501339604092</v>
      </c>
      <c r="H38" s="30">
        <f t="shared" si="20"/>
        <v>0.44459436017038995</v>
      </c>
      <c r="I38" s="30">
        <f t="shared" si="20"/>
        <v>0.43339565544226211</v>
      </c>
      <c r="J38" s="30">
        <f t="shared" si="20"/>
        <v>0.38229795108035697</v>
      </c>
      <c r="K38" s="30">
        <f t="shared" si="20"/>
        <v>0.47362232801989168</v>
      </c>
      <c r="L38" s="30">
        <f t="shared" si="20"/>
        <v>0.4041556639232089</v>
      </c>
      <c r="M38" s="30">
        <f t="shared" si="20"/>
        <v>0.44607852585725022</v>
      </c>
      <c r="N38" s="31">
        <f t="shared" si="20"/>
        <v>0.38657697422948673</v>
      </c>
      <c r="P38" s="20">
        <f t="shared" si="21"/>
        <v>-8.3010299956639813</v>
      </c>
      <c r="Q38" s="30">
        <f t="shared" si="23"/>
        <v>0</v>
      </c>
      <c r="R38" s="30">
        <f t="shared" si="23"/>
        <v>5.5812006530805758E-2</v>
      </c>
      <c r="S38" s="30">
        <f t="shared" si="23"/>
        <v>0.14629256206258856</v>
      </c>
      <c r="T38" s="30">
        <f t="shared" si="23"/>
        <v>0.1535616568479819</v>
      </c>
      <c r="U38" s="30">
        <f t="shared" si="23"/>
        <v>0.18836253060501601</v>
      </c>
      <c r="V38" s="30">
        <f t="shared" si="23"/>
        <v>4.4074923805156319E-2</v>
      </c>
      <c r="W38" s="30">
        <f t="shared" si="23"/>
        <v>-9.0377631402131897E-2</v>
      </c>
      <c r="X38" s="30">
        <f t="shared" si="23"/>
        <v>-0.11817934346767023</v>
      </c>
      <c r="Y38" s="30">
        <f t="shared" si="23"/>
        <v>-0.13501821574291994</v>
      </c>
      <c r="Z38" s="31">
        <f t="shared" si="23"/>
        <v>-0.12180430060633329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0.43478344673387176</v>
      </c>
      <c r="F39" s="30">
        <f t="shared" si="20"/>
        <v>0.43362695399086371</v>
      </c>
      <c r="G39" s="30">
        <f t="shared" si="20"/>
        <v>0.39573254177830036</v>
      </c>
      <c r="H39" s="30">
        <f t="shared" si="20"/>
        <v>0.41797575220215494</v>
      </c>
      <c r="I39" s="30">
        <f t="shared" si="20"/>
        <v>0.371658217844683</v>
      </c>
      <c r="J39" s="30">
        <f t="shared" si="20"/>
        <v>0.43102484531909563</v>
      </c>
      <c r="K39" s="30">
        <f t="shared" si="20"/>
        <v>0.42876968447022995</v>
      </c>
      <c r="L39" s="30">
        <f t="shared" si="20"/>
        <v>0.36901755941481468</v>
      </c>
      <c r="M39" s="30">
        <f t="shared" si="20"/>
        <v>0.40398219001175767</v>
      </c>
      <c r="N39" s="31">
        <f t="shared" si="20"/>
        <v>0.39879724754727164</v>
      </c>
      <c r="P39" s="20">
        <f t="shared" si="21"/>
        <v>-8.1249387366082999</v>
      </c>
      <c r="Q39" s="30">
        <f t="shared" si="23"/>
        <v>0</v>
      </c>
      <c r="R39" s="30">
        <f t="shared" si="23"/>
        <v>2.7516527359603971E-2</v>
      </c>
      <c r="S39" s="30">
        <f t="shared" si="23"/>
        <v>7.3834323294089232E-2</v>
      </c>
      <c r="T39" s="30">
        <f t="shared" si="23"/>
        <v>6.0985085630879732E-2</v>
      </c>
      <c r="U39" s="30">
        <f t="shared" si="23"/>
        <v>5.6148628155241243E-2</v>
      </c>
      <c r="V39" s="30">
        <f t="shared" si="23"/>
        <v>-4.8327843756047484E-2</v>
      </c>
      <c r="W39" s="30">
        <f t="shared" si="23"/>
        <v>-0.19161627509367313</v>
      </c>
      <c r="X39" s="30">
        <f t="shared" si="23"/>
        <v>-0.20131450111789156</v>
      </c>
      <c r="Y39" s="30">
        <f t="shared" si="23"/>
        <v>-0.21937160797084662</v>
      </c>
      <c r="Z39" s="31">
        <f t="shared" si="23"/>
        <v>-0.20243307076805309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5.9224442211064376E-4</v>
      </c>
      <c r="S40" s="36">
        <f t="shared" si="23"/>
        <v>4.2140809079672381E-2</v>
      </c>
      <c r="T40" s="36">
        <f t="shared" si="23"/>
        <v>2.4899824811041582E-3</v>
      </c>
      <c r="U40" s="36">
        <f t="shared" si="23"/>
        <v>3.6716230840172004E-2</v>
      </c>
      <c r="V40" s="36">
        <f t="shared" si="23"/>
        <v>-7.688283501904003E-2</v>
      </c>
      <c r="W40" s="36">
        <f t="shared" si="23"/>
        <v>-0.20241400579008906</v>
      </c>
      <c r="X40" s="36">
        <f t="shared" si="23"/>
        <v>-0.18594237887730633</v>
      </c>
      <c r="Y40" s="36">
        <f t="shared" si="23"/>
        <v>-0.23003550423884453</v>
      </c>
      <c r="Z40" s="37">
        <f t="shared" si="23"/>
        <v>-0.24387244569249741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1.0030614437124032</v>
      </c>
      <c r="G42" s="30">
        <f t="shared" si="25"/>
        <v>1.0658657977656831</v>
      </c>
      <c r="H42" s="30">
        <f t="shared" si="25"/>
        <v>1.0073044972787166</v>
      </c>
      <c r="I42" s="30">
        <f t="shared" si="25"/>
        <v>0.95330850759094821</v>
      </c>
      <c r="J42" s="30">
        <f t="shared" si="25"/>
        <v>0.71286880549985676</v>
      </c>
      <c r="K42" s="30">
        <f t="shared" si="25"/>
        <v>0.44462546548266974</v>
      </c>
      <c r="L42" s="30">
        <f t="shared" si="25"/>
        <v>0.42172729876826126</v>
      </c>
      <c r="M42" s="30">
        <f t="shared" si="25"/>
        <v>0.39111286164422804</v>
      </c>
      <c r="N42" s="31">
        <f t="shared" si="25"/>
        <v>0.35854697794328272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1.0714336866227443</v>
      </c>
      <c r="F43" s="30">
        <f t="shared" si="27"/>
        <v>1.1469851045545689</v>
      </c>
      <c r="G43" s="30">
        <f t="shared" si="27"/>
        <v>1.0192996276138642</v>
      </c>
      <c r="H43" s="30">
        <f t="shared" si="27"/>
        <v>0.9669507304497279</v>
      </c>
      <c r="I43" s="30">
        <f t="shared" si="27"/>
        <v>0.87859853910054431</v>
      </c>
      <c r="J43" s="30">
        <f t="shared" si="27"/>
        <v>0.65523847035233462</v>
      </c>
      <c r="K43" s="30">
        <f t="shared" si="27"/>
        <v>0.39571397880263537</v>
      </c>
      <c r="L43" s="30">
        <f t="shared" si="27"/>
        <v>0.36253938699513033</v>
      </c>
      <c r="M43" s="30">
        <f t="shared" si="27"/>
        <v>0.4214945574334002</v>
      </c>
      <c r="N43" s="31">
        <f t="shared" si="27"/>
        <v>0.41000071612718419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0.86094600401031218</v>
      </c>
      <c r="F44" s="30">
        <f t="shared" si="27"/>
        <v>0.83239043254081924</v>
      </c>
      <c r="G44" s="30">
        <f t="shared" si="27"/>
        <v>0.86280793468920081</v>
      </c>
      <c r="H44" s="30">
        <f t="shared" si="27"/>
        <v>0.78983457462045259</v>
      </c>
      <c r="I44" s="30">
        <f t="shared" si="27"/>
        <v>0.55718275565740472</v>
      </c>
      <c r="J44" s="30">
        <f t="shared" si="27"/>
        <v>0.37784660555714694</v>
      </c>
      <c r="K44" s="30">
        <f t="shared" si="27"/>
        <v>0.3686980807791464</v>
      </c>
      <c r="L44" s="30">
        <f t="shared" si="27"/>
        <v>0.34300701804640504</v>
      </c>
      <c r="M44" s="30">
        <f t="shared" si="27"/>
        <v>0.386314809510169</v>
      </c>
      <c r="N44" s="31">
        <f t="shared" si="27"/>
        <v>0.38896448009166429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0.62510741907762823</v>
      </c>
      <c r="F45" s="30">
        <f t="shared" si="27"/>
        <v>0.57197078201088514</v>
      </c>
      <c r="G45" s="30">
        <f t="shared" si="27"/>
        <v>0.50223789745058722</v>
      </c>
      <c r="H45" s="30">
        <f t="shared" si="27"/>
        <v>0.50332999140647383</v>
      </c>
      <c r="I45" s="30">
        <f t="shared" si="27"/>
        <v>0.44650529934116301</v>
      </c>
      <c r="J45" s="30">
        <f t="shared" si="27"/>
        <v>0.43187840160412488</v>
      </c>
      <c r="K45" s="30">
        <f t="shared" si="27"/>
        <v>0.34422443425952448</v>
      </c>
      <c r="L45" s="30">
        <f t="shared" si="27"/>
        <v>0.38645803494700659</v>
      </c>
      <c r="M45" s="30">
        <f t="shared" si="27"/>
        <v>0.40842523632197081</v>
      </c>
      <c r="N45" s="31">
        <f t="shared" si="27"/>
        <v>0.33962331710111715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0.44840303637926093</v>
      </c>
      <c r="F46" s="30">
        <f t="shared" si="27"/>
        <v>0.45261028358636496</v>
      </c>
      <c r="G46" s="30">
        <f t="shared" si="27"/>
        <v>0.41000071612718419</v>
      </c>
      <c r="H46" s="30">
        <f t="shared" si="27"/>
        <v>0.40210541392151244</v>
      </c>
      <c r="I46" s="30">
        <f t="shared" si="27"/>
        <v>0.41608779719278144</v>
      </c>
      <c r="J46" s="30">
        <f t="shared" si="27"/>
        <v>0.38464981380693208</v>
      </c>
      <c r="K46" s="30">
        <f t="shared" si="27"/>
        <v>0.40387782870237754</v>
      </c>
      <c r="L46" s="30">
        <f t="shared" si="27"/>
        <v>0.40289315382411917</v>
      </c>
      <c r="M46" s="30">
        <f t="shared" si="27"/>
        <v>0.40933829848181036</v>
      </c>
      <c r="N46" s="31">
        <f t="shared" si="27"/>
        <v>0.38921512460613006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0.9983769636601636</v>
      </c>
      <c r="S46" s="30">
        <f t="shared" si="29"/>
        <v>1.0602226570029767</v>
      </c>
      <c r="T46" s="30">
        <f t="shared" si="29"/>
        <v>0.98319424862337135</v>
      </c>
      <c r="U46" s="30">
        <f t="shared" si="29"/>
        <v>0.95675313521513683</v>
      </c>
      <c r="V46" s="30">
        <f t="shared" si="29"/>
        <v>0.56662507141549168</v>
      </c>
      <c r="W46" s="30">
        <f t="shared" si="29"/>
        <v>0.14987459959917826</v>
      </c>
      <c r="X46" s="30">
        <f t="shared" si="29"/>
        <v>8.6385162220833145E-2</v>
      </c>
      <c r="Y46" s="30">
        <f t="shared" si="29"/>
        <v>5.2783032086973436E-2</v>
      </c>
      <c r="Z46" s="31">
        <f t="shared" si="29"/>
        <v>2.6419470665722922E-2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0.44942351761672872</v>
      </c>
      <c r="F47" s="30">
        <f t="shared" si="27"/>
        <v>0.41483457462045259</v>
      </c>
      <c r="G47" s="30">
        <f t="shared" si="27"/>
        <v>0.40394944142079631</v>
      </c>
      <c r="H47" s="30">
        <f t="shared" si="27"/>
        <v>0.47108636493841305</v>
      </c>
      <c r="I47" s="30">
        <f t="shared" si="27"/>
        <v>0.40563234030363793</v>
      </c>
      <c r="J47" s="30">
        <f t="shared" si="27"/>
        <v>0.36767759954167861</v>
      </c>
      <c r="K47" s="30">
        <f t="shared" si="27"/>
        <v>0.41857633915783443</v>
      </c>
      <c r="L47" s="30">
        <f t="shared" si="27"/>
        <v>0.38269836723002004</v>
      </c>
      <c r="M47" s="30">
        <f t="shared" si="27"/>
        <v>0.39863219707820108</v>
      </c>
      <c r="N47" s="31">
        <f t="shared" si="27"/>
        <v>0.42110068748209684</v>
      </c>
      <c r="P47" s="20">
        <f t="shared" ref="P47:P51" si="30">LOG(D62,10)</f>
        <v>-8.9999999999999982</v>
      </c>
      <c r="Q47" s="30">
        <f t="shared" ref="Q47:Q51" si="31">$E89*E$88</f>
        <v>1.0358991596005822</v>
      </c>
      <c r="R47" s="30">
        <f t="shared" si="29"/>
        <v>1.0342178576201444</v>
      </c>
      <c r="S47" s="30">
        <f t="shared" si="29"/>
        <v>1.0982837593788799</v>
      </c>
      <c r="T47" s="30">
        <f t="shared" si="29"/>
        <v>1.0184900958730763</v>
      </c>
      <c r="U47" s="30">
        <f t="shared" si="29"/>
        <v>0.99109976871458239</v>
      </c>
      <c r="V47" s="30">
        <f t="shared" si="29"/>
        <v>0.58696643528792769</v>
      </c>
      <c r="W47" s="30">
        <f t="shared" si="29"/>
        <v>0.15525497177026251</v>
      </c>
      <c r="X47" s="30">
        <f t="shared" si="29"/>
        <v>8.9486316946521025E-2</v>
      </c>
      <c r="Y47" s="30">
        <f t="shared" si="29"/>
        <v>5.4677898580066345E-2</v>
      </c>
      <c r="Z47" s="31">
        <f t="shared" si="29"/>
        <v>2.736790745971461E-2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0.86845528827745055</v>
      </c>
      <c r="R48" s="30">
        <f t="shared" si="29"/>
        <v>0.86704575378505311</v>
      </c>
      <c r="S48" s="30">
        <f t="shared" si="29"/>
        <v>0.92075597322580471</v>
      </c>
      <c r="T48" s="30">
        <f t="shared" si="29"/>
        <v>0.85386024462094134</v>
      </c>
      <c r="U48" s="30">
        <f t="shared" si="29"/>
        <v>0.83089731985361626</v>
      </c>
      <c r="V48" s="30">
        <f t="shared" si="29"/>
        <v>0.49208853974137184</v>
      </c>
      <c r="W48" s="30">
        <f t="shared" si="29"/>
        <v>0.13015938860037182</v>
      </c>
      <c r="X48" s="30">
        <f t="shared" si="29"/>
        <v>7.5021650959387981E-2</v>
      </c>
      <c r="Y48" s="30">
        <f t="shared" si="29"/>
        <v>4.5839703347250439E-2</v>
      </c>
      <c r="Z48" s="31">
        <f t="shared" si="29"/>
        <v>2.2944129013138047E-2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0.43884070364972216</v>
      </c>
      <c r="R49" s="30">
        <f t="shared" si="29"/>
        <v>0.43812844924029931</v>
      </c>
      <c r="S49" s="30">
        <f t="shared" si="29"/>
        <v>0.46526885682456431</v>
      </c>
      <c r="T49" s="30">
        <f t="shared" si="29"/>
        <v>0.43146565589024016</v>
      </c>
      <c r="U49" s="30">
        <f t="shared" si="29"/>
        <v>0.41986221907688842</v>
      </c>
      <c r="V49" s="30">
        <f t="shared" si="29"/>
        <v>0.24865814504554845</v>
      </c>
      <c r="W49" s="30">
        <f t="shared" si="29"/>
        <v>6.5771074747323757E-2</v>
      </c>
      <c r="X49" s="30">
        <f t="shared" si="29"/>
        <v>3.7909325373885812E-2</v>
      </c>
      <c r="Y49" s="30">
        <f t="shared" si="29"/>
        <v>2.3163342941813287E-2</v>
      </c>
      <c r="Z49" s="31">
        <f t="shared" si="29"/>
        <v>1.159393909699904E-2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1.0102009588901357</v>
      </c>
      <c r="G50" s="30">
        <f t="shared" si="33"/>
        <v>0.97949607263082727</v>
      </c>
      <c r="H50" s="30">
        <f t="shared" si="33"/>
        <v>0.9964466659866027</v>
      </c>
      <c r="I50" s="30">
        <f t="shared" si="33"/>
        <v>0.89459009146859803</v>
      </c>
      <c r="J50" s="30">
        <f t="shared" si="33"/>
        <v>0.69942874630215235</v>
      </c>
      <c r="K50" s="30">
        <f t="shared" si="33"/>
        <v>0.45241252677751709</v>
      </c>
      <c r="L50" s="30">
        <f t="shared" si="33"/>
        <v>0.38110782413546873</v>
      </c>
      <c r="M50" s="30">
        <f t="shared" si="33"/>
        <v>0.38824849535856371</v>
      </c>
      <c r="N50" s="31">
        <f t="shared" si="33"/>
        <v>0.38241694719303615</v>
      </c>
      <c r="P50" s="20">
        <f t="shared" si="30"/>
        <v>-8.1249387366082999</v>
      </c>
      <c r="Q50" s="30">
        <f t="shared" si="31"/>
        <v>0.18426970904218465</v>
      </c>
      <c r="R50" s="30">
        <f t="shared" si="29"/>
        <v>0.18397063260807811</v>
      </c>
      <c r="S50" s="30">
        <f t="shared" si="29"/>
        <v>0.19536692052587046</v>
      </c>
      <c r="T50" s="30">
        <f t="shared" si="29"/>
        <v>0.18117291812577799</v>
      </c>
      <c r="U50" s="30">
        <f t="shared" si="29"/>
        <v>0.17630062185129122</v>
      </c>
      <c r="V50" s="30">
        <f t="shared" si="29"/>
        <v>0.10441183704573975</v>
      </c>
      <c r="W50" s="30">
        <f t="shared" si="29"/>
        <v>2.7617348860954502E-2</v>
      </c>
      <c r="X50" s="30">
        <f t="shared" si="29"/>
        <v>1.5918168707994847E-2</v>
      </c>
      <c r="Y50" s="30">
        <f t="shared" si="29"/>
        <v>9.7263139650308906E-3</v>
      </c>
      <c r="Z50" s="31">
        <f t="shared" si="29"/>
        <v>4.8683081726212949E-3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1.0121731442755619</v>
      </c>
      <c r="F51" s="30">
        <f t="shared" si="33"/>
        <v>0.99710972831446154</v>
      </c>
      <c r="G51" s="30">
        <f t="shared" si="33"/>
        <v>1.0026012445169845</v>
      </c>
      <c r="H51" s="30">
        <f t="shared" si="33"/>
        <v>0.95416369138699042</v>
      </c>
      <c r="I51" s="30">
        <f t="shared" si="33"/>
        <v>0.87289605222890954</v>
      </c>
      <c r="J51" s="30">
        <f t="shared" si="33"/>
        <v>0.61856914549967701</v>
      </c>
      <c r="K51" s="30">
        <f t="shared" si="33"/>
        <v>0.37831956203883166</v>
      </c>
      <c r="L51" s="30">
        <f t="shared" si="33"/>
        <v>0.33841681118025096</v>
      </c>
      <c r="M51" s="30">
        <f t="shared" si="33"/>
        <v>0.40309089054371111</v>
      </c>
      <c r="N51" s="31">
        <f t="shared" si="33"/>
        <v>0.36352817164813495</v>
      </c>
      <c r="P51" s="20">
        <f t="shared" si="30"/>
        <v>-8</v>
      </c>
      <c r="Q51" s="30">
        <f t="shared" si="31"/>
        <v>0.1183312902807544</v>
      </c>
      <c r="R51" s="30">
        <f t="shared" si="29"/>
        <v>0.11813923429648901</v>
      </c>
      <c r="S51" s="30">
        <f t="shared" si="29"/>
        <v>0.12545751498805194</v>
      </c>
      <c r="T51" s="30">
        <f t="shared" si="29"/>
        <v>0.11634264403622037</v>
      </c>
      <c r="U51" s="30">
        <f t="shared" si="29"/>
        <v>0.11321383297016421</v>
      </c>
      <c r="V51" s="30">
        <f t="shared" si="29"/>
        <v>6.7049475806019734E-2</v>
      </c>
      <c r="W51" s="30">
        <f t="shared" si="29"/>
        <v>1.7734854750882198E-2</v>
      </c>
      <c r="X51" s="30">
        <f t="shared" si="29"/>
        <v>1.0222067706703464E-2</v>
      </c>
      <c r="Y51" s="30">
        <f t="shared" si="29"/>
        <v>6.2458842917820275E-3</v>
      </c>
      <c r="Z51" s="31">
        <f t="shared" si="29"/>
        <v>3.1262500524095347E-3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0.9538916658165868</v>
      </c>
      <c r="F52" s="30">
        <f t="shared" si="33"/>
        <v>0.90790234282022508</v>
      </c>
      <c r="G52" s="30">
        <f t="shared" si="33"/>
        <v>0.95344962426468083</v>
      </c>
      <c r="H52" s="30">
        <f t="shared" si="33"/>
        <v>0.81639974157570816</v>
      </c>
      <c r="I52" s="30">
        <f t="shared" si="33"/>
        <v>0.70184297323948452</v>
      </c>
      <c r="J52" s="30">
        <f t="shared" si="33"/>
        <v>0.48315141623312591</v>
      </c>
      <c r="K52" s="30">
        <f t="shared" si="33"/>
        <v>0.38656533714169133</v>
      </c>
      <c r="L52" s="30">
        <f t="shared" si="33"/>
        <v>0.35541840933047708</v>
      </c>
      <c r="M52" s="30">
        <f t="shared" si="33"/>
        <v>0.43073548913597876</v>
      </c>
      <c r="N52" s="31">
        <f t="shared" si="33"/>
        <v>0.38763643782515556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0.67137610935427927</v>
      </c>
      <c r="F53" s="30">
        <f t="shared" si="33"/>
        <v>0.56634023598218231</v>
      </c>
      <c r="G53" s="30">
        <f t="shared" si="33"/>
        <v>0.52104797850997997</v>
      </c>
      <c r="H53" s="30">
        <f t="shared" si="33"/>
        <v>0.51028596688088679</v>
      </c>
      <c r="I53" s="30">
        <f t="shared" si="33"/>
        <v>0.42896732292835527</v>
      </c>
      <c r="J53" s="30">
        <f t="shared" si="33"/>
        <v>0.42549899690570914</v>
      </c>
      <c r="K53" s="30">
        <f t="shared" si="33"/>
        <v>0.413682886191302</v>
      </c>
      <c r="L53" s="30">
        <f t="shared" si="33"/>
        <v>0.38178788806147779</v>
      </c>
      <c r="M53" s="30">
        <f t="shared" si="33"/>
        <v>0.3756673127273964</v>
      </c>
      <c r="N53" s="31">
        <f t="shared" si="33"/>
        <v>0.41642014349348838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0.45147743887925462</v>
      </c>
      <c r="F54" s="30">
        <f t="shared" si="33"/>
        <v>0.41606310993233364</v>
      </c>
      <c r="G54" s="30">
        <f t="shared" si="33"/>
        <v>0.376840422999762</v>
      </c>
      <c r="H54" s="30">
        <f t="shared" si="33"/>
        <v>0.39588221292801523</v>
      </c>
      <c r="I54" s="30">
        <f t="shared" si="33"/>
        <v>0.38333503349314835</v>
      </c>
      <c r="J54" s="30">
        <f t="shared" si="33"/>
        <v>0.42116358937740145</v>
      </c>
      <c r="K54" s="30">
        <f t="shared" si="33"/>
        <v>0.35790064266041005</v>
      </c>
      <c r="L54" s="30">
        <f t="shared" si="33"/>
        <v>0.39916352137100886</v>
      </c>
      <c r="M54" s="30">
        <f t="shared" si="33"/>
        <v>0.37412016729572578</v>
      </c>
      <c r="N54" s="31">
        <f t="shared" si="33"/>
        <v>0.37872760039443709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0.43073548913597876</v>
      </c>
      <c r="F55" s="36">
        <f t="shared" si="33"/>
        <v>0.46334455438811251</v>
      </c>
      <c r="G55" s="36">
        <f t="shared" si="33"/>
        <v>0.43928729300554253</v>
      </c>
      <c r="H55" s="36">
        <f t="shared" si="33"/>
        <v>0.40433200720867762</v>
      </c>
      <c r="I55" s="36">
        <f t="shared" si="33"/>
        <v>0.39127477982930398</v>
      </c>
      <c r="J55" s="36">
        <f t="shared" si="33"/>
        <v>0.38384508143765517</v>
      </c>
      <c r="K55" s="36">
        <f t="shared" si="33"/>
        <v>0.3626780917406236</v>
      </c>
      <c r="L55" s="36">
        <f t="shared" si="33"/>
        <v>0.35570743649903092</v>
      </c>
      <c r="M55" s="36">
        <f t="shared" si="33"/>
        <v>0.40893944030738888</v>
      </c>
      <c r="N55" s="37">
        <f t="shared" si="33"/>
        <v>0.41108164167431738</v>
      </c>
      <c r="P55" s="20" t="e">
        <f>LOG(D61,10)</f>
        <v>#NUM!</v>
      </c>
      <c r="Q55" s="30">
        <f>E88</f>
        <v>1</v>
      </c>
      <c r="R55" s="30">
        <f t="shared" ref="R55:Z60" si="36">F88</f>
        <v>0.9983769636601636</v>
      </c>
      <c r="S55" s="30">
        <f t="shared" si="36"/>
        <v>1.0602226570029767</v>
      </c>
      <c r="T55" s="30">
        <f t="shared" si="36"/>
        <v>0.98319424862337135</v>
      </c>
      <c r="U55" s="30">
        <f t="shared" si="36"/>
        <v>0.95675313521513683</v>
      </c>
      <c r="V55" s="30">
        <f t="shared" si="36"/>
        <v>0.56662507141549168</v>
      </c>
      <c r="W55" s="30">
        <f t="shared" si="36"/>
        <v>0.14987459959917826</v>
      </c>
      <c r="X55" s="30">
        <f t="shared" si="36"/>
        <v>8.6385162220833145E-2</v>
      </c>
      <c r="Y55" s="30">
        <f t="shared" si="36"/>
        <v>5.2783032086973436E-2</v>
      </c>
      <c r="Z55" s="31">
        <f t="shared" si="36"/>
        <v>2.6419470665722922E-2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1.0358991596005822</v>
      </c>
      <c r="R56" s="30">
        <f t="shared" si="36"/>
        <v>1.0673161966225477</v>
      </c>
      <c r="S56" s="30">
        <f t="shared" si="36"/>
        <v>1.0229259572802498</v>
      </c>
      <c r="T56" s="30">
        <f t="shared" si="36"/>
        <v>0.9476513894151275</v>
      </c>
      <c r="U56" s="30">
        <f t="shared" si="36"/>
        <v>0.81882321792477319</v>
      </c>
      <c r="V56" s="30">
        <f t="shared" si="36"/>
        <v>0.42824676794262895</v>
      </c>
      <c r="W56" s="30">
        <f t="shared" si="36"/>
        <v>6.776540523695096E-2</v>
      </c>
      <c r="X56" s="30">
        <f t="shared" si="36"/>
        <v>0</v>
      </c>
      <c r="Y56" s="30">
        <f t="shared" si="36"/>
        <v>5.2392444965021157E-2</v>
      </c>
      <c r="Z56" s="31">
        <f t="shared" si="36"/>
        <v>3.1063710646192622E-2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0.86845528827745055</v>
      </c>
      <c r="R57" s="30">
        <f t="shared" si="36"/>
        <v>0.87360412363509887</v>
      </c>
      <c r="S57" s="30">
        <f t="shared" si="36"/>
        <v>0.87856731768097029</v>
      </c>
      <c r="T57" s="30">
        <f t="shared" si="36"/>
        <v>0.76411886103821258</v>
      </c>
      <c r="U57" s="30">
        <f t="shared" si="36"/>
        <v>0.41998804809634005</v>
      </c>
      <c r="V57" s="30">
        <f t="shared" si="36"/>
        <v>0.11212800480475271</v>
      </c>
      <c r="W57" s="30">
        <f t="shared" si="36"/>
        <v>5.5483581278711003E-2</v>
      </c>
      <c r="X57" s="30">
        <f t="shared" si="36"/>
        <v>2.3182744690047552E-2</v>
      </c>
      <c r="Y57" s="30">
        <f t="shared" si="36"/>
        <v>5.2897397497868259E-2</v>
      </c>
      <c r="Z57" s="31">
        <f t="shared" si="36"/>
        <v>2.6428374062310467E-2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0.43884070364972216</v>
      </c>
      <c r="R58" s="30">
        <f t="shared" si="36"/>
        <v>0.35019074435180209</v>
      </c>
      <c r="S58" s="30">
        <f t="shared" si="36"/>
        <v>0.24790090861824776</v>
      </c>
      <c r="T58" s="30">
        <f t="shared" si="36"/>
        <v>0.18699986593960682</v>
      </c>
      <c r="U58" s="30">
        <f t="shared" si="36"/>
        <v>0.11538507197492964</v>
      </c>
      <c r="V58" s="30">
        <f t="shared" si="36"/>
        <v>9.1213002091275253E-2</v>
      </c>
      <c r="W58" s="30">
        <f t="shared" si="36"/>
        <v>3.4498081992372143E-2</v>
      </c>
      <c r="X58" s="30">
        <f t="shared" si="36"/>
        <v>3.7345896727684624E-2</v>
      </c>
      <c r="Y58" s="30">
        <f t="shared" si="36"/>
        <v>4.2188168496945178E-2</v>
      </c>
      <c r="Z58" s="31">
        <f t="shared" si="36"/>
        <v>4.5078830563229921E-3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0.18426970904218465</v>
      </c>
      <c r="R59" s="30">
        <f t="shared" si="36"/>
        <v>0.14029790528027375</v>
      </c>
      <c r="S59" s="30">
        <f t="shared" si="36"/>
        <v>9.7299473961254823E-2</v>
      </c>
      <c r="T59" s="30">
        <f t="shared" si="36"/>
        <v>8.0470293048731323E-2</v>
      </c>
      <c r="U59" s="30">
        <f t="shared" si="36"/>
        <v>7.5361759366091241E-2</v>
      </c>
      <c r="V59" s="30">
        <f t="shared" si="36"/>
        <v>5.1969751569740708E-2</v>
      </c>
      <c r="W59" s="30">
        <f t="shared" si="36"/>
        <v>7.6712897076423814E-2</v>
      </c>
      <c r="X59" s="30">
        <f t="shared" si="36"/>
        <v>6.1440687439903163E-2</v>
      </c>
      <c r="Y59" s="30">
        <f t="shared" si="36"/>
        <v>7.3644790695236106E-2</v>
      </c>
      <c r="Z59" s="31">
        <f t="shared" si="36"/>
        <v>3.4393668656131915E-2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0.1183312902807544</v>
      </c>
      <c r="R60" s="30">
        <f t="shared" si="36"/>
        <v>0.11669025450347248</v>
      </c>
      <c r="S60" s="30">
        <f t="shared" si="36"/>
        <v>7.8580022838265262E-2</v>
      </c>
      <c r="T60" s="30">
        <f t="shared" si="36"/>
        <v>0.10705660854277532</v>
      </c>
      <c r="U60" s="30">
        <f t="shared" si="36"/>
        <v>4.1742735290311028E-2</v>
      </c>
      <c r="V60" s="30">
        <f t="shared" si="36"/>
        <v>4.9058602906442261E-2</v>
      </c>
      <c r="W60" s="30">
        <f t="shared" si="36"/>
        <v>6.343511419128578E-2</v>
      </c>
      <c r="X60" s="30">
        <f t="shared" si="36"/>
        <v>9.7515631354448962E-3</v>
      </c>
      <c r="Y60" s="30">
        <f t="shared" si="36"/>
        <v>6.4235501829880692E-2</v>
      </c>
      <c r="Z60" s="31">
        <f t="shared" si="36"/>
        <v>7.4399591098930573E-2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0.99896601009632524</v>
      </c>
      <c r="G61" s="30">
        <f t="shared" si="40"/>
        <v>1.0383661275999649</v>
      </c>
      <c r="H61" s="30">
        <f t="shared" si="40"/>
        <v>0.98929353778434004</v>
      </c>
      <c r="I61" s="30">
        <f t="shared" si="40"/>
        <v>0.97244866275905961</v>
      </c>
      <c r="J61" s="30">
        <f t="shared" si="40"/>
        <v>0.72390926212576234</v>
      </c>
      <c r="K61" s="30">
        <f t="shared" si="40"/>
        <v>0.45840948887165345</v>
      </c>
      <c r="L61" s="30">
        <f t="shared" si="40"/>
        <v>0.41796218918530492</v>
      </c>
      <c r="M61" s="30">
        <f t="shared" si="40"/>
        <v>0.39655523578099777</v>
      </c>
      <c r="N61" s="31">
        <f t="shared" si="40"/>
        <v>0.37975976690244573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1.0228703249991007</v>
      </c>
      <c r="F62" s="30">
        <f t="shared" si="40"/>
        <v>1.0428852182499577</v>
      </c>
      <c r="G62" s="30">
        <f t="shared" si="40"/>
        <v>1.0146054698702838</v>
      </c>
      <c r="H62" s="30">
        <f t="shared" si="40"/>
        <v>0.96665020154655712</v>
      </c>
      <c r="I62" s="30">
        <f t="shared" si="40"/>
        <v>0.88457746826239136</v>
      </c>
      <c r="J62" s="30">
        <f t="shared" si="40"/>
        <v>0.63575241365187141</v>
      </c>
      <c r="K62" s="30">
        <f t="shared" si="40"/>
        <v>0.40610007602266823</v>
      </c>
      <c r="L62" s="30">
        <f t="shared" si="40"/>
        <v>0.36292867984770893</v>
      </c>
      <c r="M62" s="30">
        <f t="shared" si="40"/>
        <v>0.39630640392758115</v>
      </c>
      <c r="N62" s="31">
        <f t="shared" si="40"/>
        <v>0.38271847899790762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0.91619663684386288</v>
      </c>
      <c r="F63" s="30">
        <f t="shared" si="40"/>
        <v>0.91947681218240673</v>
      </c>
      <c r="G63" s="30">
        <f t="shared" si="40"/>
        <v>0.922638720765382</v>
      </c>
      <c r="H63" s="30">
        <f t="shared" si="40"/>
        <v>0.84972689140258806</v>
      </c>
      <c r="I63" s="30">
        <f t="shared" si="40"/>
        <v>0.63049102009662816</v>
      </c>
      <c r="J63" s="30">
        <f t="shared" si="40"/>
        <v>0.43436221589471513</v>
      </c>
      <c r="K63" s="30">
        <f t="shared" si="40"/>
        <v>0.39827567821971427</v>
      </c>
      <c r="L63" s="30">
        <f t="shared" si="40"/>
        <v>0.37769774161215103</v>
      </c>
      <c r="M63" s="30">
        <f t="shared" si="40"/>
        <v>0.39662809470429633</v>
      </c>
      <c r="N63" s="31">
        <f t="shared" si="40"/>
        <v>0.37976543900106358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0.64250150625839775</v>
      </c>
      <c r="F64" s="30">
        <f t="shared" si="40"/>
        <v>0.58602515965702495</v>
      </c>
      <c r="G64" s="30">
        <f t="shared" si="40"/>
        <v>0.5208592389680885</v>
      </c>
      <c r="H64" s="30">
        <f t="shared" si="40"/>
        <v>0.48206093131015565</v>
      </c>
      <c r="I64" s="30">
        <f t="shared" si="40"/>
        <v>0.43643719997664449</v>
      </c>
      <c r="J64" s="30">
        <f t="shared" si="40"/>
        <v>0.42103786750505129</v>
      </c>
      <c r="K64" s="30">
        <f t="shared" si="40"/>
        <v>0.38490641848531143</v>
      </c>
      <c r="L64" s="30">
        <f t="shared" si="40"/>
        <v>0.38672067957828604</v>
      </c>
      <c r="M64" s="30">
        <f t="shared" si="40"/>
        <v>0.38980555204686507</v>
      </c>
      <c r="N64" s="31">
        <f t="shared" si="40"/>
        <v>0.3658005228574927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0.48032162665129202</v>
      </c>
      <c r="F65" s="30">
        <f t="shared" si="40"/>
        <v>0.45230845157921395</v>
      </c>
      <c r="G65" s="30">
        <f t="shared" si="40"/>
        <v>0.424915384174329</v>
      </c>
      <c r="H65" s="30">
        <f t="shared" si="40"/>
        <v>0.41419399567330589</v>
      </c>
      <c r="I65" s="30">
        <f t="shared" si="40"/>
        <v>0.41093949537606395</v>
      </c>
      <c r="J65" s="30">
        <f t="shared" si="40"/>
        <v>0.39603711808823022</v>
      </c>
      <c r="K65" s="30">
        <f t="shared" si="40"/>
        <v>0.41180026646089307</v>
      </c>
      <c r="L65" s="30">
        <f t="shared" si="40"/>
        <v>0.40207077970611227</v>
      </c>
      <c r="M65" s="30">
        <f t="shared" si="40"/>
        <v>0.4098456638782621</v>
      </c>
      <c r="N65" s="31">
        <f t="shared" si="40"/>
        <v>0.38483989974335131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-3.3098339002403332E-2</v>
      </c>
      <c r="S65" s="30">
        <f t="shared" si="45"/>
        <v>7.5357802098630078E-2</v>
      </c>
      <c r="T65" s="30">
        <f t="shared" si="45"/>
        <v>7.0838706457948764E-2</v>
      </c>
      <c r="U65" s="30">
        <f t="shared" si="45"/>
        <v>0.17227655078980919</v>
      </c>
      <c r="V65" s="30">
        <f t="shared" si="45"/>
        <v>0.15871966734529874</v>
      </c>
      <c r="W65" s="30">
        <f t="shared" si="45"/>
        <v>8.7489566533311552E-2</v>
      </c>
      <c r="X65" s="30">
        <f t="shared" si="45"/>
        <v>8.9486316946521025E-2</v>
      </c>
      <c r="Y65" s="30">
        <f t="shared" si="45"/>
        <v>2.2854536150451882E-3</v>
      </c>
      <c r="Z65" s="31">
        <f t="shared" si="45"/>
        <v>-3.6958031864780111E-3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0.43831415116219308</v>
      </c>
      <c r="F66" s="30">
        <f t="shared" si="40"/>
        <v>0.43726869433314297</v>
      </c>
      <c r="G66" s="30">
        <f t="shared" si="40"/>
        <v>0.4129897587348797</v>
      </c>
      <c r="H66" s="30">
        <f t="shared" si="40"/>
        <v>0.43113137478308183</v>
      </c>
      <c r="I66" s="30">
        <f t="shared" si="40"/>
        <v>0.38952177932587495</v>
      </c>
      <c r="J66" s="30">
        <f t="shared" si="40"/>
        <v>0.39418250876614308</v>
      </c>
      <c r="K66" s="30">
        <f t="shared" si="40"/>
        <v>0.40334137178956264</v>
      </c>
      <c r="L66" s="30">
        <f t="shared" si="40"/>
        <v>0.36914112104795521</v>
      </c>
      <c r="M66" s="30">
        <f t="shared" si="40"/>
        <v>0.40385127579911589</v>
      </c>
      <c r="N66" s="31">
        <f t="shared" si="40"/>
        <v>0.41032652556789523</v>
      </c>
      <c r="P66" s="20">
        <f t="shared" si="44"/>
        <v>-8.6020599913279607</v>
      </c>
      <c r="Q66" s="30">
        <f t="shared" si="45"/>
        <v>0</v>
      </c>
      <c r="R66" s="30">
        <f t="shared" si="45"/>
        <v>-6.5583698500457643E-3</v>
      </c>
      <c r="S66" s="30">
        <f t="shared" si="45"/>
        <v>4.2188655544834419E-2</v>
      </c>
      <c r="T66" s="30">
        <f t="shared" si="45"/>
        <v>8.9741383582728762E-2</v>
      </c>
      <c r="U66" s="30">
        <f t="shared" si="45"/>
        <v>0.41090927175727621</v>
      </c>
      <c r="V66" s="30">
        <f t="shared" si="45"/>
        <v>0.37996053493661913</v>
      </c>
      <c r="W66" s="30">
        <f t="shared" si="45"/>
        <v>7.467580732166082E-2</v>
      </c>
      <c r="X66" s="30">
        <f t="shared" si="45"/>
        <v>5.1838906269340429E-2</v>
      </c>
      <c r="Y66" s="30">
        <f t="shared" si="45"/>
        <v>-7.0576941506178201E-3</v>
      </c>
      <c r="Z66" s="31">
        <f t="shared" si="45"/>
        <v>-3.48424504917242E-3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8.7937704888497226E-2</v>
      </c>
      <c r="S67" s="30">
        <f t="shared" si="45"/>
        <v>0.21736794820631655</v>
      </c>
      <c r="T67" s="30">
        <f t="shared" si="45"/>
        <v>0.24446578995063334</v>
      </c>
      <c r="U67" s="30">
        <f t="shared" si="45"/>
        <v>0.30447714710195878</v>
      </c>
      <c r="V67" s="30">
        <f t="shared" si="45"/>
        <v>0.1574451429542732</v>
      </c>
      <c r="W67" s="30">
        <f t="shared" si="45"/>
        <v>3.1272992754951615E-2</v>
      </c>
      <c r="X67" s="30">
        <f t="shared" si="45"/>
        <v>5.6342864620118754E-4</v>
      </c>
      <c r="Y67" s="30">
        <f t="shared" si="45"/>
        <v>-1.9024825555131891E-2</v>
      </c>
      <c r="Z67" s="31">
        <f t="shared" si="45"/>
        <v>7.0860560406760479E-3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4.3672727327804362E-2</v>
      </c>
      <c r="S68" s="30">
        <f t="shared" si="45"/>
        <v>9.8067446564615635E-2</v>
      </c>
      <c r="T68" s="30">
        <f t="shared" si="45"/>
        <v>0.10070262507704666</v>
      </c>
      <c r="U68" s="30">
        <f t="shared" si="45"/>
        <v>0.10093886248519998</v>
      </c>
      <c r="V68" s="30">
        <f t="shared" si="45"/>
        <v>5.2442085475999045E-2</v>
      </c>
      <c r="W68" s="30">
        <f t="shared" si="45"/>
        <v>-4.9095548215469312E-2</v>
      </c>
      <c r="X68" s="30">
        <f t="shared" si="45"/>
        <v>-4.5522518731908317E-2</v>
      </c>
      <c r="Y68" s="30">
        <f t="shared" si="45"/>
        <v>-6.3918476730205218E-2</v>
      </c>
      <c r="Z68" s="31">
        <f t="shared" si="45"/>
        <v>-2.9525360483510621E-2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1.3748041237512297E-2</v>
      </c>
      <c r="G69" s="30">
        <f t="shared" si="47"/>
        <v>5.1019683819126159E-2</v>
      </c>
      <c r="H69" s="30">
        <f t="shared" si="47"/>
        <v>2.2458775730104213E-2</v>
      </c>
      <c r="I69" s="30">
        <f t="shared" si="47"/>
        <v>8.8986110146011946E-2</v>
      </c>
      <c r="J69" s="30">
        <f t="shared" si="47"/>
        <v>3.1487511979019354E-2</v>
      </c>
      <c r="K69" s="30">
        <f t="shared" si="47"/>
        <v>1.7567729532155841E-2</v>
      </c>
      <c r="L69" s="30">
        <f t="shared" si="47"/>
        <v>3.5123490008473666E-2</v>
      </c>
      <c r="M69" s="30">
        <f t="shared" si="47"/>
        <v>1.1992904649258071E-2</v>
      </c>
      <c r="N69" s="31">
        <f t="shared" si="47"/>
        <v>2.0016913293311438E-2</v>
      </c>
      <c r="P69" s="21">
        <f t="shared" si="44"/>
        <v>-8</v>
      </c>
      <c r="Q69" s="36">
        <f t="shared" si="45"/>
        <v>0</v>
      </c>
      <c r="R69" s="36">
        <f t="shared" si="45"/>
        <v>1.4489797930165305E-3</v>
      </c>
      <c r="S69" s="36">
        <f t="shared" si="45"/>
        <v>4.6877492149786676E-2</v>
      </c>
      <c r="T69" s="36">
        <f t="shared" si="45"/>
        <v>9.2860354934450468E-3</v>
      </c>
      <c r="U69" s="36">
        <f t="shared" si="45"/>
        <v>7.1471097679853185E-2</v>
      </c>
      <c r="V69" s="36">
        <f t="shared" si="45"/>
        <v>1.7990872899577473E-2</v>
      </c>
      <c r="W69" s="36">
        <f t="shared" si="45"/>
        <v>-4.5700259440403582E-2</v>
      </c>
      <c r="X69" s="36">
        <f t="shared" si="45"/>
        <v>4.7050457125856829E-4</v>
      </c>
      <c r="Y69" s="36">
        <f t="shared" si="45"/>
        <v>-5.7989617538098663E-2</v>
      </c>
      <c r="Z69" s="37">
        <f t="shared" si="45"/>
        <v>-7.1273341046521041E-2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4.4196591630918235E-2</v>
      </c>
      <c r="F70" s="30">
        <f t="shared" si="47"/>
        <v>9.0371226115642939E-2</v>
      </c>
      <c r="G70" s="30">
        <f t="shared" si="47"/>
        <v>1.0477920397508899E-2</v>
      </c>
      <c r="H70" s="30">
        <f t="shared" si="47"/>
        <v>1.2338990898121153E-2</v>
      </c>
      <c r="I70" s="30">
        <f t="shared" si="47"/>
        <v>1.5557809403766639E-2</v>
      </c>
      <c r="J70" s="30">
        <f t="shared" si="47"/>
        <v>1.844280273198632E-2</v>
      </c>
      <c r="K70" s="30">
        <f t="shared" si="47"/>
        <v>3.4178342436822808E-2</v>
      </c>
      <c r="L70" s="30">
        <f t="shared" si="47"/>
        <v>2.4708815223951158E-2</v>
      </c>
      <c r="M70" s="30">
        <f t="shared" si="47"/>
        <v>2.9178091541812817E-2</v>
      </c>
      <c r="N70" s="31">
        <f t="shared" si="47"/>
        <v>2.4270019432555461E-2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4.8896558491782413E-2</v>
      </c>
      <c r="F71" s="30">
        <f t="shared" si="47"/>
        <v>9.3412978183546228E-2</v>
      </c>
      <c r="G71" s="30">
        <f t="shared" si="47"/>
        <v>5.1822718578403835E-2</v>
      </c>
      <c r="H71" s="30">
        <f t="shared" si="47"/>
        <v>8.1815822063902463E-2</v>
      </c>
      <c r="I71" s="30">
        <f t="shared" si="47"/>
        <v>7.2349948190305491E-2</v>
      </c>
      <c r="J71" s="30">
        <f t="shared" si="47"/>
        <v>5.3075878197937083E-2</v>
      </c>
      <c r="K71" s="30">
        <f t="shared" si="47"/>
        <v>3.6855530288104954E-2</v>
      </c>
      <c r="L71" s="30">
        <f t="shared" si="47"/>
        <v>4.9726261732058241E-2</v>
      </c>
      <c r="M71" s="30">
        <f t="shared" si="47"/>
        <v>3.0297176772947628E-2</v>
      </c>
      <c r="N71" s="31">
        <f t="shared" si="47"/>
        <v>1.4797993819511905E-2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2.5180341722006516E-2</v>
      </c>
      <c r="F72" s="30">
        <f t="shared" si="47"/>
        <v>2.9354405161174227E-2</v>
      </c>
      <c r="G72" s="30">
        <f t="shared" si="47"/>
        <v>1.8527692761341554E-2</v>
      </c>
      <c r="H72" s="30">
        <f t="shared" si="47"/>
        <v>4.3004017581203167E-2</v>
      </c>
      <c r="I72" s="30">
        <f t="shared" si="47"/>
        <v>9.0530781266630056E-3</v>
      </c>
      <c r="J72" s="30">
        <f t="shared" si="47"/>
        <v>1.3630109334513878E-2</v>
      </c>
      <c r="K72" s="30">
        <f t="shared" si="47"/>
        <v>3.6227408531278094E-2</v>
      </c>
      <c r="L72" s="30">
        <f t="shared" si="47"/>
        <v>5.069219423120901E-3</v>
      </c>
      <c r="M72" s="30">
        <f t="shared" si="47"/>
        <v>1.6832495395062416E-2</v>
      </c>
      <c r="N72" s="31">
        <f t="shared" si="47"/>
        <v>4.3846457893946374E-2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5.2644557025466027E-2</v>
      </c>
      <c r="F73" s="30">
        <f t="shared" si="47"/>
        <v>3.6095372133286965E-2</v>
      </c>
      <c r="G73" s="30">
        <f t="shared" si="47"/>
        <v>5.7014658660652348E-2</v>
      </c>
      <c r="H73" s="30">
        <f t="shared" si="47"/>
        <v>2.6510727617665333E-2</v>
      </c>
      <c r="I73" s="30">
        <f t="shared" si="47"/>
        <v>2.5424303848483931E-2</v>
      </c>
      <c r="J73" s="30">
        <f t="shared" si="47"/>
        <v>2.1791913274316344E-2</v>
      </c>
      <c r="K73" s="30">
        <f t="shared" si="47"/>
        <v>5.8266207021204872E-2</v>
      </c>
      <c r="L73" s="30">
        <f t="shared" si="47"/>
        <v>2.5956880027937206E-3</v>
      </c>
      <c r="M73" s="30">
        <f t="shared" si="47"/>
        <v>3.598186218709875E-2</v>
      </c>
      <c r="N73" s="31">
        <f t="shared" si="47"/>
        <v>5.455282930380289E-3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9.8315821435034697E-3</v>
      </c>
      <c r="F74" s="30">
        <f t="shared" si="47"/>
        <v>2.4459174941218513E-2</v>
      </c>
      <c r="G74" s="30">
        <f t="shared" si="47"/>
        <v>2.3141944418549314E-2</v>
      </c>
      <c r="H74" s="30">
        <f t="shared" si="47"/>
        <v>3.5268099936007581E-2</v>
      </c>
      <c r="I74" s="30">
        <f t="shared" si="47"/>
        <v>1.7054764943785744E-2</v>
      </c>
      <c r="J74" s="30">
        <f t="shared" si="47"/>
        <v>3.2914513359989794E-2</v>
      </c>
      <c r="K74" s="30">
        <f t="shared" si="47"/>
        <v>3.5582338742953197E-2</v>
      </c>
      <c r="L74" s="30">
        <f t="shared" si="47"/>
        <v>1.3495889597916529E-2</v>
      </c>
      <c r="M74" s="30">
        <f t="shared" si="47"/>
        <v>5.1548685380631348E-3</v>
      </c>
      <c r="N74" s="31">
        <f t="shared" si="47"/>
        <v>1.1170877695249484E-2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7.9374353093078012E-3</v>
      </c>
      <c r="G77" s="30">
        <f t="shared" si="54"/>
        <v>2.9456228186942084E-2</v>
      </c>
      <c r="H77" s="30">
        <f t="shared" si="54"/>
        <v>1.2966580213445102E-2</v>
      </c>
      <c r="I77" s="30">
        <f t="shared" si="54"/>
        <v>5.1376154646937691E-2</v>
      </c>
      <c r="J77" s="30">
        <f t="shared" si="54"/>
        <v>1.8179323517198392E-2</v>
      </c>
      <c r="K77" s="30">
        <f t="shared" si="54"/>
        <v>1.0142733374440714E-2</v>
      </c>
      <c r="L77" s="30">
        <f t="shared" si="54"/>
        <v>2.0278556411271402E-2</v>
      </c>
      <c r="M77" s="30">
        <f t="shared" si="54"/>
        <v>6.9241067276146623E-3</v>
      </c>
      <c r="N77" s="31">
        <f t="shared" si="54"/>
        <v>1.1556770278238758E-2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2.5516914075374604E-2</v>
      </c>
      <c r="F78" s="30">
        <f t="shared" si="56"/>
        <v>5.2175851724862991E-2</v>
      </c>
      <c r="G78" s="30">
        <f t="shared" si="56"/>
        <v>6.049430162049234E-3</v>
      </c>
      <c r="H78" s="30">
        <f t="shared" si="56"/>
        <v>7.1239197165585905E-3</v>
      </c>
      <c r="I78" s="30">
        <f t="shared" si="56"/>
        <v>8.9823054472655608E-3</v>
      </c>
      <c r="J78" s="30">
        <f t="shared" si="56"/>
        <v>1.0647957121923467E-2</v>
      </c>
      <c r="K78" s="30">
        <f t="shared" si="56"/>
        <v>1.9732875206354857E-2</v>
      </c>
      <c r="L78" s="30">
        <f t="shared" si="56"/>
        <v>1.4265641120904926E-2</v>
      </c>
      <c r="M78" s="30">
        <f t="shared" si="56"/>
        <v>1.6845979006105172E-2</v>
      </c>
      <c r="N78" s="31">
        <f t="shared" si="56"/>
        <v>1.4012302252623345E-2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2.823044120767686E-2</v>
      </c>
      <c r="F79" s="30">
        <f t="shared" si="56"/>
        <v>5.3932008100075056E-2</v>
      </c>
      <c r="G79" s="30">
        <f t="shared" si="56"/>
        <v>2.9919860521379675E-2</v>
      </c>
      <c r="H79" s="30">
        <f t="shared" si="56"/>
        <v>4.7236386892564611E-2</v>
      </c>
      <c r="I79" s="30">
        <f t="shared" si="56"/>
        <v>4.1771262063528353E-2</v>
      </c>
      <c r="J79" s="30">
        <f t="shared" si="56"/>
        <v>3.0643372565054765E-2</v>
      </c>
      <c r="K79" s="30">
        <f t="shared" si="56"/>
        <v>2.1278550332963803E-2</v>
      </c>
      <c r="L79" s="30">
        <f t="shared" si="56"/>
        <v>2.8709470596797612E-2</v>
      </c>
      <c r="M79" s="30">
        <f t="shared" si="56"/>
        <v>1.7492083165546991E-2</v>
      </c>
      <c r="N79" s="31">
        <f t="shared" si="56"/>
        <v>8.5436257151616166E-3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1.4537877071487227E-2</v>
      </c>
      <c r="F80" s="30">
        <f t="shared" si="56"/>
        <v>1.6947773721705282E-2</v>
      </c>
      <c r="G80" s="30">
        <f t="shared" si="56"/>
        <v>1.0696968403223227E-2</v>
      </c>
      <c r="H80" s="30">
        <f t="shared" si="56"/>
        <v>2.482838112674305E-2</v>
      </c>
      <c r="I80" s="30">
        <f t="shared" si="56"/>
        <v>5.2267970934235996E-3</v>
      </c>
      <c r="J80" s="30">
        <f t="shared" si="56"/>
        <v>7.8693472933656188E-3</v>
      </c>
      <c r="K80" s="30">
        <f t="shared" si="56"/>
        <v>2.0915904067575954E-2</v>
      </c>
      <c r="L80" s="30">
        <f t="shared" si="56"/>
        <v>2.9267151985201316E-3</v>
      </c>
      <c r="M80" s="30">
        <f t="shared" si="56"/>
        <v>9.7182457474724229E-3</v>
      </c>
      <c r="N80" s="31">
        <f t="shared" si="56"/>
        <v>2.5314764268081533E-2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3.0394349170021418E-2</v>
      </c>
      <c r="F81" s="30">
        <f t="shared" si="56"/>
        <v>2.0839672817652945E-2</v>
      </c>
      <c r="G81" s="30">
        <f t="shared" si="56"/>
        <v>3.291742852548226E-2</v>
      </c>
      <c r="H81" s="30">
        <f t="shared" si="56"/>
        <v>1.5305975726471927E-2</v>
      </c>
      <c r="I81" s="30">
        <f t="shared" si="56"/>
        <v>1.4678728670881037E-2</v>
      </c>
      <c r="J81" s="30">
        <f t="shared" si="56"/>
        <v>1.2581566995083521E-2</v>
      </c>
      <c r="K81" s="30">
        <f t="shared" si="56"/>
        <v>3.36400103083511E-2</v>
      </c>
      <c r="L81" s="30">
        <f t="shared" si="56"/>
        <v>1.4986211671452368E-3</v>
      </c>
      <c r="M81" s="30">
        <f t="shared" si="56"/>
        <v>2.0774137819665479E-2</v>
      </c>
      <c r="N81" s="31">
        <f t="shared" si="56"/>
        <v>3.1496090683606304E-3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5.6762665971116467E-3</v>
      </c>
      <c r="F82" s="36">
        <f t="shared" si="56"/>
        <v>1.4121511236468659E-2</v>
      </c>
      <c r="G82" s="36">
        <f t="shared" si="56"/>
        <v>1.3361007839620805E-2</v>
      </c>
      <c r="H82" s="36">
        <f t="shared" si="56"/>
        <v>2.0362046991860602E-2</v>
      </c>
      <c r="I82" s="36">
        <f t="shared" si="56"/>
        <v>9.8465731312604929E-3</v>
      </c>
      <c r="J82" s="36">
        <f t="shared" si="56"/>
        <v>1.9003203148635642E-2</v>
      </c>
      <c r="K82" s="36">
        <f t="shared" si="56"/>
        <v>2.054347285164048E-2</v>
      </c>
      <c r="L82" s="36">
        <f t="shared" si="56"/>
        <v>7.7918554923105789E-3</v>
      </c>
      <c r="M82" s="36">
        <f t="shared" si="56"/>
        <v>2.9761647380878837E-3</v>
      </c>
      <c r="N82" s="37">
        <f t="shared" si="56"/>
        <v>6.4495092444366757E-3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0.36292867984770893</v>
      </c>
      <c r="F85" s="5"/>
      <c r="G85" s="5" t="s">
        <v>22</v>
      </c>
      <c r="H85" s="5">
        <f>1/(1-E85)</f>
        <v>1.5696829669886116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0.1563975198104928</v>
      </c>
      <c r="S85" s="30">
        <f t="shared" si="60"/>
        <v>0.11774846522880256</v>
      </c>
      <c r="T85" s="30">
        <f t="shared" si="60"/>
        <v>0.11392056429981746</v>
      </c>
      <c r="U85" s="30">
        <f t="shared" si="60"/>
        <v>9.8509402511612526E-2</v>
      </c>
      <c r="V85" s="30">
        <f t="shared" si="60"/>
        <v>6.8658572598668643E-2</v>
      </c>
      <c r="W85" s="30">
        <f t="shared" si="60"/>
        <v>2.976984360959025E-2</v>
      </c>
      <c r="X85" s="30">
        <f t="shared" si="60"/>
        <v>3.4858426997287091E-2</v>
      </c>
      <c r="Y85" s="30">
        <f t="shared" si="60"/>
        <v>2.1883760147251154E-2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-0.56968296698861165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9.5102348140721563E-2</v>
      </c>
      <c r="S86" s="30">
        <f t="shared" si="61"/>
        <v>7.160059537257403E-2</v>
      </c>
      <c r="T86" s="30">
        <f t="shared" si="61"/>
        <v>6.927292184400631E-2</v>
      </c>
      <c r="U86" s="30">
        <f t="shared" si="61"/>
        <v>5.9901688365299202E-2</v>
      </c>
      <c r="V86" s="30">
        <f t="shared" si="61"/>
        <v>4.1749968171077845E-2</v>
      </c>
      <c r="W86" s="30">
        <f t="shared" si="61"/>
        <v>1.8102473968159061E-2</v>
      </c>
      <c r="X86" s="30">
        <f t="shared" si="61"/>
        <v>2.1196744449342039E-2</v>
      </c>
      <c r="Y86" s="30">
        <f t="shared" si="61"/>
        <v>1.3307097060578187E-2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4.0074544985587185E-2</v>
      </c>
      <c r="S87" s="30">
        <f t="shared" si="63"/>
        <v>3.0171297936905744E-2</v>
      </c>
      <c r="T87" s="30">
        <f t="shared" si="63"/>
        <v>2.9190455093842372E-2</v>
      </c>
      <c r="U87" s="30">
        <f t="shared" si="63"/>
        <v>2.5241573442074994E-2</v>
      </c>
      <c r="V87" s="30">
        <f t="shared" si="63"/>
        <v>1.7592740981989367E-2</v>
      </c>
      <c r="W87" s="30">
        <f t="shared" si="63"/>
        <v>7.6280809209250634E-3</v>
      </c>
      <c r="X87" s="30">
        <f t="shared" si="63"/>
        <v>8.9319549473818906E-3</v>
      </c>
      <c r="Y87" s="30">
        <f t="shared" si="63"/>
        <v>5.6073889888884247E-3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0.9983769636601636</v>
      </c>
      <c r="G88" s="30">
        <f t="shared" si="64"/>
        <v>1.0602226570029767</v>
      </c>
      <c r="H88" s="30">
        <f t="shared" si="64"/>
        <v>0.98319424862337135</v>
      </c>
      <c r="I88" s="30">
        <f t="shared" si="64"/>
        <v>0.95675313521513683</v>
      </c>
      <c r="J88" s="30">
        <f t="shared" si="64"/>
        <v>0.56662507141549168</v>
      </c>
      <c r="K88" s="30">
        <f t="shared" si="64"/>
        <v>0.14987459959917826</v>
      </c>
      <c r="L88" s="30">
        <f t="shared" si="64"/>
        <v>8.6385162220833145E-2</v>
      </c>
      <c r="M88" s="30">
        <f t="shared" si="64"/>
        <v>5.2783032086973436E-2</v>
      </c>
      <c r="N88" s="31">
        <f t="shared" si="64"/>
        <v>2.6419470665722922E-2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2.3262689045334708E-2</v>
      </c>
      <c r="S88" s="30">
        <f t="shared" si="65"/>
        <v>1.7513998530808345E-2</v>
      </c>
      <c r="T88" s="30">
        <f t="shared" si="65"/>
        <v>1.6944633561880279E-2</v>
      </c>
      <c r="U88" s="30">
        <f t="shared" si="65"/>
        <v>1.46523653408704E-2</v>
      </c>
      <c r="V88" s="30">
        <f t="shared" si="65"/>
        <v>1.0212329623862815E-2</v>
      </c>
      <c r="W88" s="30">
        <f t="shared" si="65"/>
        <v>4.4279897510988578E-3</v>
      </c>
      <c r="X88" s="30">
        <f t="shared" si="65"/>
        <v>5.1848696119347684E-3</v>
      </c>
      <c r="Y88" s="30">
        <f t="shared" si="65"/>
        <v>3.2550075478501132E-3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1.0358991596005822</v>
      </c>
      <c r="F89" s="30">
        <f t="shared" si="64"/>
        <v>1.0673161966225477</v>
      </c>
      <c r="G89" s="30">
        <f t="shared" si="64"/>
        <v>1.0229259572802498</v>
      </c>
      <c r="H89" s="30">
        <f t="shared" si="64"/>
        <v>0.9476513894151275</v>
      </c>
      <c r="I89" s="30">
        <f t="shared" si="64"/>
        <v>0.81882321792477319</v>
      </c>
      <c r="J89" s="30">
        <f t="shared" si="64"/>
        <v>0.42824676794262895</v>
      </c>
      <c r="K89" s="30">
        <f t="shared" si="64"/>
        <v>6.776540523695096E-2</v>
      </c>
      <c r="L89" s="30">
        <f t="shared" si="64"/>
        <v>0</v>
      </c>
      <c r="M89" s="30">
        <f t="shared" si="64"/>
        <v>5.2392444965021157E-2</v>
      </c>
      <c r="N89" s="31">
        <f t="shared" si="64"/>
        <v>3.1063710646192622E-2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0.86845528827745055</v>
      </c>
      <c r="F90" s="30">
        <f t="shared" si="64"/>
        <v>0.87360412363509887</v>
      </c>
      <c r="G90" s="30">
        <f t="shared" si="64"/>
        <v>0.87856731768097029</v>
      </c>
      <c r="H90" s="30">
        <f t="shared" si="64"/>
        <v>0.76411886103821258</v>
      </c>
      <c r="I90" s="30">
        <f t="shared" si="64"/>
        <v>0.41998804809634005</v>
      </c>
      <c r="J90" s="30">
        <f t="shared" si="64"/>
        <v>0.11212800480475271</v>
      </c>
      <c r="K90" s="30">
        <f t="shared" si="64"/>
        <v>5.5483581278711003E-2</v>
      </c>
      <c r="L90" s="30">
        <f t="shared" si="64"/>
        <v>2.3182744690047552E-2</v>
      </c>
      <c r="M90" s="30">
        <f t="shared" si="64"/>
        <v>5.2897397497868259E-2</v>
      </c>
      <c r="N90" s="31">
        <f t="shared" si="64"/>
        <v>2.6428374062310467E-2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1.2918723128865159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0.43884070364972216</v>
      </c>
      <c r="F91" s="30">
        <f t="shared" si="64"/>
        <v>0.35019074435180209</v>
      </c>
      <c r="G91" s="30">
        <f t="shared" si="64"/>
        <v>0.24790090861824776</v>
      </c>
      <c r="H91" s="30">
        <f t="shared" si="64"/>
        <v>0.18699986593960682</v>
      </c>
      <c r="I91" s="30">
        <f t="shared" si="64"/>
        <v>0.11538507197492964</v>
      </c>
      <c r="J91" s="30">
        <f t="shared" si="64"/>
        <v>9.1213002091275253E-2</v>
      </c>
      <c r="K91" s="30">
        <f t="shared" si="64"/>
        <v>3.4498081992372143E-2</v>
      </c>
      <c r="L91" s="30">
        <f t="shared" si="64"/>
        <v>3.7345896727684624E-2</v>
      </c>
      <c r="M91" s="30">
        <f t="shared" si="64"/>
        <v>4.2188168496945178E-2</v>
      </c>
      <c r="N91" s="31">
        <f t="shared" si="64"/>
        <v>4.5078830563229921E-3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0.18426970904218465</v>
      </c>
      <c r="F92" s="30">
        <f t="shared" si="64"/>
        <v>0.14029790528027375</v>
      </c>
      <c r="G92" s="30">
        <f t="shared" si="64"/>
        <v>9.7299473961254823E-2</v>
      </c>
      <c r="H92" s="30">
        <f t="shared" si="64"/>
        <v>8.0470293048731323E-2</v>
      </c>
      <c r="I92" s="30">
        <f t="shared" si="64"/>
        <v>7.5361759366091241E-2</v>
      </c>
      <c r="J92" s="30">
        <f t="shared" si="64"/>
        <v>5.1969751569740708E-2</v>
      </c>
      <c r="K92" s="30">
        <f t="shared" si="64"/>
        <v>7.6712897076423814E-2</v>
      </c>
      <c r="L92" s="30">
        <f t="shared" si="64"/>
        <v>6.1440687439903163E-2</v>
      </c>
      <c r="M92" s="30">
        <f t="shared" si="64"/>
        <v>7.3644790695236106E-2</v>
      </c>
      <c r="N92" s="31">
        <f t="shared" si="64"/>
        <v>3.4393668656131915E-2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0.1183312902807544</v>
      </c>
      <c r="F93" s="36">
        <f t="shared" si="64"/>
        <v>0.11669025450347248</v>
      </c>
      <c r="G93" s="36">
        <f t="shared" si="64"/>
        <v>7.8580022838265262E-2</v>
      </c>
      <c r="H93" s="36">
        <f t="shared" si="64"/>
        <v>0.10705660854277532</v>
      </c>
      <c r="I93" s="36">
        <f t="shared" si="64"/>
        <v>4.1742735290311028E-2</v>
      </c>
      <c r="J93" s="36">
        <f t="shared" si="64"/>
        <v>4.9058602906442261E-2</v>
      </c>
      <c r="K93" s="36">
        <f t="shared" si="64"/>
        <v>6.343511419128578E-2</v>
      </c>
      <c r="L93" s="36">
        <f t="shared" si="64"/>
        <v>9.7515631354448962E-3</v>
      </c>
      <c r="M93" s="36">
        <f t="shared" si="64"/>
        <v>6.4235501829880692E-2</v>
      </c>
      <c r="N93" s="37">
        <f t="shared" si="64"/>
        <v>7.4399591098930573E-2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0.15438175490055575</v>
      </c>
      <c r="S94" s="30">
        <f t="shared" si="70"/>
        <v>0.11241333673358246</v>
      </c>
      <c r="T94" s="30">
        <f t="shared" si="70"/>
        <v>9.977003156363802E-2</v>
      </c>
      <c r="U94" s="30">
        <f t="shared" si="70"/>
        <v>7.7420985868226933E-2</v>
      </c>
      <c r="V94" s="30">
        <f t="shared" si="70"/>
        <v>5.6137181350242774E-2</v>
      </c>
      <c r="W94" s="30">
        <f t="shared" si="70"/>
        <v>2.7066026816291933E-2</v>
      </c>
      <c r="X94" s="30">
        <f t="shared" si="70"/>
        <v>3.3846645431002943E-2</v>
      </c>
      <c r="Y94" s="30">
        <f t="shared" si="70"/>
        <v>2.2611969808261433E-2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8.8316560806213473E-2</v>
      </c>
      <c r="S95" s="30">
        <f t="shared" si="70"/>
        <v>6.2873446022348026E-2</v>
      </c>
      <c r="T95" s="30">
        <f t="shared" si="70"/>
        <v>5.434234722526983E-2</v>
      </c>
      <c r="U95" s="30">
        <f t="shared" si="70"/>
        <v>4.3549895145973613E-2</v>
      </c>
      <c r="V95" s="30">
        <f t="shared" si="70"/>
        <v>3.7121693522745025E-2</v>
      </c>
      <c r="W95" s="30">
        <f t="shared" si="70"/>
        <v>2.0509092605801423E-2</v>
      </c>
      <c r="X95" s="30">
        <f t="shared" si="70"/>
        <v>2.5892688092970888E-2</v>
      </c>
      <c r="Y95" s="30">
        <f t="shared" si="70"/>
        <v>1.6847752801341008E-2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3.475847964661271E-2</v>
      </c>
      <c r="S96" s="30">
        <f t="shared" si="70"/>
        <v>2.4410921416289321E-2</v>
      </c>
      <c r="T96" s="30">
        <f t="shared" si="70"/>
        <v>2.3106933604239207E-2</v>
      </c>
      <c r="U96" s="30">
        <f t="shared" si="70"/>
        <v>2.2057626155892358E-2</v>
      </c>
      <c r="V96" s="30">
        <f t="shared" si="70"/>
        <v>2.1386137665324333E-2</v>
      </c>
      <c r="W96" s="30">
        <f t="shared" si="70"/>
        <v>1.2290833743595757E-2</v>
      </c>
      <c r="X96" s="30">
        <f t="shared" si="70"/>
        <v>1.5513376725033329E-2</v>
      </c>
      <c r="Y96" s="30">
        <f t="shared" si="70"/>
        <v>9.9729756431856369E-3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2.1471793766618924E-2</v>
      </c>
      <c r="S97" s="30">
        <f t="shared" si="70"/>
        <v>1.5826704232709203E-2</v>
      </c>
      <c r="T97" s="30">
        <f t="shared" si="70"/>
        <v>1.5474635384895791E-2</v>
      </c>
      <c r="U97" s="30">
        <f t="shared" si="70"/>
        <v>1.4956499396635481E-2</v>
      </c>
      <c r="V97" s="30">
        <f t="shared" si="70"/>
        <v>1.5094532642864162E-2</v>
      </c>
      <c r="W97" s="30">
        <f t="shared" si="70"/>
        <v>8.725190124926405E-3</v>
      </c>
      <c r="X97" s="30">
        <f t="shared" si="70"/>
        <v>1.0982428684830226E-2</v>
      </c>
      <c r="Y97" s="30">
        <f t="shared" si="70"/>
        <v>7.3432755935058467E-3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1.2064737531216241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0.398045087986445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0.43783701015752996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3.9791922171084959E-2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0.15520113459686788</v>
      </c>
      <c r="S121" s="30">
        <f t="shared" si="78"/>
        <v>0.11653923227736852</v>
      </c>
      <c r="T121" s="30">
        <f t="shared" si="78"/>
        <v>0.1106382051301133</v>
      </c>
      <c r="U121" s="30">
        <f t="shared" si="78"/>
        <v>8.6880619505489712E-2</v>
      </c>
      <c r="V121" s="30">
        <f t="shared" si="78"/>
        <v>4.086308641037803E-2</v>
      </c>
      <c r="W121" s="30">
        <f t="shared" si="78"/>
        <v>7.8819369926429999E-3</v>
      </c>
      <c r="X121" s="30">
        <f t="shared" si="78"/>
        <v>5.849279526344545E-3</v>
      </c>
      <c r="Y121" s="30">
        <f t="shared" si="78"/>
        <v>2.1926930999590036E-3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8.0595947291014464E-2</v>
      </c>
      <c r="S122" s="30">
        <f t="shared" si="78"/>
        <v>6.0518821891084519E-2</v>
      </c>
      <c r="T122" s="30">
        <f t="shared" si="78"/>
        <v>5.7454418565951716E-2</v>
      </c>
      <c r="U122" s="30">
        <f t="shared" si="78"/>
        <v>4.5117104642715948E-2</v>
      </c>
      <c r="V122" s="30">
        <f t="shared" si="78"/>
        <v>2.1220200271303051E-2</v>
      </c>
      <c r="W122" s="30">
        <f t="shared" si="78"/>
        <v>4.0930897835264428E-3</v>
      </c>
      <c r="X122" s="30">
        <f t="shared" si="78"/>
        <v>3.0375307862291166E-3</v>
      </c>
      <c r="Y122" s="30">
        <f t="shared" si="78"/>
        <v>1.1386654998927655E-3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2.2471512754658297E-2</v>
      </c>
      <c r="S123" s="30">
        <f t="shared" si="78"/>
        <v>1.6873670745650739E-2</v>
      </c>
      <c r="T123" s="30">
        <f t="shared" si="78"/>
        <v>1.6019263288195168E-2</v>
      </c>
      <c r="U123" s="30">
        <f t="shared" si="78"/>
        <v>1.257941157725033E-2</v>
      </c>
      <c r="V123" s="30">
        <f t="shared" si="78"/>
        <v>5.9165506093152324E-3</v>
      </c>
      <c r="W123" s="30">
        <f t="shared" si="78"/>
        <v>1.1412226342394579E-3</v>
      </c>
      <c r="X123" s="30">
        <f t="shared" si="78"/>
        <v>8.4691493927046147E-4</v>
      </c>
      <c r="Y123" s="30">
        <f t="shared" si="78"/>
        <v>3.1747919298893046E-4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7.7427809004089933E-3</v>
      </c>
      <c r="S124" s="30">
        <f t="shared" si="78"/>
        <v>5.8139893382180624E-3</v>
      </c>
      <c r="T124" s="30">
        <f t="shared" si="78"/>
        <v>5.5195948390590038E-3</v>
      </c>
      <c r="U124" s="30">
        <f t="shared" si="78"/>
        <v>4.3343600745582595E-3</v>
      </c>
      <c r="V124" s="30">
        <f t="shared" si="78"/>
        <v>2.0386057473862208E-3</v>
      </c>
      <c r="W124" s="30">
        <f t="shared" si="78"/>
        <v>3.9321949136121164E-4</v>
      </c>
      <c r="X124" s="30">
        <f t="shared" si="78"/>
        <v>2.9181287827162509E-4</v>
      </c>
      <c r="Y124" s="30">
        <f t="shared" si="78"/>
        <v>1.0939058080290467E-4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0.9016317458625166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0.15211755245409783</v>
      </c>
      <c r="S130" s="30">
        <f t="shared" si="82"/>
        <v>0.10820990683473698</v>
      </c>
      <c r="T130" s="30">
        <f t="shared" si="82"/>
        <v>8.8363926063036141E-2</v>
      </c>
      <c r="U130" s="30">
        <f t="shared" si="82"/>
        <v>5.3283009706499206E-2</v>
      </c>
      <c r="V130" s="30">
        <f t="shared" si="82"/>
        <v>1.9874184281904218E-2</v>
      </c>
      <c r="W130" s="30">
        <f t="shared" si="82"/>
        <v>2.5652553930989482E-3</v>
      </c>
      <c r="X130" s="30">
        <f t="shared" si="82"/>
        <v>2.8354700801249957E-3</v>
      </c>
      <c r="Y130" s="30">
        <f t="shared" si="82"/>
        <v>2.3664500710381627E-3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7.0385608102204941E-2</v>
      </c>
      <c r="S131" s="30">
        <f t="shared" si="82"/>
        <v>4.7067243305106303E-2</v>
      </c>
      <c r="T131" s="30">
        <f t="shared" si="82"/>
        <v>3.3676122833635642E-2</v>
      </c>
      <c r="U131" s="30">
        <f t="shared" si="82"/>
        <v>1.6735394632723541E-2</v>
      </c>
      <c r="V131" s="30">
        <f t="shared" si="82"/>
        <v>6.6451560363730818E-3</v>
      </c>
      <c r="W131" s="30">
        <f t="shared" si="82"/>
        <v>1.9945908141643632E-3</v>
      </c>
      <c r="X131" s="30">
        <f t="shared" si="82"/>
        <v>2.5981008883173861E-3</v>
      </c>
      <c r="Y131" s="30">
        <f t="shared" si="82"/>
        <v>1.3858910351266054E-3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1.4639967575216517E-2</v>
      </c>
      <c r="S132" s="30">
        <f t="shared" si="82"/>
        <v>8.1192250380923252E-3</v>
      </c>
      <c r="T132" s="30">
        <f t="shared" si="82"/>
        <v>6.0723775803565158E-3</v>
      </c>
      <c r="U132" s="30">
        <f t="shared" si="82"/>
        <v>4.4252975515521858E-3</v>
      </c>
      <c r="V132" s="30">
        <f t="shared" si="82"/>
        <v>3.3712735053786596E-3</v>
      </c>
      <c r="W132" s="30">
        <f t="shared" si="82"/>
        <v>1.6279080147086121E-3</v>
      </c>
      <c r="X132" s="30">
        <f t="shared" si="82"/>
        <v>2.0960616839732944E-3</v>
      </c>
      <c r="Y132" s="30">
        <f t="shared" si="82"/>
        <v>9.9540207149632193E-4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5.3803417323229977E-3</v>
      </c>
      <c r="S133" s="30">
        <f t="shared" si="82"/>
        <v>3.4169565831531725E-3</v>
      </c>
      <c r="T133" s="30">
        <f t="shared" si="82"/>
        <v>2.8643201095331552E-3</v>
      </c>
      <c r="U133" s="30">
        <f t="shared" si="82"/>
        <v>2.051010874177138E-3</v>
      </c>
      <c r="V133" s="30">
        <f t="shared" si="82"/>
        <v>2.2676793096604417E-3</v>
      </c>
      <c r="W133" s="30">
        <f t="shared" si="82"/>
        <v>1.1624041679823489E-3</v>
      </c>
      <c r="X133" s="30">
        <f t="shared" si="82"/>
        <v>1.4487421837661627E-3</v>
      </c>
      <c r="Y133" s="30">
        <f t="shared" si="82"/>
        <v>1.1258829776605898E-3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0.67116871349121854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0.57987979707017989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0.68726529716149454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0.10738550009131465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MDAMB157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44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0.79281310283558981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0.39033492875050824</v>
      </c>
      <c r="S4" s="75">
        <f>S3*AVERAGE(E63:E64)</f>
        <v>0.27436284464070432</v>
      </c>
      <c r="T4" s="75">
        <f>T3*AVERAGE(E64:E65)</f>
        <v>0.10117535729406218</v>
      </c>
      <c r="U4" s="75">
        <f>U3*AVERAGE(E65:E66)</f>
        <v>2.6939972150315218E-2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0.79061559221507294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0.79281310283558981</v>
      </c>
      <c r="R5" s="80" t="s">
        <v>80</v>
      </c>
      <c r="S5" s="81">
        <f>SUM(R3:U3)</f>
        <v>1</v>
      </c>
      <c r="T5" s="80" t="s">
        <v>92</v>
      </c>
      <c r="U5" s="79">
        <f>Q5/S5</f>
        <v>0.79281310283558981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5.3500105261457986E-2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6.4995850621750395E-2</v>
      </c>
      <c r="D7" s="53">
        <v>0</v>
      </c>
      <c r="E7" s="113">
        <v>42591</v>
      </c>
      <c r="F7" s="113">
        <v>39177</v>
      </c>
      <c r="G7" s="113">
        <v>40240</v>
      </c>
      <c r="H7" s="113">
        <v>39510</v>
      </c>
      <c r="I7" s="113">
        <v>39648</v>
      </c>
      <c r="J7" s="113">
        <v>37365</v>
      </c>
      <c r="K7" s="113">
        <v>29804</v>
      </c>
      <c r="L7" s="113">
        <v>15910</v>
      </c>
      <c r="M7" s="113">
        <v>7076</v>
      </c>
      <c r="N7" s="114">
        <v>5041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42257</v>
      </c>
      <c r="F8" s="113">
        <v>42082</v>
      </c>
      <c r="G8" s="113">
        <v>41184</v>
      </c>
      <c r="H8" s="113">
        <v>40798</v>
      </c>
      <c r="I8" s="113">
        <v>40574</v>
      </c>
      <c r="J8" s="113">
        <v>38524</v>
      </c>
      <c r="K8" s="113">
        <v>32115</v>
      </c>
      <c r="L8" s="113">
        <v>12838</v>
      </c>
      <c r="M8" s="113">
        <v>5359</v>
      </c>
      <c r="N8" s="114">
        <v>5574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41557</v>
      </c>
      <c r="F9" s="113">
        <v>43072</v>
      </c>
      <c r="G9" s="113">
        <v>38799</v>
      </c>
      <c r="H9" s="113">
        <v>38194</v>
      </c>
      <c r="I9" s="113">
        <v>38120</v>
      </c>
      <c r="J9" s="113">
        <v>32401</v>
      </c>
      <c r="K9" s="113">
        <v>16681</v>
      </c>
      <c r="L9" s="113">
        <v>5030</v>
      </c>
      <c r="M9" s="113">
        <v>4177</v>
      </c>
      <c r="N9" s="114">
        <v>5297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0.37318346169074146</v>
      </c>
      <c r="D10" s="53">
        <v>5.0000000000000001E-9</v>
      </c>
      <c r="E10" s="113">
        <v>35825</v>
      </c>
      <c r="F10" s="113">
        <v>37002</v>
      </c>
      <c r="G10" s="113">
        <v>37408</v>
      </c>
      <c r="H10" s="113">
        <v>33320</v>
      </c>
      <c r="I10" s="113">
        <v>25123</v>
      </c>
      <c r="J10" s="113">
        <v>11030</v>
      </c>
      <c r="K10" s="113">
        <v>4471</v>
      </c>
      <c r="L10" s="113">
        <v>4763</v>
      </c>
      <c r="M10" s="113">
        <v>3997</v>
      </c>
      <c r="N10" s="114">
        <v>4792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0.38427278859713915</v>
      </c>
      <c r="S10" s="38">
        <f t="shared" si="3"/>
        <v>0.29080099112051638</v>
      </c>
      <c r="T10" s="38">
        <f t="shared" si="3"/>
        <v>0.28998150528095795</v>
      </c>
      <c r="U10" s="38">
        <f t="shared" si="3"/>
        <v>0.28394560965041116</v>
      </c>
      <c r="V10" s="38">
        <f t="shared" si="3"/>
        <v>0.2520805352202235</v>
      </c>
      <c r="W10" s="38">
        <f t="shared" si="3"/>
        <v>0.10590698731604983</v>
      </c>
      <c r="X10" s="38">
        <f t="shared" si="3"/>
        <v>6.8254182349874265E-2</v>
      </c>
      <c r="Y10" s="38">
        <f t="shared" si="3"/>
        <v>2.1519688361949764E-2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0.42668356695219944</v>
      </c>
      <c r="D11" s="53">
        <v>7.4999999999999993E-9</v>
      </c>
      <c r="E11" s="113">
        <v>10440</v>
      </c>
      <c r="F11" s="113">
        <v>16490</v>
      </c>
      <c r="G11" s="113">
        <v>14001</v>
      </c>
      <c r="H11" s="113">
        <v>14416</v>
      </c>
      <c r="I11" s="113">
        <v>9718</v>
      </c>
      <c r="J11" s="113">
        <v>5599</v>
      </c>
      <c r="K11" s="113">
        <v>5670</v>
      </c>
      <c r="L11" s="113">
        <v>4395</v>
      </c>
      <c r="M11" s="113">
        <v>5015</v>
      </c>
      <c r="N11" s="114">
        <v>4578</v>
      </c>
      <c r="O11" s="5"/>
      <c r="P11" s="41" t="s">
        <v>78</v>
      </c>
      <c r="Q11" s="42">
        <f>SUM(R10:Y10)</f>
        <v>1.6967622878971222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0.79061559221507294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5.3500105261457986E-2</v>
      </c>
      <c r="D12" s="53">
        <v>1E-8</v>
      </c>
      <c r="E12" s="113">
        <v>4829</v>
      </c>
      <c r="F12" s="113">
        <v>6128</v>
      </c>
      <c r="G12" s="113">
        <v>4767</v>
      </c>
      <c r="H12" s="113">
        <v>5365</v>
      </c>
      <c r="I12" s="113">
        <v>5600</v>
      </c>
      <c r="J12" s="113">
        <v>5055</v>
      </c>
      <c r="K12" s="113">
        <v>5447</v>
      </c>
      <c r="L12" s="113">
        <v>4178</v>
      </c>
      <c r="M12" s="113">
        <v>5145</v>
      </c>
      <c r="N12" s="114">
        <v>5582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0.40988041827201471</v>
      </c>
      <c r="D15" s="53">
        <f>D7</f>
        <v>0</v>
      </c>
      <c r="E15" s="113">
        <v>38437</v>
      </c>
      <c r="F15" s="113">
        <v>37531</v>
      </c>
      <c r="G15" s="113">
        <v>37945</v>
      </c>
      <c r="H15" s="113">
        <v>38006</v>
      </c>
      <c r="I15" s="113">
        <v>37874</v>
      </c>
      <c r="J15" s="113">
        <v>36364</v>
      </c>
      <c r="K15" s="113">
        <v>32424</v>
      </c>
      <c r="L15" s="113">
        <v>20154</v>
      </c>
      <c r="M15" s="113">
        <v>6894</v>
      </c>
      <c r="N15" s="114">
        <v>4804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0.47487626889376511</v>
      </c>
      <c r="D16" s="53">
        <f t="shared" ref="D16:D20" si="7">D8</f>
        <v>1.0000000000000001E-9</v>
      </c>
      <c r="E16" s="113">
        <v>39263</v>
      </c>
      <c r="F16" s="113">
        <v>38328</v>
      </c>
      <c r="G16" s="113">
        <v>40989</v>
      </c>
      <c r="H16" s="113">
        <v>41604</v>
      </c>
      <c r="I16" s="113">
        <v>38184</v>
      </c>
      <c r="J16" s="113">
        <v>37763</v>
      </c>
      <c r="K16" s="113">
        <v>29480</v>
      </c>
      <c r="L16" s="113">
        <v>13855</v>
      </c>
      <c r="M16" s="113">
        <v>5734</v>
      </c>
      <c r="N16" s="114">
        <v>6021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6.4995850621750395E-2</v>
      </c>
      <c r="D17" s="53">
        <f t="shared" si="7"/>
        <v>2.5000000000000001E-9</v>
      </c>
      <c r="E17" s="113">
        <v>38006</v>
      </c>
      <c r="F17" s="113">
        <v>38451</v>
      </c>
      <c r="G17" s="113">
        <v>38984</v>
      </c>
      <c r="H17" s="113">
        <v>38828</v>
      </c>
      <c r="I17" s="113">
        <v>38688</v>
      </c>
      <c r="J17" s="113">
        <v>34965</v>
      </c>
      <c r="K17" s="113">
        <v>17220</v>
      </c>
      <c r="L17" s="113">
        <v>7547</v>
      </c>
      <c r="M17" s="113">
        <v>4013</v>
      </c>
      <c r="N17" s="114">
        <v>5585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0.95276054746094563</v>
      </c>
      <c r="S17" s="30">
        <f t="shared" si="10"/>
        <v>0.97854960091791199</v>
      </c>
      <c r="T17" s="30">
        <f t="shared" si="10"/>
        <v>0.95349036393075526</v>
      </c>
      <c r="U17" s="30">
        <f t="shared" si="10"/>
        <v>0.97310505485032917</v>
      </c>
      <c r="V17" s="30">
        <f t="shared" si="10"/>
        <v>0.91338874138491244</v>
      </c>
      <c r="W17" s="30">
        <f t="shared" si="10"/>
        <v>0.76139808285969457</v>
      </c>
      <c r="X17" s="30">
        <f t="shared" si="10"/>
        <v>0.44146670309270525</v>
      </c>
      <c r="Y17" s="30">
        <f t="shared" si="10"/>
        <v>0.17385506426371636</v>
      </c>
      <c r="Z17" s="31">
        <f t="shared" si="10"/>
        <v>0.1206768954942893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32457</v>
      </c>
      <c r="F18" s="113">
        <v>34960</v>
      </c>
      <c r="G18" s="113">
        <v>31963</v>
      </c>
      <c r="H18" s="113">
        <v>32857</v>
      </c>
      <c r="I18" s="113">
        <v>30363</v>
      </c>
      <c r="J18" s="113">
        <v>12099</v>
      </c>
      <c r="K18" s="113">
        <v>6405</v>
      </c>
      <c r="L18" s="113">
        <v>4532</v>
      </c>
      <c r="M18" s="113">
        <v>4892</v>
      </c>
      <c r="N18" s="114">
        <v>3391</v>
      </c>
      <c r="O18" s="5"/>
      <c r="P18" s="20">
        <f t="shared" si="9"/>
        <v>-8.9999999999999982</v>
      </c>
      <c r="Q18" s="30">
        <f t="shared" si="10"/>
        <v>0.98542263675115838</v>
      </c>
      <c r="R18" s="30">
        <f t="shared" si="10"/>
        <v>0.93887181087144223</v>
      </c>
      <c r="S18" s="30">
        <f t="shared" si="10"/>
        <v>0.96428492792832254</v>
      </c>
      <c r="T18" s="30">
        <f t="shared" si="10"/>
        <v>0.93959098854146639</v>
      </c>
      <c r="U18" s="30">
        <f t="shared" si="10"/>
        <v>0.95891974898649202</v>
      </c>
      <c r="V18" s="30">
        <f t="shared" si="10"/>
        <v>0.90007394191434231</v>
      </c>
      <c r="W18" s="30">
        <f t="shared" si="10"/>
        <v>0.7502989064288772</v>
      </c>
      <c r="X18" s="30">
        <f t="shared" si="10"/>
        <v>0.43503128259945439</v>
      </c>
      <c r="Y18" s="30">
        <f t="shared" si="10"/>
        <v>0.17132071583929345</v>
      </c>
      <c r="Z18" s="31">
        <f t="shared" si="10"/>
        <v>0.11891774455292654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14893</v>
      </c>
      <c r="F19" s="113">
        <v>19146</v>
      </c>
      <c r="G19" s="113">
        <v>15010</v>
      </c>
      <c r="H19" s="113">
        <v>14870</v>
      </c>
      <c r="I19" s="113">
        <v>9937</v>
      </c>
      <c r="J19" s="113">
        <v>5178</v>
      </c>
      <c r="K19" s="113">
        <v>4627</v>
      </c>
      <c r="L19" s="113">
        <v>5571</v>
      </c>
      <c r="M19" s="113">
        <v>5042</v>
      </c>
      <c r="N19" s="114">
        <v>5072</v>
      </c>
      <c r="O19" s="5"/>
      <c r="P19" s="20">
        <f t="shared" si="9"/>
        <v>-8.6020599913279607</v>
      </c>
      <c r="Q19" s="30">
        <f t="shared" si="10"/>
        <v>0.9760594172714977</v>
      </c>
      <c r="R19" s="30">
        <f t="shared" si="10"/>
        <v>0.92995090475400377</v>
      </c>
      <c r="S19" s="30">
        <f t="shared" si="10"/>
        <v>0.95512255324319384</v>
      </c>
      <c r="T19" s="30">
        <f t="shared" si="10"/>
        <v>0.93066324899224129</v>
      </c>
      <c r="U19" s="30">
        <f t="shared" si="10"/>
        <v>0.94980835278116105</v>
      </c>
      <c r="V19" s="30">
        <f t="shared" si="10"/>
        <v>0.8915216826585044</v>
      </c>
      <c r="W19" s="30">
        <f t="shared" si="10"/>
        <v>0.74316976906766896</v>
      </c>
      <c r="X19" s="30">
        <f t="shared" si="10"/>
        <v>0.43089773296543515</v>
      </c>
      <c r="Y19" s="30">
        <f t="shared" si="10"/>
        <v>0.16969287271494177</v>
      </c>
      <c r="Z19" s="31">
        <f t="shared" si="10"/>
        <v>0.11778782029428944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4998</v>
      </c>
      <c r="F20" s="113">
        <v>6836</v>
      </c>
      <c r="G20" s="113">
        <v>6066</v>
      </c>
      <c r="H20" s="113">
        <v>6226</v>
      </c>
      <c r="I20" s="113">
        <v>5380</v>
      </c>
      <c r="J20" s="113">
        <v>5365</v>
      </c>
      <c r="K20" s="113">
        <v>5674</v>
      </c>
      <c r="L20" s="113">
        <v>5433</v>
      </c>
      <c r="M20" s="113">
        <v>5564</v>
      </c>
      <c r="N20" s="114">
        <v>5557</v>
      </c>
      <c r="O20" s="5"/>
      <c r="P20" s="20">
        <f t="shared" si="9"/>
        <v>-8.3010299956639813</v>
      </c>
      <c r="Q20" s="30">
        <f t="shared" si="10"/>
        <v>0.84694951721823097</v>
      </c>
      <c r="R20" s="30">
        <f t="shared" si="10"/>
        <v>0.80694008569662534</v>
      </c>
      <c r="S20" s="30">
        <f t="shared" si="10"/>
        <v>0.8287821120715182</v>
      </c>
      <c r="T20" s="30">
        <f t="shared" si="10"/>
        <v>0.80755820340338846</v>
      </c>
      <c r="U20" s="30">
        <f t="shared" si="10"/>
        <v>0.8241708564081065</v>
      </c>
      <c r="V20" s="30">
        <f t="shared" si="10"/>
        <v>0.77359415354851924</v>
      </c>
      <c r="W20" s="30">
        <f t="shared" si="10"/>
        <v>0.64486573868890495</v>
      </c>
      <c r="X20" s="30">
        <f t="shared" si="10"/>
        <v>0.37390001105229081</v>
      </c>
      <c r="Y20" s="30">
        <f t="shared" si="10"/>
        <v>0.14724646274409908</v>
      </c>
      <c r="Z20" s="31">
        <f t="shared" si="10"/>
        <v>0.10220723837828323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0.30277045203247455</v>
      </c>
      <c r="R21" s="30">
        <f t="shared" si="10"/>
        <v>0.28846774163345845</v>
      </c>
      <c r="S21" s="30">
        <f t="shared" si="10"/>
        <v>0.29627590500611378</v>
      </c>
      <c r="T21" s="30">
        <f t="shared" si="10"/>
        <v>0.28868870849592343</v>
      </c>
      <c r="U21" s="30">
        <f t="shared" si="10"/>
        <v>0.29462745733212009</v>
      </c>
      <c r="V21" s="30">
        <f t="shared" si="10"/>
        <v>0.27654712211048293</v>
      </c>
      <c r="W21" s="30">
        <f t="shared" si="10"/>
        <v>0.23052884172408925</v>
      </c>
      <c r="X21" s="30">
        <f t="shared" si="10"/>
        <v>0.1336630732526646</v>
      </c>
      <c r="Y21" s="30">
        <f t="shared" si="10"/>
        <v>5.2638176395260312E-2</v>
      </c>
      <c r="Z21" s="31">
        <f t="shared" si="10"/>
        <v>3.653739819868166E-2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0.12826910237256897</v>
      </c>
      <c r="R22" s="30">
        <f t="shared" si="10"/>
        <v>0.12220974019881289</v>
      </c>
      <c r="S22" s="30">
        <f t="shared" si="10"/>
        <v>0.12551767893677618</v>
      </c>
      <c r="T22" s="30">
        <f t="shared" si="10"/>
        <v>0.1223033531022921</v>
      </c>
      <c r="U22" s="30">
        <f t="shared" si="10"/>
        <v>0.12481931189986122</v>
      </c>
      <c r="V22" s="30">
        <f t="shared" si="10"/>
        <v>0.11715955397465326</v>
      </c>
      <c r="W22" s="30">
        <f t="shared" si="10"/>
        <v>9.7663848636607917E-2</v>
      </c>
      <c r="X22" s="30">
        <f t="shared" si="10"/>
        <v>5.662653773307872E-2</v>
      </c>
      <c r="Y22" s="30">
        <f t="shared" si="10"/>
        <v>2.230023303603219E-2</v>
      </c>
      <c r="Z22" s="31">
        <f t="shared" si="10"/>
        <v>1.5479117062160801E-2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39195</v>
      </c>
      <c r="F23" s="113">
        <v>37706</v>
      </c>
      <c r="G23" s="113">
        <v>39338</v>
      </c>
      <c r="H23" s="113">
        <v>37001</v>
      </c>
      <c r="I23" s="113">
        <v>39315</v>
      </c>
      <c r="J23" s="113">
        <v>35934</v>
      </c>
      <c r="K23" s="113">
        <v>29038</v>
      </c>
      <c r="L23" s="113">
        <v>16717</v>
      </c>
      <c r="M23" s="113">
        <v>6901</v>
      </c>
      <c r="N23" s="114">
        <v>4652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36946</v>
      </c>
      <c r="F24" s="113">
        <v>39106</v>
      </c>
      <c r="G24" s="113">
        <v>40617</v>
      </c>
      <c r="H24" s="113">
        <v>38658</v>
      </c>
      <c r="I24" s="113">
        <v>35845</v>
      </c>
      <c r="J24" s="113">
        <v>34505</v>
      </c>
      <c r="K24" s="113">
        <v>29953</v>
      </c>
      <c r="L24" s="113">
        <v>15474</v>
      </c>
      <c r="M24" s="113">
        <v>4980</v>
      </c>
      <c r="N24" s="114">
        <v>4056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37771</v>
      </c>
      <c r="F25" s="113">
        <v>37470</v>
      </c>
      <c r="G25" s="113">
        <v>34140</v>
      </c>
      <c r="H25" s="113">
        <v>33498</v>
      </c>
      <c r="I25" s="113">
        <v>35202</v>
      </c>
      <c r="J25" s="113">
        <v>34346</v>
      </c>
      <c r="K25" s="113">
        <v>19898</v>
      </c>
      <c r="L25" s="113">
        <v>8837</v>
      </c>
      <c r="M25" s="113">
        <v>3997</v>
      </c>
      <c r="N25" s="114">
        <v>3830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33523</v>
      </c>
      <c r="F26" s="113">
        <v>33267</v>
      </c>
      <c r="G26" s="113">
        <v>30622</v>
      </c>
      <c r="H26" s="113">
        <v>29727</v>
      </c>
      <c r="I26" s="113">
        <v>31518</v>
      </c>
      <c r="J26" s="113">
        <v>17708</v>
      </c>
      <c r="K26" s="113">
        <v>5660</v>
      </c>
      <c r="L26" s="113">
        <v>5206</v>
      </c>
      <c r="M26" s="113">
        <v>4210</v>
      </c>
      <c r="N26" s="114">
        <v>4897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0.95276054746094563</v>
      </c>
      <c r="S26" s="30">
        <f t="shared" si="15"/>
        <v>0.97854960091791199</v>
      </c>
      <c r="T26" s="30">
        <f t="shared" si="15"/>
        <v>0.95349036393075526</v>
      </c>
      <c r="U26" s="30">
        <f t="shared" si="15"/>
        <v>0.97310505485032917</v>
      </c>
      <c r="V26" s="30">
        <f t="shared" si="15"/>
        <v>0.91338874138491244</v>
      </c>
      <c r="W26" s="30">
        <f t="shared" si="15"/>
        <v>0.76139808285969457</v>
      </c>
      <c r="X26" s="30">
        <f t="shared" si="15"/>
        <v>0.44146670309270525</v>
      </c>
      <c r="Y26" s="30">
        <f t="shared" si="15"/>
        <v>0.17385506426371636</v>
      </c>
      <c r="Z26" s="31">
        <f t="shared" si="15"/>
        <v>0.1206768954942893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10807</v>
      </c>
      <c r="F27" s="113">
        <v>17457</v>
      </c>
      <c r="G27" s="113">
        <v>15363</v>
      </c>
      <c r="H27" s="113">
        <v>16259</v>
      </c>
      <c r="I27" s="113">
        <v>10524</v>
      </c>
      <c r="J27" s="113">
        <v>5145</v>
      </c>
      <c r="K27" s="113">
        <v>4791</v>
      </c>
      <c r="L27" s="113">
        <v>4455</v>
      </c>
      <c r="M27" s="113">
        <v>4076</v>
      </c>
      <c r="N27" s="114">
        <v>5212</v>
      </c>
      <c r="O27" s="5"/>
      <c r="P27" s="20">
        <f t="shared" si="14"/>
        <v>-8.9999999999999982</v>
      </c>
      <c r="Q27" s="30">
        <f t="shared" si="15"/>
        <v>0.98542263675115838</v>
      </c>
      <c r="R27" s="30">
        <f t="shared" si="15"/>
        <v>0.99431420377298452</v>
      </c>
      <c r="S27" s="30">
        <f t="shared" si="15"/>
        <v>1.0232131163677798</v>
      </c>
      <c r="T27" s="30">
        <f t="shared" si="15"/>
        <v>1.0088652482529357</v>
      </c>
      <c r="U27" s="30">
        <f t="shared" si="15"/>
        <v>0.95353009738564765</v>
      </c>
      <c r="V27" s="30">
        <f t="shared" si="15"/>
        <v>0.92243901181764087</v>
      </c>
      <c r="W27" s="30">
        <f t="shared" si="15"/>
        <v>0.76173549548419339</v>
      </c>
      <c r="X27" s="30">
        <f t="shared" si="15"/>
        <v>0.35222680389469252</v>
      </c>
      <c r="Y27" s="30">
        <f t="shared" si="15"/>
        <v>0.13402030121457634</v>
      </c>
      <c r="Z27" s="31">
        <f t="shared" si="15"/>
        <v>0.13033374892103738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5542</v>
      </c>
      <c r="F28" s="115">
        <v>5053</v>
      </c>
      <c r="G28" s="115">
        <v>6673</v>
      </c>
      <c r="H28" s="115">
        <v>5569</v>
      </c>
      <c r="I28" s="115">
        <v>5791</v>
      </c>
      <c r="J28" s="115">
        <v>4925</v>
      </c>
      <c r="K28" s="115">
        <v>3831</v>
      </c>
      <c r="L28" s="115">
        <v>4542</v>
      </c>
      <c r="M28" s="115">
        <v>4489</v>
      </c>
      <c r="N28" s="116">
        <v>5131</v>
      </c>
      <c r="O28" s="5"/>
      <c r="P28" s="20">
        <f t="shared" si="14"/>
        <v>-8.6020599913279607</v>
      </c>
      <c r="Q28" s="30">
        <f t="shared" si="15"/>
        <v>0.9760594172714977</v>
      </c>
      <c r="R28" s="30">
        <f t="shared" si="15"/>
        <v>0.98921566082780921</v>
      </c>
      <c r="S28" s="30">
        <f t="shared" si="15"/>
        <v>0.93207588439987699</v>
      </c>
      <c r="T28" s="30">
        <f t="shared" si="15"/>
        <v>0.92052818153144322</v>
      </c>
      <c r="U28" s="30">
        <f t="shared" si="15"/>
        <v>0.93322656584960384</v>
      </c>
      <c r="V28" s="30">
        <f t="shared" si="15"/>
        <v>0.84890106197971049</v>
      </c>
      <c r="W28" s="30">
        <f t="shared" si="15"/>
        <v>0.44910937867592882</v>
      </c>
      <c r="X28" s="30">
        <f t="shared" si="15"/>
        <v>0.17996992302668705</v>
      </c>
      <c r="Y28" s="30">
        <f t="shared" si="15"/>
        <v>0.10148475528969174</v>
      </c>
      <c r="Z28" s="31">
        <f t="shared" si="15"/>
        <v>0.12246274891582699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0.84694951721823097</v>
      </c>
      <c r="R29" s="30">
        <f t="shared" si="15"/>
        <v>0.87569053297932198</v>
      </c>
      <c r="S29" s="30">
        <f t="shared" si="15"/>
        <v>0.83038309532565924</v>
      </c>
      <c r="T29" s="30">
        <f t="shared" si="15"/>
        <v>0.79853028684662986</v>
      </c>
      <c r="U29" s="30">
        <f t="shared" si="15"/>
        <v>0.72798052231267996</v>
      </c>
      <c r="V29" s="30">
        <f t="shared" si="15"/>
        <v>0.34184734919629328</v>
      </c>
      <c r="W29" s="30">
        <f t="shared" si="15"/>
        <v>0.138672572577938</v>
      </c>
      <c r="X29" s="30">
        <f t="shared" si="15"/>
        <v>0.12085380900321104</v>
      </c>
      <c r="Y29" s="30">
        <f t="shared" si="15"/>
        <v>0.10951032589222</v>
      </c>
      <c r="Z29" s="31">
        <f t="shared" si="15"/>
        <v>0.10855790813779999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0.30277045203247455</v>
      </c>
      <c r="R30" s="30">
        <f t="shared" si="15"/>
        <v>0.44355774585779084</v>
      </c>
      <c r="S30" s="30">
        <f t="shared" si="15"/>
        <v>0.37040127586193922</v>
      </c>
      <c r="T30" s="30">
        <f t="shared" si="15"/>
        <v>0.38005513502001315</v>
      </c>
      <c r="U30" s="30">
        <f t="shared" si="15"/>
        <v>0.25173361552337492</v>
      </c>
      <c r="V30" s="30">
        <f t="shared" si="15"/>
        <v>0.13248012958794031</v>
      </c>
      <c r="W30" s="30">
        <f t="shared" si="15"/>
        <v>0.12524683251296315</v>
      </c>
      <c r="X30" s="30">
        <f t="shared" si="15"/>
        <v>0.12059724755042706</v>
      </c>
      <c r="Y30" s="30">
        <f t="shared" si="15"/>
        <v>0.11763880910988815</v>
      </c>
      <c r="Z30" s="31">
        <f t="shared" si="15"/>
        <v>0.12413994344100497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0.12826910237256897</v>
      </c>
      <c r="R31" s="30">
        <f t="shared" si="15"/>
        <v>0.15021637849170241</v>
      </c>
      <c r="S31" s="30">
        <f t="shared" si="15"/>
        <v>0.14666434973335787</v>
      </c>
      <c r="T31" s="30">
        <f t="shared" si="15"/>
        <v>0.14334312398346555</v>
      </c>
      <c r="U31" s="30">
        <f t="shared" si="15"/>
        <v>0.13973363830380015</v>
      </c>
      <c r="V31" s="30">
        <f t="shared" si="15"/>
        <v>0.12797329345471598</v>
      </c>
      <c r="W31" s="30">
        <f t="shared" si="15"/>
        <v>0.12441703609936995</v>
      </c>
      <c r="X31" s="30">
        <f t="shared" si="15"/>
        <v>0.11844204993529205</v>
      </c>
      <c r="Y31" s="30">
        <f t="shared" si="15"/>
        <v>0.12669547937797312</v>
      </c>
      <c r="Z31" s="31">
        <f t="shared" si="15"/>
        <v>0.13551478195105168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0.9198422201873635</v>
      </c>
      <c r="G34" s="30">
        <f t="shared" si="17"/>
        <v>0.94480054471601982</v>
      </c>
      <c r="H34" s="30">
        <f t="shared" si="17"/>
        <v>0.9276607734028316</v>
      </c>
      <c r="I34" s="30">
        <f t="shared" si="17"/>
        <v>0.93090089455518776</v>
      </c>
      <c r="J34" s="30">
        <f t="shared" si="17"/>
        <v>0.87729802070860041</v>
      </c>
      <c r="K34" s="30">
        <f t="shared" si="17"/>
        <v>0.69977225235378371</v>
      </c>
      <c r="L34" s="30">
        <f t="shared" si="17"/>
        <v>0.3735530980723627</v>
      </c>
      <c r="M34" s="30">
        <f t="shared" si="17"/>
        <v>0.16613838604399991</v>
      </c>
      <c r="N34" s="31">
        <f t="shared" si="17"/>
        <v>0.11835833861613956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0.99215796764574671</v>
      </c>
      <c r="F35" s="30">
        <f t="shared" si="20"/>
        <v>0.98804911835833864</v>
      </c>
      <c r="G35" s="30">
        <f t="shared" si="20"/>
        <v>0.96696485172923852</v>
      </c>
      <c r="H35" s="30">
        <f t="shared" si="20"/>
        <v>0.95790190415815546</v>
      </c>
      <c r="I35" s="30">
        <f t="shared" si="20"/>
        <v>0.95264257707027311</v>
      </c>
      <c r="J35" s="30">
        <f t="shared" si="20"/>
        <v>0.90451034256063489</v>
      </c>
      <c r="K35" s="30">
        <f t="shared" si="20"/>
        <v>0.75403254208635628</v>
      </c>
      <c r="L35" s="30">
        <f t="shared" si="20"/>
        <v>0.30142518372426097</v>
      </c>
      <c r="M35" s="30">
        <f t="shared" si="20"/>
        <v>0.12582470474982976</v>
      </c>
      <c r="N35" s="31">
        <f t="shared" si="20"/>
        <v>0.13087271958864549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0.97572257049611422</v>
      </c>
      <c r="F36" s="30">
        <f t="shared" si="20"/>
        <v>1.011293465755676</v>
      </c>
      <c r="G36" s="30">
        <f t="shared" si="20"/>
        <v>0.91096710572656192</v>
      </c>
      <c r="H36" s="30">
        <f t="shared" si="20"/>
        <v>0.8967622267615224</v>
      </c>
      <c r="I36" s="30">
        <f t="shared" si="20"/>
        <v>0.89502477049141838</v>
      </c>
      <c r="J36" s="30">
        <f t="shared" si="20"/>
        <v>0.76074757577892038</v>
      </c>
      <c r="K36" s="30">
        <f t="shared" si="20"/>
        <v>0.39165551407574373</v>
      </c>
      <c r="L36" s="30">
        <f t="shared" si="20"/>
        <v>0.11810006808950248</v>
      </c>
      <c r="M36" s="30">
        <f t="shared" si="20"/>
        <v>9.8072362705735952E-2</v>
      </c>
      <c r="N36" s="31">
        <f t="shared" si="20"/>
        <v>0.12436899814514804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-5.5442392901542292E-2</v>
      </c>
      <c r="S36" s="30">
        <f t="shared" si="23"/>
        <v>-5.8928188439457241E-2</v>
      </c>
      <c r="T36" s="30">
        <f t="shared" si="23"/>
        <v>-6.9274259711469277E-2</v>
      </c>
      <c r="U36" s="30">
        <f t="shared" si="23"/>
        <v>5.3896516008443696E-3</v>
      </c>
      <c r="V36" s="30">
        <f t="shared" si="23"/>
        <v>-2.2365069903298562E-2</v>
      </c>
      <c r="W36" s="30">
        <f t="shared" si="23"/>
        <v>-1.1436589055316193E-2</v>
      </c>
      <c r="X36" s="30">
        <f t="shared" si="23"/>
        <v>8.2804478704761875E-2</v>
      </c>
      <c r="Y36" s="30">
        <f t="shared" si="23"/>
        <v>3.7300414624717115E-2</v>
      </c>
      <c r="Z36" s="31">
        <f t="shared" si="23"/>
        <v>-1.1416004368110841E-2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0.84114014697940875</v>
      </c>
      <c r="F37" s="30">
        <f t="shared" si="20"/>
        <v>0.8687750933295767</v>
      </c>
      <c r="G37" s="30">
        <f t="shared" si="20"/>
        <v>0.8783076236763635</v>
      </c>
      <c r="H37" s="30">
        <f t="shared" si="20"/>
        <v>0.78232490432250945</v>
      </c>
      <c r="I37" s="30">
        <f t="shared" si="20"/>
        <v>0.58986640370031229</v>
      </c>
      <c r="J37" s="30">
        <f t="shared" si="20"/>
        <v>0.25897490080063862</v>
      </c>
      <c r="K37" s="30">
        <f t="shared" si="20"/>
        <v>0.10497522950858162</v>
      </c>
      <c r="L37" s="30">
        <f t="shared" si="20"/>
        <v>0.11183113803385691</v>
      </c>
      <c r="M37" s="30">
        <f t="shared" si="20"/>
        <v>9.3846117724401865E-2</v>
      </c>
      <c r="N37" s="31">
        <f t="shared" si="20"/>
        <v>0.11251203305862741</v>
      </c>
      <c r="P37" s="20">
        <f t="shared" si="21"/>
        <v>-8.6020599913279607</v>
      </c>
      <c r="Q37" s="30">
        <f t="shared" si="23"/>
        <v>0</v>
      </c>
      <c r="R37" s="30">
        <f t="shared" si="23"/>
        <v>-5.9264756073805436E-2</v>
      </c>
      <c r="S37" s="30">
        <f t="shared" si="23"/>
        <v>2.3046668843316853E-2</v>
      </c>
      <c r="T37" s="30">
        <f t="shared" si="23"/>
        <v>1.0135067460798064E-2</v>
      </c>
      <c r="U37" s="30">
        <f t="shared" si="23"/>
        <v>1.6581786931557208E-2</v>
      </c>
      <c r="V37" s="30">
        <f t="shared" si="23"/>
        <v>4.2620620678793908E-2</v>
      </c>
      <c r="W37" s="30">
        <f t="shared" si="23"/>
        <v>0.29406039039174015</v>
      </c>
      <c r="X37" s="30">
        <f t="shared" si="23"/>
        <v>0.25092780993874808</v>
      </c>
      <c r="Y37" s="30">
        <f t="shared" si="23"/>
        <v>6.8208117425250028E-2</v>
      </c>
      <c r="Z37" s="31">
        <f t="shared" si="23"/>
        <v>-4.6749286215375524E-3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0.2451222089173769</v>
      </c>
      <c r="F38" s="30">
        <f t="shared" si="20"/>
        <v>0.38717099856777254</v>
      </c>
      <c r="G38" s="30">
        <f t="shared" si="20"/>
        <v>0.32873142213143625</v>
      </c>
      <c r="H38" s="30">
        <f t="shared" si="20"/>
        <v>0.33847526472728978</v>
      </c>
      <c r="I38" s="30">
        <f t="shared" si="20"/>
        <v>0.22817027071447019</v>
      </c>
      <c r="J38" s="30">
        <f t="shared" si="20"/>
        <v>0.13145969805827523</v>
      </c>
      <c r="K38" s="30">
        <f t="shared" si="20"/>
        <v>0.13312671691202366</v>
      </c>
      <c r="L38" s="30">
        <f t="shared" si="20"/>
        <v>0.10319081496090723</v>
      </c>
      <c r="M38" s="30">
        <f t="shared" si="20"/>
        <v>0.11774788100772464</v>
      </c>
      <c r="N38" s="31">
        <f t="shared" si="20"/>
        <v>0.10748749735859689</v>
      </c>
      <c r="P38" s="20">
        <f t="shared" si="21"/>
        <v>-8.3010299956639813</v>
      </c>
      <c r="Q38" s="30">
        <f t="shared" si="23"/>
        <v>0</v>
      </c>
      <c r="R38" s="30">
        <f t="shared" si="23"/>
        <v>-6.8750447282696636E-2</v>
      </c>
      <c r="S38" s="30">
        <f t="shared" si="23"/>
        <v>-1.6009832541410418E-3</v>
      </c>
      <c r="T38" s="30">
        <f t="shared" si="23"/>
        <v>9.0279165567586084E-3</v>
      </c>
      <c r="U38" s="30">
        <f t="shared" si="23"/>
        <v>9.6190334095426544E-2</v>
      </c>
      <c r="V38" s="30">
        <f t="shared" si="23"/>
        <v>0.43174680435222595</v>
      </c>
      <c r="W38" s="30">
        <f t="shared" si="23"/>
        <v>0.50619316611096699</v>
      </c>
      <c r="X38" s="30">
        <f t="shared" si="23"/>
        <v>0.25304620204907979</v>
      </c>
      <c r="Y38" s="30">
        <f t="shared" si="23"/>
        <v>3.7736136851879085E-2</v>
      </c>
      <c r="Z38" s="31">
        <f t="shared" si="23"/>
        <v>-6.3506697595167583E-3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0.11338076119367942</v>
      </c>
      <c r="F39" s="30">
        <f t="shared" si="20"/>
        <v>0.14388016247564039</v>
      </c>
      <c r="G39" s="30">
        <f t="shared" si="20"/>
        <v>0.11192505458899768</v>
      </c>
      <c r="H39" s="30">
        <f t="shared" si="20"/>
        <v>0.1259655795825409</v>
      </c>
      <c r="I39" s="30">
        <f t="shared" si="20"/>
        <v>0.1314831771970604</v>
      </c>
      <c r="J39" s="30">
        <f t="shared" si="20"/>
        <v>0.11868704655913222</v>
      </c>
      <c r="K39" s="30">
        <f t="shared" si="20"/>
        <v>0.12789086896292645</v>
      </c>
      <c r="L39" s="30">
        <f t="shared" si="20"/>
        <v>9.8095841844521137E-2</v>
      </c>
      <c r="M39" s="30">
        <f t="shared" si="20"/>
        <v>0.12080016904979925</v>
      </c>
      <c r="N39" s="31">
        <f t="shared" si="20"/>
        <v>0.131060552698927</v>
      </c>
      <c r="P39" s="20">
        <f t="shared" si="21"/>
        <v>-8.1249387366082999</v>
      </c>
      <c r="Q39" s="30">
        <f t="shared" si="23"/>
        <v>0</v>
      </c>
      <c r="R39" s="30">
        <f t="shared" si="23"/>
        <v>-0.15509000422433239</v>
      </c>
      <c r="S39" s="30">
        <f t="shared" si="23"/>
        <v>-7.4125370855825434E-2</v>
      </c>
      <c r="T39" s="30">
        <f t="shared" si="23"/>
        <v>-9.1366426524089717E-2</v>
      </c>
      <c r="U39" s="30">
        <f t="shared" si="23"/>
        <v>4.289384180874517E-2</v>
      </c>
      <c r="V39" s="30">
        <f t="shared" si="23"/>
        <v>0.14406699252254263</v>
      </c>
      <c r="W39" s="30">
        <f t="shared" si="23"/>
        <v>0.1052820092111261</v>
      </c>
      <c r="X39" s="30">
        <f t="shared" si="23"/>
        <v>1.3065825702237549E-2</v>
      </c>
      <c r="Y39" s="30">
        <f t="shared" si="23"/>
        <v>-6.5000632714627832E-2</v>
      </c>
      <c r="Z39" s="31">
        <f t="shared" si="23"/>
        <v>-8.7602545242323304E-2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-2.8006638292889519E-2</v>
      </c>
      <c r="S40" s="36">
        <f t="shared" si="23"/>
        <v>-2.1146670796581696E-2</v>
      </c>
      <c r="T40" s="36">
        <f t="shared" si="23"/>
        <v>-2.1039770881173453E-2</v>
      </c>
      <c r="U40" s="36">
        <f t="shared" si="23"/>
        <v>-1.4914326403938929E-2</v>
      </c>
      <c r="V40" s="36">
        <f t="shared" si="23"/>
        <v>-1.0813739480062715E-2</v>
      </c>
      <c r="W40" s="36">
        <f t="shared" si="23"/>
        <v>-2.6753187462762035E-2</v>
      </c>
      <c r="X40" s="36">
        <f t="shared" si="23"/>
        <v>-6.1815512202213325E-2</v>
      </c>
      <c r="Y40" s="36">
        <f t="shared" si="23"/>
        <v>-0.10439524634194093</v>
      </c>
      <c r="Z40" s="37">
        <f t="shared" si="23"/>
        <v>-0.12003566488889088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0.97642896167755022</v>
      </c>
      <c r="G42" s="30">
        <f t="shared" si="25"/>
        <v>0.98719983349376905</v>
      </c>
      <c r="H42" s="30">
        <f t="shared" si="25"/>
        <v>0.98878684600775291</v>
      </c>
      <c r="I42" s="30">
        <f t="shared" si="25"/>
        <v>0.98535265499388613</v>
      </c>
      <c r="J42" s="30">
        <f t="shared" si="25"/>
        <v>0.94606759112313654</v>
      </c>
      <c r="K42" s="30">
        <f t="shared" si="25"/>
        <v>0.84356219267892918</v>
      </c>
      <c r="L42" s="30">
        <f t="shared" si="25"/>
        <v>0.52433852798085179</v>
      </c>
      <c r="M42" s="30">
        <f t="shared" si="25"/>
        <v>0.17935843067877305</v>
      </c>
      <c r="N42" s="31">
        <f t="shared" si="25"/>
        <v>0.12498373962588132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1.0214897104352576</v>
      </c>
      <c r="F43" s="30">
        <f t="shared" si="27"/>
        <v>0.99716419075370089</v>
      </c>
      <c r="G43" s="30">
        <f t="shared" si="27"/>
        <v>1.0663943596014258</v>
      </c>
      <c r="H43" s="30">
        <f t="shared" si="27"/>
        <v>1.0823945677342144</v>
      </c>
      <c r="I43" s="30">
        <f t="shared" si="27"/>
        <v>0.99341780055675521</v>
      </c>
      <c r="J43" s="30">
        <f t="shared" si="27"/>
        <v>0.98246481255040718</v>
      </c>
      <c r="K43" s="30">
        <f t="shared" si="27"/>
        <v>0.7669693264302625</v>
      </c>
      <c r="L43" s="30">
        <f t="shared" si="27"/>
        <v>0.36045997346306946</v>
      </c>
      <c r="M43" s="30">
        <f t="shared" si="27"/>
        <v>0.14917917631448865</v>
      </c>
      <c r="N43" s="31">
        <f t="shared" si="27"/>
        <v>0.15664594010979005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0.98878684600775291</v>
      </c>
      <c r="F44" s="30">
        <f t="shared" si="27"/>
        <v>1.0003642323802586</v>
      </c>
      <c r="G44" s="30">
        <f t="shared" si="27"/>
        <v>1.0142310794286755</v>
      </c>
      <c r="H44" s="30">
        <f t="shared" si="27"/>
        <v>1.0101724900486511</v>
      </c>
      <c r="I44" s="30">
        <f t="shared" si="27"/>
        <v>1.0065301662460651</v>
      </c>
      <c r="J44" s="30">
        <f t="shared" si="27"/>
        <v>0.90967036969586601</v>
      </c>
      <c r="K44" s="30">
        <f t="shared" si="27"/>
        <v>0.44800582771808412</v>
      </c>
      <c r="L44" s="30">
        <f t="shared" si="27"/>
        <v>0.19634726955797799</v>
      </c>
      <c r="M44" s="30">
        <f t="shared" si="27"/>
        <v>0.10440461014127013</v>
      </c>
      <c r="N44" s="31">
        <f t="shared" si="27"/>
        <v>0.14530270312459348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0.8444207404323959</v>
      </c>
      <c r="F45" s="30">
        <f t="shared" si="27"/>
        <v>0.90954028670291642</v>
      </c>
      <c r="G45" s="30">
        <f t="shared" si="27"/>
        <v>0.83156854072898512</v>
      </c>
      <c r="H45" s="30">
        <f t="shared" si="27"/>
        <v>0.854827379868356</v>
      </c>
      <c r="I45" s="30">
        <f t="shared" si="27"/>
        <v>0.78994198298514451</v>
      </c>
      <c r="J45" s="30">
        <f t="shared" si="27"/>
        <v>0.31477482633920439</v>
      </c>
      <c r="K45" s="30">
        <f t="shared" si="27"/>
        <v>0.16663631396831177</v>
      </c>
      <c r="L45" s="30">
        <f t="shared" si="27"/>
        <v>0.11790722480942842</v>
      </c>
      <c r="M45" s="30">
        <f t="shared" si="27"/>
        <v>0.12727320030179254</v>
      </c>
      <c r="N45" s="31">
        <f t="shared" si="27"/>
        <v>8.8222285818352106E-2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0.38746520279938601</v>
      </c>
      <c r="F46" s="30">
        <f t="shared" si="27"/>
        <v>0.49811379660223221</v>
      </c>
      <c r="G46" s="30">
        <f t="shared" si="27"/>
        <v>0.39050914483440435</v>
      </c>
      <c r="H46" s="30">
        <f t="shared" si="27"/>
        <v>0.3868668210318183</v>
      </c>
      <c r="I46" s="30">
        <f t="shared" si="27"/>
        <v>0.25852694018783984</v>
      </c>
      <c r="J46" s="30">
        <f t="shared" si="27"/>
        <v>0.13471394749850404</v>
      </c>
      <c r="K46" s="30">
        <f t="shared" si="27"/>
        <v>0.12037880167546895</v>
      </c>
      <c r="L46" s="30">
        <f t="shared" si="27"/>
        <v>0.14493847074433489</v>
      </c>
      <c r="M46" s="30">
        <f t="shared" si="27"/>
        <v>0.1311756900902776</v>
      </c>
      <c r="N46" s="31">
        <f t="shared" si="27"/>
        <v>0.1319561880479746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0.94742498492133542</v>
      </c>
      <c r="S46" s="30">
        <f t="shared" si="29"/>
        <v>0.97612683901762409</v>
      </c>
      <c r="T46" s="30">
        <f t="shared" si="29"/>
        <v>0.9482372320970025</v>
      </c>
      <c r="U46" s="30">
        <f t="shared" si="29"/>
        <v>0.97006734687251517</v>
      </c>
      <c r="V46" s="30">
        <f t="shared" si="29"/>
        <v>0.90360624471873918</v>
      </c>
      <c r="W46" s="30">
        <f t="shared" si="29"/>
        <v>0.73444867124404389</v>
      </c>
      <c r="X46" s="30">
        <f t="shared" si="29"/>
        <v>0.37838194711167938</v>
      </c>
      <c r="Y46" s="30">
        <f t="shared" si="29"/>
        <v>8.0544330661142721E-2</v>
      </c>
      <c r="Z46" s="31">
        <f t="shared" si="29"/>
        <v>2.1359838152535005E-2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0.13003095975232198</v>
      </c>
      <c r="F47" s="30">
        <f t="shared" si="27"/>
        <v>0.17784946796055884</v>
      </c>
      <c r="G47" s="30">
        <f t="shared" si="27"/>
        <v>0.15781668704633556</v>
      </c>
      <c r="H47" s="30">
        <f t="shared" si="27"/>
        <v>0.16197934282071963</v>
      </c>
      <c r="I47" s="30">
        <f t="shared" si="27"/>
        <v>0.13996930041366393</v>
      </c>
      <c r="J47" s="30">
        <f t="shared" si="27"/>
        <v>0.13957905143481542</v>
      </c>
      <c r="K47" s="30">
        <f t="shared" si="27"/>
        <v>0.14761818039909463</v>
      </c>
      <c r="L47" s="30">
        <f t="shared" si="27"/>
        <v>0.14134818013892864</v>
      </c>
      <c r="M47" s="30">
        <f t="shared" si="27"/>
        <v>0.14475635455420557</v>
      </c>
      <c r="N47" s="31">
        <f t="shared" si="27"/>
        <v>0.14457423836407629</v>
      </c>
      <c r="P47" s="20">
        <f t="shared" ref="P47:P51" si="30">LOG(D62,10)</f>
        <v>-8.9999999999999982</v>
      </c>
      <c r="Q47" s="30">
        <f t="shared" ref="Q47:Q51" si="31">$E89*E$88</f>
        <v>0.98377616480670671</v>
      </c>
      <c r="R47" s="30">
        <f t="shared" si="29"/>
        <v>0.93205411810796335</v>
      </c>
      <c r="S47" s="30">
        <f t="shared" si="29"/>
        <v>0.96029031805365184</v>
      </c>
      <c r="T47" s="30">
        <f t="shared" si="29"/>
        <v>0.93285318751931612</v>
      </c>
      <c r="U47" s="30">
        <f t="shared" si="29"/>
        <v>0.95432913411046016</v>
      </c>
      <c r="V47" s="30">
        <f t="shared" si="29"/>
        <v>0.88894628592479175</v>
      </c>
      <c r="W47" s="30">
        <f t="shared" si="29"/>
        <v>0.72253309704384727</v>
      </c>
      <c r="X47" s="30">
        <f t="shared" si="29"/>
        <v>0.37224314076162207</v>
      </c>
      <c r="Y47" s="30">
        <f t="shared" si="29"/>
        <v>7.9237592714742219E-2</v>
      </c>
      <c r="Z47" s="31">
        <f t="shared" si="29"/>
        <v>2.101329965859286E-2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0.97335539617224742</v>
      </c>
      <c r="R48" s="30">
        <f t="shared" si="29"/>
        <v>0.92218122154159199</v>
      </c>
      <c r="S48" s="30">
        <f t="shared" si="29"/>
        <v>0.95011832610636304</v>
      </c>
      <c r="T48" s="30">
        <f t="shared" si="29"/>
        <v>0.92297182671305322</v>
      </c>
      <c r="U48" s="30">
        <f t="shared" si="29"/>
        <v>0.94422028672885794</v>
      </c>
      <c r="V48" s="30">
        <f t="shared" si="29"/>
        <v>0.87953001431192512</v>
      </c>
      <c r="W48" s="30">
        <f t="shared" si="29"/>
        <v>0.71487957736692709</v>
      </c>
      <c r="X48" s="30">
        <f t="shared" si="29"/>
        <v>0.36830011003531504</v>
      </c>
      <c r="Y48" s="30">
        <f t="shared" si="29"/>
        <v>7.8398258880105071E-2</v>
      </c>
      <c r="Z48" s="31">
        <f t="shared" si="29"/>
        <v>2.0790713727135795E-2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0.82966289811686578</v>
      </c>
      <c r="R49" s="30">
        <f t="shared" si="29"/>
        <v>0.786043358738163</v>
      </c>
      <c r="S49" s="30">
        <f t="shared" si="29"/>
        <v>0.80985622218901732</v>
      </c>
      <c r="T49" s="30">
        <f t="shared" si="29"/>
        <v>0.78671725008391424</v>
      </c>
      <c r="U49" s="30">
        <f t="shared" si="29"/>
        <v>0.80482888637478989</v>
      </c>
      <c r="V49" s="30">
        <f t="shared" si="29"/>
        <v>0.74968857574984704</v>
      </c>
      <c r="W49" s="30">
        <f t="shared" si="29"/>
        <v>0.60934481310241462</v>
      </c>
      <c r="X49" s="30">
        <f t="shared" si="29"/>
        <v>0.31392946283577855</v>
      </c>
      <c r="Y49" s="30">
        <f t="shared" si="29"/>
        <v>6.6824642803206796E-2</v>
      </c>
      <c r="Z49" s="31">
        <f t="shared" si="29"/>
        <v>1.7721465224939392E-2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0.96201046051792316</v>
      </c>
      <c r="G50" s="30">
        <f t="shared" si="33"/>
        <v>1.003648424543947</v>
      </c>
      <c r="H50" s="30">
        <f t="shared" si="33"/>
        <v>0.94402347238168138</v>
      </c>
      <c r="I50" s="30">
        <f t="shared" si="33"/>
        <v>1.0030616150019136</v>
      </c>
      <c r="J50" s="30">
        <f t="shared" si="33"/>
        <v>0.91680061232300036</v>
      </c>
      <c r="K50" s="30">
        <f t="shared" si="33"/>
        <v>0.74085980354637071</v>
      </c>
      <c r="L50" s="30">
        <f t="shared" si="33"/>
        <v>0.42650848322490115</v>
      </c>
      <c r="M50" s="30">
        <f t="shared" si="33"/>
        <v>0.17606837606837608</v>
      </c>
      <c r="N50" s="31">
        <f t="shared" si="33"/>
        <v>0.11868860824084705</v>
      </c>
      <c r="P50" s="20">
        <f t="shared" si="30"/>
        <v>-8.1249387366082999</v>
      </c>
      <c r="Q50" s="30">
        <f t="shared" si="31"/>
        <v>0.22402034681969102</v>
      </c>
      <c r="R50" s="30">
        <f t="shared" si="29"/>
        <v>0.21224247370771809</v>
      </c>
      <c r="S50" s="30">
        <f t="shared" si="29"/>
        <v>0.21867227301673686</v>
      </c>
      <c r="T50" s="30">
        <f t="shared" si="29"/>
        <v>0.21242443360171434</v>
      </c>
      <c r="U50" s="30">
        <f t="shared" si="29"/>
        <v>0.21731482348483835</v>
      </c>
      <c r="V50" s="30">
        <f t="shared" si="29"/>
        <v>0.20242618433033055</v>
      </c>
      <c r="W50" s="30">
        <f t="shared" si="29"/>
        <v>0.16453144605335193</v>
      </c>
      <c r="X50" s="30">
        <f t="shared" si="29"/>
        <v>8.4765255022268393E-2</v>
      </c>
      <c r="Y50" s="30">
        <f t="shared" si="29"/>
        <v>1.8043568889069064E-2</v>
      </c>
      <c r="Z50" s="31">
        <f t="shared" si="29"/>
        <v>4.7850383509433596E-3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0.94262023217247093</v>
      </c>
      <c r="F51" s="30">
        <f t="shared" si="33"/>
        <v>0.99772930220691414</v>
      </c>
      <c r="G51" s="30">
        <f t="shared" si="33"/>
        <v>1.0362801377726751</v>
      </c>
      <c r="H51" s="30">
        <f t="shared" si="33"/>
        <v>0.98629927286643704</v>
      </c>
      <c r="I51" s="30">
        <f t="shared" si="33"/>
        <v>0.9145299145299145</v>
      </c>
      <c r="J51" s="30">
        <f t="shared" si="33"/>
        <v>0.88034188034188032</v>
      </c>
      <c r="K51" s="30">
        <f t="shared" si="33"/>
        <v>0.76420461793596117</v>
      </c>
      <c r="L51" s="30">
        <f t="shared" si="33"/>
        <v>0.39479525449674702</v>
      </c>
      <c r="M51" s="30">
        <f t="shared" si="33"/>
        <v>0.12705702257941065</v>
      </c>
      <c r="N51" s="31">
        <f t="shared" si="33"/>
        <v>0.10348258706467661</v>
      </c>
      <c r="P51" s="20">
        <f t="shared" si="30"/>
        <v>-8</v>
      </c>
      <c r="Q51" s="30">
        <f t="shared" si="31"/>
        <v>2.9809563321892024E-2</v>
      </c>
      <c r="R51" s="30">
        <f t="shared" si="29"/>
        <v>2.8242325080755144E-2</v>
      </c>
      <c r="S51" s="30">
        <f t="shared" si="29"/>
        <v>2.9097914817894168E-2</v>
      </c>
      <c r="T51" s="30">
        <f t="shared" si="29"/>
        <v>2.8266537814371221E-2</v>
      </c>
      <c r="U51" s="30">
        <f t="shared" si="29"/>
        <v>2.8917284003096035E-2</v>
      </c>
      <c r="V51" s="30">
        <f t="shared" si="29"/>
        <v>2.6936107570000315E-2</v>
      </c>
      <c r="W51" s="30">
        <f t="shared" si="29"/>
        <v>2.1893594172128786E-2</v>
      </c>
      <c r="X51" s="30">
        <f t="shared" si="29"/>
        <v>1.1279400612286406E-2</v>
      </c>
      <c r="Y51" s="30">
        <f t="shared" si="29"/>
        <v>2.4009913250627431E-3</v>
      </c>
      <c r="Z51" s="31">
        <f t="shared" si="29"/>
        <v>6.3672744795335737E-4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0.9636688353106263</v>
      </c>
      <c r="F52" s="30">
        <f t="shared" si="33"/>
        <v>0.95598928434749331</v>
      </c>
      <c r="G52" s="30">
        <f t="shared" si="33"/>
        <v>0.87102946804439341</v>
      </c>
      <c r="H52" s="30">
        <f t="shared" si="33"/>
        <v>0.8546498277841561</v>
      </c>
      <c r="I52" s="30">
        <f t="shared" si="33"/>
        <v>0.89812476081132797</v>
      </c>
      <c r="J52" s="30">
        <f t="shared" si="33"/>
        <v>0.87628524046434497</v>
      </c>
      <c r="K52" s="30">
        <f t="shared" si="33"/>
        <v>0.50766679423395844</v>
      </c>
      <c r="L52" s="30">
        <f t="shared" si="33"/>
        <v>0.22546243143258068</v>
      </c>
      <c r="M52" s="30">
        <f t="shared" si="33"/>
        <v>0.10197729302206913</v>
      </c>
      <c r="N52" s="31">
        <f t="shared" si="33"/>
        <v>9.7716545477739503E-2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0.85528766424288816</v>
      </c>
      <c r="F53" s="30">
        <f t="shared" si="33"/>
        <v>0.84875621890547259</v>
      </c>
      <c r="G53" s="30">
        <f t="shared" si="33"/>
        <v>0.78127312157162898</v>
      </c>
      <c r="H53" s="30">
        <f t="shared" si="33"/>
        <v>0.75843857634902412</v>
      </c>
      <c r="I53" s="30">
        <f t="shared" si="33"/>
        <v>0.80413318025258329</v>
      </c>
      <c r="J53" s="30">
        <f t="shared" si="33"/>
        <v>0.45179232044903689</v>
      </c>
      <c r="K53" s="30">
        <f t="shared" si="33"/>
        <v>0.14440617425692054</v>
      </c>
      <c r="L53" s="30">
        <f t="shared" si="33"/>
        <v>0.13282306416634776</v>
      </c>
      <c r="M53" s="30">
        <f t="shared" si="33"/>
        <v>0.10741165965046562</v>
      </c>
      <c r="N53" s="31">
        <f t="shared" si="33"/>
        <v>0.12493940553642047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0.27572394438066078</v>
      </c>
      <c r="F54" s="30">
        <f t="shared" si="33"/>
        <v>0.44538844240336778</v>
      </c>
      <c r="G54" s="30">
        <f t="shared" si="33"/>
        <v>0.39196326061997705</v>
      </c>
      <c r="H54" s="30">
        <f t="shared" si="33"/>
        <v>0.41482331930093125</v>
      </c>
      <c r="I54" s="30">
        <f t="shared" si="33"/>
        <v>0.26850363566781477</v>
      </c>
      <c r="J54" s="30">
        <f t="shared" si="33"/>
        <v>0.13126674320704171</v>
      </c>
      <c r="K54" s="30">
        <f t="shared" si="33"/>
        <v>0.12223497895139686</v>
      </c>
      <c r="L54" s="30">
        <f t="shared" si="33"/>
        <v>0.11366245694603903</v>
      </c>
      <c r="M54" s="30">
        <f t="shared" si="33"/>
        <v>0.1039928562316622</v>
      </c>
      <c r="N54" s="31">
        <f t="shared" si="33"/>
        <v>0.13297614491644341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0.14139558617170558</v>
      </c>
      <c r="F55" s="36">
        <f t="shared" si="33"/>
        <v>0.12891950503890803</v>
      </c>
      <c r="G55" s="36">
        <f t="shared" si="33"/>
        <v>0.17025130756474041</v>
      </c>
      <c r="H55" s="36">
        <f t="shared" si="33"/>
        <v>0.14208444954713612</v>
      </c>
      <c r="I55" s="36">
        <f t="shared" si="33"/>
        <v>0.14774843730067611</v>
      </c>
      <c r="J55" s="36">
        <f t="shared" si="33"/>
        <v>0.12565378237020028</v>
      </c>
      <c r="K55" s="36">
        <f t="shared" si="33"/>
        <v>9.7742058936088783E-2</v>
      </c>
      <c r="L55" s="36">
        <f t="shared" si="33"/>
        <v>0.11588212782242634</v>
      </c>
      <c r="M55" s="36">
        <f t="shared" si="33"/>
        <v>0.11452991452991453</v>
      </c>
      <c r="N55" s="37">
        <f t="shared" si="33"/>
        <v>0.13090955479015182</v>
      </c>
      <c r="P55" s="20" t="e">
        <f>LOG(D61,10)</f>
        <v>#NUM!</v>
      </c>
      <c r="Q55" s="30">
        <f>E88</f>
        <v>1</v>
      </c>
      <c r="R55" s="30">
        <f t="shared" ref="R55:Z60" si="36">F88</f>
        <v>0.94742498492133542</v>
      </c>
      <c r="S55" s="30">
        <f t="shared" si="36"/>
        <v>0.97612683901762409</v>
      </c>
      <c r="T55" s="30">
        <f t="shared" si="36"/>
        <v>0.9482372320970025</v>
      </c>
      <c r="U55" s="30">
        <f t="shared" si="36"/>
        <v>0.97006734687251517</v>
      </c>
      <c r="V55" s="30">
        <f t="shared" si="36"/>
        <v>0.90360624471873918</v>
      </c>
      <c r="W55" s="30">
        <f t="shared" si="36"/>
        <v>0.73444867124404389</v>
      </c>
      <c r="X55" s="30">
        <f t="shared" si="36"/>
        <v>0.37838194711167938</v>
      </c>
      <c r="Y55" s="30">
        <f t="shared" si="36"/>
        <v>8.0544330661142721E-2</v>
      </c>
      <c r="Z55" s="31">
        <f t="shared" si="36"/>
        <v>2.1359838152535005E-2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0.98377616480670671</v>
      </c>
      <c r="R56" s="30">
        <f t="shared" si="36"/>
        <v>0.99367200917236675</v>
      </c>
      <c r="S56" s="30">
        <f t="shared" si="36"/>
        <v>1.0258349721993465</v>
      </c>
      <c r="T56" s="30">
        <f t="shared" si="36"/>
        <v>1.0098665529662705</v>
      </c>
      <c r="U56" s="30">
        <f t="shared" si="36"/>
        <v>0.94828145333323222</v>
      </c>
      <c r="V56" s="30">
        <f t="shared" si="36"/>
        <v>0.91367871759664387</v>
      </c>
      <c r="W56" s="30">
        <f t="shared" si="36"/>
        <v>0.73482419367005192</v>
      </c>
      <c r="X56" s="30">
        <f t="shared" si="36"/>
        <v>0.27906265372920069</v>
      </c>
      <c r="Y56" s="30">
        <f t="shared" si="36"/>
        <v>3.6210343804878281E-2</v>
      </c>
      <c r="Z56" s="31">
        <f t="shared" si="36"/>
        <v>3.2107405857812576E-2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0.97335539617224742</v>
      </c>
      <c r="R57" s="30">
        <f t="shared" si="36"/>
        <v>0.98799760022361349</v>
      </c>
      <c r="S57" s="30">
        <f t="shared" si="36"/>
        <v>0.92440404767754103</v>
      </c>
      <c r="T57" s="30">
        <f t="shared" si="36"/>
        <v>0.91155206443472259</v>
      </c>
      <c r="U57" s="30">
        <f t="shared" si="36"/>
        <v>0.92568469534212006</v>
      </c>
      <c r="V57" s="30">
        <f t="shared" si="36"/>
        <v>0.83183486433888432</v>
      </c>
      <c r="W57" s="30">
        <f t="shared" si="36"/>
        <v>0.38688784128344456</v>
      </c>
      <c r="X57" s="30">
        <f t="shared" si="36"/>
        <v>8.7349845424492312E-2</v>
      </c>
      <c r="Y57" s="30">
        <f t="shared" si="36"/>
        <v>0</v>
      </c>
      <c r="Z57" s="31">
        <f t="shared" si="36"/>
        <v>2.3347398666450914E-2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0.82966289811686578</v>
      </c>
      <c r="R58" s="30">
        <f t="shared" si="36"/>
        <v>0.86165013030941195</v>
      </c>
      <c r="S58" s="30">
        <f t="shared" si="36"/>
        <v>0.81122534573241745</v>
      </c>
      <c r="T58" s="30">
        <f t="shared" si="36"/>
        <v>0.7757748526366669</v>
      </c>
      <c r="U58" s="30">
        <f t="shared" si="36"/>
        <v>0.69725669176039162</v>
      </c>
      <c r="V58" s="30">
        <f t="shared" si="36"/>
        <v>0.26751086898263726</v>
      </c>
      <c r="W58" s="30">
        <f t="shared" si="36"/>
        <v>4.1388076059005602E-2</v>
      </c>
      <c r="X58" s="30">
        <f t="shared" si="36"/>
        <v>2.1556733541860051E-2</v>
      </c>
      <c r="Y58" s="30">
        <f t="shared" si="36"/>
        <v>8.9320361004178728E-3</v>
      </c>
      <c r="Z58" s="31">
        <f t="shared" si="36"/>
        <v>7.8720454547086954E-3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0.22402034681969102</v>
      </c>
      <c r="R59" s="30">
        <f t="shared" si="36"/>
        <v>0.38070916724221793</v>
      </c>
      <c r="S59" s="30">
        <f t="shared" si="36"/>
        <v>0.29928988089562053</v>
      </c>
      <c r="T59" s="30">
        <f t="shared" si="36"/>
        <v>0.31003411613804699</v>
      </c>
      <c r="U59" s="30">
        <f t="shared" si="36"/>
        <v>0.16721904399309906</v>
      </c>
      <c r="V59" s="30">
        <f t="shared" si="36"/>
        <v>3.4496214149646237E-2</v>
      </c>
      <c r="W59" s="30">
        <f t="shared" si="36"/>
        <v>2.6445936630638461E-2</v>
      </c>
      <c r="X59" s="30">
        <f t="shared" si="36"/>
        <v>2.1271194198711013E-2</v>
      </c>
      <c r="Y59" s="30">
        <f t="shared" si="36"/>
        <v>1.7978608504750165E-2</v>
      </c>
      <c r="Z59" s="31">
        <f t="shared" si="36"/>
        <v>2.5214027569023079E-2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2.9809563321892024E-2</v>
      </c>
      <c r="R60" s="30">
        <f t="shared" si="36"/>
        <v>5.4235722197147951E-2</v>
      </c>
      <c r="S60" s="30">
        <f t="shared" si="36"/>
        <v>5.0282501838054577E-2</v>
      </c>
      <c r="T60" s="30">
        <f t="shared" si="36"/>
        <v>4.6586153034353289E-2</v>
      </c>
      <c r="U60" s="30">
        <f t="shared" si="36"/>
        <v>4.2568986157202365E-2</v>
      </c>
      <c r="V60" s="30">
        <f t="shared" si="36"/>
        <v>2.9480343623512428E-2</v>
      </c>
      <c r="W60" s="30">
        <f t="shared" si="36"/>
        <v>2.5522417059347574E-2</v>
      </c>
      <c r="X60" s="30">
        <f t="shared" si="36"/>
        <v>1.8872573109282698E-2</v>
      </c>
      <c r="Y60" s="30">
        <f t="shared" si="36"/>
        <v>2.8058204061311875E-2</v>
      </c>
      <c r="Z60" s="31">
        <f t="shared" si="36"/>
        <v>3.7873621913150329E-2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0.95276054746094563</v>
      </c>
      <c r="G61" s="30">
        <f t="shared" si="40"/>
        <v>0.97854960091791199</v>
      </c>
      <c r="H61" s="30">
        <f t="shared" si="40"/>
        <v>0.95349036393075526</v>
      </c>
      <c r="I61" s="30">
        <f t="shared" si="40"/>
        <v>0.97310505485032917</v>
      </c>
      <c r="J61" s="30">
        <f t="shared" si="40"/>
        <v>0.91338874138491244</v>
      </c>
      <c r="K61" s="30">
        <f t="shared" si="40"/>
        <v>0.76139808285969457</v>
      </c>
      <c r="L61" s="30">
        <f t="shared" si="40"/>
        <v>0.44146670309270525</v>
      </c>
      <c r="M61" s="30">
        <f t="shared" si="40"/>
        <v>0.17385506426371636</v>
      </c>
      <c r="N61" s="31">
        <f t="shared" si="40"/>
        <v>0.1206768954942893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0.98542263675115838</v>
      </c>
      <c r="F62" s="30">
        <f t="shared" si="40"/>
        <v>0.99431420377298452</v>
      </c>
      <c r="G62" s="30">
        <f t="shared" si="40"/>
        <v>1.0232131163677798</v>
      </c>
      <c r="H62" s="30">
        <f t="shared" si="40"/>
        <v>1.0088652482529357</v>
      </c>
      <c r="I62" s="30">
        <f t="shared" si="40"/>
        <v>0.95353009738564765</v>
      </c>
      <c r="J62" s="30">
        <f t="shared" si="40"/>
        <v>0.92243901181764087</v>
      </c>
      <c r="K62" s="30">
        <f t="shared" si="40"/>
        <v>0.76173549548419339</v>
      </c>
      <c r="L62" s="30">
        <f t="shared" si="40"/>
        <v>0.35222680389469252</v>
      </c>
      <c r="M62" s="30">
        <f t="shared" si="40"/>
        <v>0.13402030121457634</v>
      </c>
      <c r="N62" s="31">
        <f t="shared" si="40"/>
        <v>0.13033374892103738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0.9760594172714977</v>
      </c>
      <c r="F63" s="30">
        <f t="shared" si="40"/>
        <v>0.98921566082780921</v>
      </c>
      <c r="G63" s="30">
        <f t="shared" si="40"/>
        <v>0.93207588439987699</v>
      </c>
      <c r="H63" s="30">
        <f t="shared" si="40"/>
        <v>0.92052818153144322</v>
      </c>
      <c r="I63" s="30">
        <f t="shared" si="40"/>
        <v>0.93322656584960384</v>
      </c>
      <c r="J63" s="30">
        <f t="shared" si="40"/>
        <v>0.84890106197971049</v>
      </c>
      <c r="K63" s="30">
        <f t="shared" si="40"/>
        <v>0.44910937867592882</v>
      </c>
      <c r="L63" s="30">
        <f t="shared" si="40"/>
        <v>0.17996992302668705</v>
      </c>
      <c r="M63" s="30">
        <f t="shared" si="40"/>
        <v>0.10148475528969174</v>
      </c>
      <c r="N63" s="31">
        <f t="shared" si="40"/>
        <v>0.12246274891582699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0.84694951721823097</v>
      </c>
      <c r="F64" s="30">
        <f t="shared" si="40"/>
        <v>0.87569053297932198</v>
      </c>
      <c r="G64" s="30">
        <f t="shared" si="40"/>
        <v>0.83038309532565924</v>
      </c>
      <c r="H64" s="30">
        <f t="shared" si="40"/>
        <v>0.79853028684662986</v>
      </c>
      <c r="I64" s="30">
        <f t="shared" si="40"/>
        <v>0.72798052231267996</v>
      </c>
      <c r="J64" s="30">
        <f t="shared" si="40"/>
        <v>0.34184734919629328</v>
      </c>
      <c r="K64" s="30">
        <f t="shared" si="40"/>
        <v>0.138672572577938</v>
      </c>
      <c r="L64" s="30">
        <f t="shared" si="40"/>
        <v>0.12085380900321104</v>
      </c>
      <c r="M64" s="30">
        <f t="shared" si="40"/>
        <v>0.10951032589222</v>
      </c>
      <c r="N64" s="31">
        <f t="shared" si="40"/>
        <v>0.10855790813779999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0.30277045203247455</v>
      </c>
      <c r="F65" s="30">
        <f t="shared" si="40"/>
        <v>0.44355774585779084</v>
      </c>
      <c r="G65" s="30">
        <f t="shared" si="40"/>
        <v>0.37040127586193922</v>
      </c>
      <c r="H65" s="30">
        <f t="shared" si="40"/>
        <v>0.38005513502001315</v>
      </c>
      <c r="I65" s="30">
        <f t="shared" si="40"/>
        <v>0.25173361552337492</v>
      </c>
      <c r="J65" s="30">
        <f t="shared" si="40"/>
        <v>0.13248012958794031</v>
      </c>
      <c r="K65" s="30">
        <f t="shared" si="40"/>
        <v>0.12524683251296315</v>
      </c>
      <c r="L65" s="30">
        <f t="shared" si="40"/>
        <v>0.12059724755042706</v>
      </c>
      <c r="M65" s="30">
        <f t="shared" si="40"/>
        <v>0.11763880910988815</v>
      </c>
      <c r="N65" s="31">
        <f t="shared" si="40"/>
        <v>0.12413994344100497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-6.1617891064403407E-2</v>
      </c>
      <c r="S65" s="30">
        <f t="shared" si="45"/>
        <v>-6.5544654145694659E-2</v>
      </c>
      <c r="T65" s="30">
        <f t="shared" si="45"/>
        <v>-7.7013365446954363E-2</v>
      </c>
      <c r="U65" s="30">
        <f t="shared" si="45"/>
        <v>6.0476807772279484E-3</v>
      </c>
      <c r="V65" s="30">
        <f t="shared" si="45"/>
        <v>-2.4732431671852129E-2</v>
      </c>
      <c r="W65" s="30">
        <f t="shared" si="45"/>
        <v>-1.2291096626204645E-2</v>
      </c>
      <c r="X65" s="30">
        <f t="shared" si="45"/>
        <v>9.3180487032421377E-2</v>
      </c>
      <c r="Y65" s="30">
        <f t="shared" si="45"/>
        <v>4.3027248909863938E-2</v>
      </c>
      <c r="Z65" s="31">
        <f t="shared" si="45"/>
        <v>-1.1094106199219717E-2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0.12826910237256897</v>
      </c>
      <c r="F66" s="30">
        <f t="shared" si="40"/>
        <v>0.15021637849170241</v>
      </c>
      <c r="G66" s="30">
        <f t="shared" si="40"/>
        <v>0.14666434973335787</v>
      </c>
      <c r="H66" s="30">
        <f t="shared" si="40"/>
        <v>0.14334312398346555</v>
      </c>
      <c r="I66" s="30">
        <f t="shared" si="40"/>
        <v>0.13973363830380015</v>
      </c>
      <c r="J66" s="30">
        <f t="shared" si="40"/>
        <v>0.12797329345471598</v>
      </c>
      <c r="K66" s="30">
        <f t="shared" si="40"/>
        <v>0.12441703609936995</v>
      </c>
      <c r="L66" s="30">
        <f t="shared" si="40"/>
        <v>0.11844204993529205</v>
      </c>
      <c r="M66" s="30">
        <f t="shared" si="40"/>
        <v>0.12669547937797312</v>
      </c>
      <c r="N66" s="31">
        <f t="shared" si="40"/>
        <v>0.13551478195105168</v>
      </c>
      <c r="P66" s="20">
        <f t="shared" si="44"/>
        <v>-8.6020599913279607</v>
      </c>
      <c r="Q66" s="30">
        <f t="shared" si="45"/>
        <v>0</v>
      </c>
      <c r="R66" s="30">
        <f t="shared" si="45"/>
        <v>-6.5816378682021504E-2</v>
      </c>
      <c r="S66" s="30">
        <f t="shared" si="45"/>
        <v>2.5714278428822013E-2</v>
      </c>
      <c r="T66" s="30">
        <f t="shared" si="45"/>
        <v>1.1419762278330636E-2</v>
      </c>
      <c r="U66" s="30">
        <f t="shared" si="45"/>
        <v>1.8535591386737882E-2</v>
      </c>
      <c r="V66" s="30">
        <f t="shared" si="45"/>
        <v>4.7695149973040807E-2</v>
      </c>
      <c r="W66" s="30">
        <f t="shared" si="45"/>
        <v>0.32799173608348253</v>
      </c>
      <c r="X66" s="30">
        <f t="shared" si="45"/>
        <v>0.28095026461082273</v>
      </c>
      <c r="Y66" s="30">
        <f t="shared" si="45"/>
        <v>7.8398258880105071E-2</v>
      </c>
      <c r="Z66" s="31">
        <f t="shared" si="45"/>
        <v>-2.5566849393151188E-3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-7.5606771571248954E-2</v>
      </c>
      <c r="S67" s="30">
        <f t="shared" si="45"/>
        <v>-1.3691235434001303E-3</v>
      </c>
      <c r="T67" s="30">
        <f t="shared" si="45"/>
        <v>1.0942397447247343E-2</v>
      </c>
      <c r="U67" s="30">
        <f t="shared" si="45"/>
        <v>0.10757219461439826</v>
      </c>
      <c r="V67" s="30">
        <f t="shared" si="45"/>
        <v>0.48217770676720978</v>
      </c>
      <c r="W67" s="30">
        <f t="shared" si="45"/>
        <v>0.56795673704340899</v>
      </c>
      <c r="X67" s="30">
        <f t="shared" si="45"/>
        <v>0.2923727292939185</v>
      </c>
      <c r="Y67" s="30">
        <f t="shared" si="45"/>
        <v>5.7892606702788924E-2</v>
      </c>
      <c r="Z67" s="31">
        <f t="shared" si="45"/>
        <v>9.8494197702306968E-3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-0.16846669353449983</v>
      </c>
      <c r="S68" s="30">
        <f t="shared" si="45"/>
        <v>-8.0617607878883668E-2</v>
      </c>
      <c r="T68" s="30">
        <f t="shared" si="45"/>
        <v>-9.7609682536332648E-2</v>
      </c>
      <c r="U68" s="30">
        <f t="shared" si="45"/>
        <v>5.0095779491739295E-2</v>
      </c>
      <c r="V68" s="30">
        <f t="shared" si="45"/>
        <v>0.16792997018068431</v>
      </c>
      <c r="W68" s="30">
        <f t="shared" si="45"/>
        <v>0.13808550942271347</v>
      </c>
      <c r="X68" s="30">
        <f t="shared" si="45"/>
        <v>6.349406082355738E-2</v>
      </c>
      <c r="Y68" s="30">
        <f t="shared" si="45"/>
        <v>6.4960384318898945E-5</v>
      </c>
      <c r="Z68" s="31">
        <f t="shared" si="45"/>
        <v>-2.0428989218079719E-2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2.940553513865268E-2</v>
      </c>
      <c r="G69" s="30">
        <f t="shared" si="47"/>
        <v>3.0362610770038431E-2</v>
      </c>
      <c r="H69" s="30">
        <f t="shared" si="47"/>
        <v>3.164357303982869E-2</v>
      </c>
      <c r="I69" s="30">
        <f t="shared" si="47"/>
        <v>3.7607116026158821E-2</v>
      </c>
      <c r="J69" s="30">
        <f t="shared" si="47"/>
        <v>3.4511506794453174E-2</v>
      </c>
      <c r="K69" s="30">
        <f t="shared" si="47"/>
        <v>7.4062489983400523E-2</v>
      </c>
      <c r="L69" s="30">
        <f t="shared" si="47"/>
        <v>7.6497534106545487E-2</v>
      </c>
      <c r="M69" s="30">
        <f t="shared" si="47"/>
        <v>6.8823293218817343E-3</v>
      </c>
      <c r="N69" s="31">
        <f t="shared" si="47"/>
        <v>3.7334902285425194E-3</v>
      </c>
      <c r="P69" s="21">
        <f t="shared" si="44"/>
        <v>-8</v>
      </c>
      <c r="Q69" s="36">
        <f t="shared" si="45"/>
        <v>0</v>
      </c>
      <c r="R69" s="36">
        <f t="shared" si="45"/>
        <v>-2.5993397116392807E-2</v>
      </c>
      <c r="S69" s="36">
        <f t="shared" si="45"/>
        <v>-2.1184587020160409E-2</v>
      </c>
      <c r="T69" s="36">
        <f t="shared" si="45"/>
        <v>-1.8319615219982068E-2</v>
      </c>
      <c r="U69" s="36">
        <f t="shared" si="45"/>
        <v>-1.365170215410633E-2</v>
      </c>
      <c r="V69" s="36">
        <f t="shared" si="45"/>
        <v>-2.5442360535121132E-3</v>
      </c>
      <c r="W69" s="36">
        <f t="shared" si="45"/>
        <v>-3.6288228872187883E-3</v>
      </c>
      <c r="X69" s="36">
        <f t="shared" si="45"/>
        <v>-7.5931724969962918E-3</v>
      </c>
      <c r="Y69" s="36">
        <f t="shared" si="45"/>
        <v>-2.5657212736249133E-2</v>
      </c>
      <c r="Z69" s="37">
        <f t="shared" si="45"/>
        <v>-3.7236894465196971E-2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3.9863795128609388E-2</v>
      </c>
      <c r="F70" s="30">
        <f t="shared" si="47"/>
        <v>5.4330754806320262E-3</v>
      </c>
      <c r="G70" s="30">
        <f t="shared" si="47"/>
        <v>5.0986439817105621E-2</v>
      </c>
      <c r="H70" s="30">
        <f t="shared" si="47"/>
        <v>6.5242035950171667E-2</v>
      </c>
      <c r="I70" s="30">
        <f t="shared" si="47"/>
        <v>3.9451431021936385E-2</v>
      </c>
      <c r="J70" s="30">
        <f t="shared" si="47"/>
        <v>5.3369946662069796E-2</v>
      </c>
      <c r="K70" s="30">
        <f t="shared" si="47"/>
        <v>6.8126735979020976E-3</v>
      </c>
      <c r="L70" s="30">
        <f t="shared" si="47"/>
        <v>4.7226383938122625E-2</v>
      </c>
      <c r="M70" s="30">
        <f t="shared" si="47"/>
        <v>1.3142422627861711E-2</v>
      </c>
      <c r="N70" s="31">
        <f t="shared" si="47"/>
        <v>2.6585774274699117E-2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1.2562392871495714E-2</v>
      </c>
      <c r="F71" s="30">
        <f t="shared" si="47"/>
        <v>2.9289180699575007E-2</v>
      </c>
      <c r="G71" s="30">
        <f t="shared" si="47"/>
        <v>7.3897637165020291E-2</v>
      </c>
      <c r="H71" s="30">
        <f t="shared" si="47"/>
        <v>8.0439045705760839E-2</v>
      </c>
      <c r="I71" s="30">
        <f t="shared" si="47"/>
        <v>6.3501699648977436E-2</v>
      </c>
      <c r="J71" s="30">
        <f t="shared" si="47"/>
        <v>7.8146782150425129E-2</v>
      </c>
      <c r="K71" s="30">
        <f t="shared" si="47"/>
        <v>5.8013512645971384E-2</v>
      </c>
      <c r="L71" s="30">
        <f t="shared" si="47"/>
        <v>5.552325976748191E-2</v>
      </c>
      <c r="M71" s="30">
        <f t="shared" si="47"/>
        <v>3.1947276033441243E-3</v>
      </c>
      <c r="N71" s="31">
        <f t="shared" si="47"/>
        <v>2.3850281748671792E-2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7.4050047403459215E-3</v>
      </c>
      <c r="F72" s="30">
        <f t="shared" si="47"/>
        <v>3.0976494373363379E-2</v>
      </c>
      <c r="G72" s="30">
        <f t="shared" si="47"/>
        <v>4.8528111546624515E-2</v>
      </c>
      <c r="H72" s="30">
        <f t="shared" si="47"/>
        <v>5.0196226731069056E-2</v>
      </c>
      <c r="I72" s="30">
        <f t="shared" si="47"/>
        <v>0.11982061525473976</v>
      </c>
      <c r="J72" s="30">
        <f t="shared" si="47"/>
        <v>9.9218599316621831E-2</v>
      </c>
      <c r="K72" s="30">
        <f t="shared" si="47"/>
        <v>3.1227839748330623E-2</v>
      </c>
      <c r="L72" s="30">
        <f t="shared" si="47"/>
        <v>1.0801713266712608E-2</v>
      </c>
      <c r="M72" s="30">
        <f t="shared" si="47"/>
        <v>1.6812071924799572E-2</v>
      </c>
      <c r="N72" s="31">
        <f t="shared" si="47"/>
        <v>1.8675198740973863E-2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7.4926745284598903E-2</v>
      </c>
      <c r="F73" s="30">
        <f t="shared" si="47"/>
        <v>5.5494050999275818E-2</v>
      </c>
      <c r="G73" s="30">
        <f t="shared" si="47"/>
        <v>3.6094475278366317E-2</v>
      </c>
      <c r="H73" s="30">
        <f t="shared" si="47"/>
        <v>3.8627136303866751E-2</v>
      </c>
      <c r="I73" s="30">
        <f t="shared" si="47"/>
        <v>2.1007308897441901E-2</v>
      </c>
      <c r="J73" s="30">
        <f t="shared" si="47"/>
        <v>1.9369472725967716E-3</v>
      </c>
      <c r="K73" s="30">
        <f t="shared" si="47"/>
        <v>6.8870009530154408E-3</v>
      </c>
      <c r="L73" s="30">
        <f t="shared" si="47"/>
        <v>2.1720616505935628E-2</v>
      </c>
      <c r="M73" s="30">
        <f t="shared" si="47"/>
        <v>1.3591745165924986E-2</v>
      </c>
      <c r="N73" s="31">
        <f t="shared" si="47"/>
        <v>1.4430455585289582E-2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1.4090270072191741E-2</v>
      </c>
      <c r="F74" s="30">
        <f t="shared" si="47"/>
        <v>2.5072814818647381E-2</v>
      </c>
      <c r="G74" s="30">
        <f t="shared" si="47"/>
        <v>3.0720822209120757E-2</v>
      </c>
      <c r="H74" s="30">
        <f t="shared" si="47"/>
        <v>1.8039844279993066E-2</v>
      </c>
      <c r="I74" s="30">
        <f t="shared" si="47"/>
        <v>8.1351904730059803E-3</v>
      </c>
      <c r="J74" s="30">
        <f t="shared" si="47"/>
        <v>1.0637389984614928E-2</v>
      </c>
      <c r="K74" s="30">
        <f t="shared" si="47"/>
        <v>2.5118867592331329E-2</v>
      </c>
      <c r="L74" s="30">
        <f t="shared" si="47"/>
        <v>2.1739505350891027E-2</v>
      </c>
      <c r="M74" s="30">
        <f t="shared" si="47"/>
        <v>1.5952286106844387E-2</v>
      </c>
      <c r="N74" s="31">
        <f t="shared" si="47"/>
        <v>7.8460826510261088E-3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1.6977293627966124E-2</v>
      </c>
      <c r="G77" s="30">
        <f t="shared" si="54"/>
        <v>1.752986150138152E-2</v>
      </c>
      <c r="H77" s="30">
        <f t="shared" si="54"/>
        <v>1.8269425412666681E-2</v>
      </c>
      <c r="I77" s="30">
        <f t="shared" si="54"/>
        <v>2.1712478561148284E-2</v>
      </c>
      <c r="J77" s="30">
        <f t="shared" si="54"/>
        <v>1.9925227737917141E-2</v>
      </c>
      <c r="K77" s="30">
        <f t="shared" si="54"/>
        <v>4.2759998528770257E-2</v>
      </c>
      <c r="L77" s="30">
        <f t="shared" si="54"/>
        <v>4.4165871908756614E-2</v>
      </c>
      <c r="M77" s="30">
        <f t="shared" si="54"/>
        <v>3.9735146866400738E-3</v>
      </c>
      <c r="N77" s="31">
        <f t="shared" si="54"/>
        <v>2.1555315884658611E-3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2.3015372848422724E-2</v>
      </c>
      <c r="F78" s="30">
        <f t="shared" si="56"/>
        <v>3.136787591270456E-3</v>
      </c>
      <c r="G78" s="30">
        <f t="shared" si="56"/>
        <v>2.9437034753426586E-2</v>
      </c>
      <c r="H78" s="30">
        <f t="shared" si="56"/>
        <v>3.7667507018310856E-2</v>
      </c>
      <c r="I78" s="30">
        <f t="shared" si="56"/>
        <v>2.2777294320430925E-2</v>
      </c>
      <c r="J78" s="30">
        <f t="shared" si="56"/>
        <v>3.0813153071981968E-2</v>
      </c>
      <c r="K78" s="30">
        <f t="shared" si="56"/>
        <v>3.9332989356498328E-3</v>
      </c>
      <c r="L78" s="30">
        <f t="shared" si="56"/>
        <v>2.7266165479527718E-2</v>
      </c>
      <c r="M78" s="30">
        <f t="shared" si="56"/>
        <v>7.5877812419997883E-3</v>
      </c>
      <c r="N78" s="31">
        <f t="shared" si="56"/>
        <v>1.5349303934112164E-2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7.2529009060238866E-3</v>
      </c>
      <c r="F79" s="30">
        <f t="shared" si="56"/>
        <v>1.6910116361243222E-2</v>
      </c>
      <c r="G79" s="30">
        <f t="shared" si="56"/>
        <v>4.2664820709701762E-2</v>
      </c>
      <c r="H79" s="30">
        <f t="shared" si="56"/>
        <v>4.6441504691577637E-2</v>
      </c>
      <c r="I79" s="30">
        <f t="shared" si="56"/>
        <v>3.6662723386335888E-2</v>
      </c>
      <c r="J79" s="30">
        <f t="shared" si="56"/>
        <v>4.5118065710850995E-2</v>
      </c>
      <c r="K79" s="30">
        <f t="shared" si="56"/>
        <v>3.3494117142787341E-2</v>
      </c>
      <c r="L79" s="30">
        <f t="shared" si="56"/>
        <v>3.2056368973041198E-2</v>
      </c>
      <c r="M79" s="30">
        <f t="shared" si="56"/>
        <v>1.8444768417782583E-3</v>
      </c>
      <c r="N79" s="31">
        <f t="shared" si="56"/>
        <v>1.3769966587844079E-2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4.2752814801891728E-3</v>
      </c>
      <c r="F80" s="30">
        <f t="shared" si="56"/>
        <v>1.7884287365012276E-2</v>
      </c>
      <c r="G80" s="30">
        <f t="shared" si="56"/>
        <v>2.8017718264707853E-2</v>
      </c>
      <c r="H80" s="30">
        <f t="shared" si="56"/>
        <v>2.8980805015486211E-2</v>
      </c>
      <c r="I80" s="30">
        <f t="shared" si="56"/>
        <v>6.9178464471790588E-2</v>
      </c>
      <c r="J80" s="30">
        <f t="shared" si="56"/>
        <v>5.7283885024069239E-2</v>
      </c>
      <c r="K80" s="30">
        <f t="shared" si="56"/>
        <v>1.8029401684909182E-2</v>
      </c>
      <c r="L80" s="30">
        <f t="shared" si="56"/>
        <v>6.2363720622456761E-3</v>
      </c>
      <c r="M80" s="30">
        <f t="shared" si="56"/>
        <v>9.7064542514183824E-3</v>
      </c>
      <c r="N80" s="31">
        <f t="shared" si="56"/>
        <v>1.078213102027102E-2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4.3258976559565704E-2</v>
      </c>
      <c r="F81" s="30">
        <f t="shared" si="56"/>
        <v>3.2039505282854715E-2</v>
      </c>
      <c r="G81" s="30">
        <f t="shared" si="56"/>
        <v>2.0839155018223088E-2</v>
      </c>
      <c r="H81" s="30">
        <f t="shared" si="56"/>
        <v>2.2301387543061837E-2</v>
      </c>
      <c r="I81" s="30">
        <f t="shared" si="56"/>
        <v>1.2128575446887703E-2</v>
      </c>
      <c r="J81" s="30">
        <f t="shared" si="56"/>
        <v>1.1182970292398576E-3</v>
      </c>
      <c r="K81" s="30">
        <f t="shared" si="56"/>
        <v>3.9762118541326738E-3</v>
      </c>
      <c r="L81" s="30">
        <f t="shared" si="56"/>
        <v>1.2540403786666564E-2</v>
      </c>
      <c r="M81" s="30">
        <f t="shared" si="56"/>
        <v>7.8471977303035852E-3</v>
      </c>
      <c r="N81" s="31">
        <f t="shared" si="56"/>
        <v>8.3314274166958798E-3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8.1350212191344303E-3</v>
      </c>
      <c r="F82" s="36">
        <f t="shared" si="56"/>
        <v>1.4475796384887704E-2</v>
      </c>
      <c r="G82" s="36">
        <f t="shared" si="56"/>
        <v>1.7736674972162504E-2</v>
      </c>
      <c r="H82" s="36">
        <f t="shared" si="56"/>
        <v>1.0415308951192928E-2</v>
      </c>
      <c r="I82" s="36">
        <f t="shared" si="56"/>
        <v>4.6968544094988822E-3</v>
      </c>
      <c r="J82" s="36">
        <f t="shared" si="56"/>
        <v>6.1414999710924581E-3</v>
      </c>
      <c r="K82" s="36">
        <f t="shared" si="56"/>
        <v>1.450238496617106E-2</v>
      </c>
      <c r="L82" s="36">
        <f t="shared" si="56"/>
        <v>1.2551309266386245E-2</v>
      </c>
      <c r="M82" s="36">
        <f t="shared" si="56"/>
        <v>9.2100566779765337E-3</v>
      </c>
      <c r="N82" s="37">
        <f t="shared" si="56"/>
        <v>4.529937930653977E-3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0.10148475528969174</v>
      </c>
      <c r="F85" s="5"/>
      <c r="G85" s="5" t="s">
        <v>22</v>
      </c>
      <c r="H85" s="5">
        <f>1/(1-E85)</f>
        <v>1.1129471713330936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0.14997248250071196</v>
      </c>
      <c r="S85" s="30">
        <f t="shared" si="60"/>
        <v>0.11349267459511189</v>
      </c>
      <c r="T85" s="30">
        <f t="shared" si="60"/>
        <v>0.11317284886354911</v>
      </c>
      <c r="U85" s="30">
        <f t="shared" si="60"/>
        <v>0.11081718310034745</v>
      </c>
      <c r="V85" s="30">
        <f t="shared" si="60"/>
        <v>9.8381006355146655E-2</v>
      </c>
      <c r="W85" s="30">
        <f t="shared" si="60"/>
        <v>4.1332965209282202E-2</v>
      </c>
      <c r="X85" s="30">
        <f t="shared" si="60"/>
        <v>2.6637975604352042E-2</v>
      </c>
      <c r="Y85" s="30">
        <f t="shared" si="60"/>
        <v>8.3986198920443476E-3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-0.11294717133309362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0.10544068186966832</v>
      </c>
      <c r="S86" s="30">
        <f t="shared" si="61"/>
        <v>7.9792937990902243E-2</v>
      </c>
      <c r="T86" s="30">
        <f t="shared" si="61"/>
        <v>7.956807911910696E-2</v>
      </c>
      <c r="U86" s="30">
        <f t="shared" si="61"/>
        <v>7.791188859543649E-2</v>
      </c>
      <c r="V86" s="30">
        <f t="shared" si="61"/>
        <v>6.9168424901292075E-2</v>
      </c>
      <c r="W86" s="30">
        <f t="shared" si="61"/>
        <v>2.9059837929543527E-2</v>
      </c>
      <c r="X86" s="30">
        <f t="shared" si="61"/>
        <v>1.8728277778139298E-2</v>
      </c>
      <c r="Y86" s="30">
        <f t="shared" si="61"/>
        <v>5.904791288475951E-3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3.8899096088381484E-2</v>
      </c>
      <c r="S87" s="30">
        <f t="shared" si="63"/>
        <v>2.943714994103476E-2</v>
      </c>
      <c r="T87" s="30">
        <f t="shared" si="63"/>
        <v>2.935419517722641E-2</v>
      </c>
      <c r="U87" s="30">
        <f t="shared" si="63"/>
        <v>2.8743194630012986E-2</v>
      </c>
      <c r="V87" s="30">
        <f t="shared" si="63"/>
        <v>2.5517562659952312E-2</v>
      </c>
      <c r="W87" s="30">
        <f t="shared" si="63"/>
        <v>1.0720733287094615E-2</v>
      </c>
      <c r="X87" s="30">
        <f t="shared" si="63"/>
        <v>6.9092219809639595E-3</v>
      </c>
      <c r="Y87" s="30">
        <f t="shared" si="63"/>
        <v>2.178391107107761E-3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0.94742498492133542</v>
      </c>
      <c r="G88" s="30">
        <f t="shared" si="64"/>
        <v>0.97612683901762409</v>
      </c>
      <c r="H88" s="30">
        <f t="shared" si="64"/>
        <v>0.9482372320970025</v>
      </c>
      <c r="I88" s="30">
        <f t="shared" si="64"/>
        <v>0.97006734687251517</v>
      </c>
      <c r="J88" s="30">
        <f t="shared" si="64"/>
        <v>0.90360624471873918</v>
      </c>
      <c r="K88" s="30">
        <f t="shared" si="64"/>
        <v>0.73444867124404389</v>
      </c>
      <c r="L88" s="30">
        <f t="shared" si="64"/>
        <v>0.37838194711167938</v>
      </c>
      <c r="M88" s="30">
        <f t="shared" si="64"/>
        <v>8.0544330661142721E-2</v>
      </c>
      <c r="N88" s="31">
        <f t="shared" si="64"/>
        <v>2.1359838152535005E-2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1.0347224487722677E-2</v>
      </c>
      <c r="S88" s="30">
        <f t="shared" si="65"/>
        <v>7.8303310191728554E-3</v>
      </c>
      <c r="T88" s="30">
        <f t="shared" si="65"/>
        <v>7.8082649135363443E-3</v>
      </c>
      <c r="U88" s="30">
        <f t="shared" si="65"/>
        <v>7.6457377481293559E-3</v>
      </c>
      <c r="V88" s="30">
        <f t="shared" si="65"/>
        <v>6.78771426004728E-3</v>
      </c>
      <c r="W88" s="30">
        <f t="shared" si="65"/>
        <v>2.8517329488204207E-3</v>
      </c>
      <c r="X88" s="30">
        <f t="shared" si="65"/>
        <v>1.8378645794264435E-3</v>
      </c>
      <c r="Y88" s="30">
        <f t="shared" si="65"/>
        <v>5.7945567054025059E-4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0.98377616480670671</v>
      </c>
      <c r="F89" s="30">
        <f t="shared" si="64"/>
        <v>0.99367200917236675</v>
      </c>
      <c r="G89" s="30">
        <f t="shared" si="64"/>
        <v>1.0258349721993465</v>
      </c>
      <c r="H89" s="30">
        <f t="shared" si="64"/>
        <v>1.0098665529662705</v>
      </c>
      <c r="I89" s="30">
        <f t="shared" si="64"/>
        <v>0.94828145333323222</v>
      </c>
      <c r="J89" s="30">
        <f t="shared" si="64"/>
        <v>0.91367871759664387</v>
      </c>
      <c r="K89" s="30">
        <f t="shared" si="64"/>
        <v>0.73482419367005192</v>
      </c>
      <c r="L89" s="30">
        <f t="shared" si="64"/>
        <v>0.27906265372920069</v>
      </c>
      <c r="M89" s="30">
        <f t="shared" si="64"/>
        <v>3.6210343804878281E-2</v>
      </c>
      <c r="N89" s="31">
        <f t="shared" si="64"/>
        <v>3.2107405857812576E-2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0.97335539617224742</v>
      </c>
      <c r="F90" s="30">
        <f t="shared" si="64"/>
        <v>0.98799760022361349</v>
      </c>
      <c r="G90" s="30">
        <f t="shared" si="64"/>
        <v>0.92440404767754103</v>
      </c>
      <c r="H90" s="30">
        <f t="shared" si="64"/>
        <v>0.91155206443472259</v>
      </c>
      <c r="I90" s="30">
        <f t="shared" si="64"/>
        <v>0.92568469534212006</v>
      </c>
      <c r="J90" s="30">
        <f t="shared" si="64"/>
        <v>0.83183486433888432</v>
      </c>
      <c r="K90" s="30">
        <f t="shared" si="64"/>
        <v>0.38688784128344456</v>
      </c>
      <c r="L90" s="30">
        <f t="shared" si="64"/>
        <v>8.7349845424492312E-2</v>
      </c>
      <c r="M90" s="30">
        <f t="shared" si="64"/>
        <v>0</v>
      </c>
      <c r="N90" s="31">
        <f t="shared" si="64"/>
        <v>2.3347398666450914E-2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1.3452285460922806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0.82966289811686578</v>
      </c>
      <c r="F91" s="30">
        <f t="shared" si="64"/>
        <v>0.86165013030941195</v>
      </c>
      <c r="G91" s="30">
        <f t="shared" si="64"/>
        <v>0.81122534573241745</v>
      </c>
      <c r="H91" s="30">
        <f t="shared" si="64"/>
        <v>0.7757748526366669</v>
      </c>
      <c r="I91" s="30">
        <f t="shared" si="64"/>
        <v>0.69725669176039162</v>
      </c>
      <c r="J91" s="30">
        <f t="shared" si="64"/>
        <v>0.26751086898263726</v>
      </c>
      <c r="K91" s="30">
        <f t="shared" si="64"/>
        <v>4.1388076059005602E-2</v>
      </c>
      <c r="L91" s="30">
        <f t="shared" si="64"/>
        <v>2.1556733541860051E-2</v>
      </c>
      <c r="M91" s="30">
        <f t="shared" si="64"/>
        <v>8.9320361004178728E-3</v>
      </c>
      <c r="N91" s="31">
        <f t="shared" si="64"/>
        <v>7.8720454547086954E-3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0.22402034681969102</v>
      </c>
      <c r="F92" s="30">
        <f t="shared" si="64"/>
        <v>0.38070916724221793</v>
      </c>
      <c r="G92" s="30">
        <f t="shared" si="64"/>
        <v>0.29928988089562053</v>
      </c>
      <c r="H92" s="30">
        <f t="shared" si="64"/>
        <v>0.31003411613804699</v>
      </c>
      <c r="I92" s="30">
        <f t="shared" si="64"/>
        <v>0.16721904399309906</v>
      </c>
      <c r="J92" s="30">
        <f t="shared" si="64"/>
        <v>3.4496214149646237E-2</v>
      </c>
      <c r="K92" s="30">
        <f t="shared" si="64"/>
        <v>2.6445936630638461E-2</v>
      </c>
      <c r="L92" s="30">
        <f t="shared" si="64"/>
        <v>2.1271194198711013E-2</v>
      </c>
      <c r="M92" s="30">
        <f t="shared" si="64"/>
        <v>1.7978608504750165E-2</v>
      </c>
      <c r="N92" s="31">
        <f t="shared" si="64"/>
        <v>2.5214027569023079E-2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2.9809563321892024E-2</v>
      </c>
      <c r="F93" s="36">
        <f t="shared" si="64"/>
        <v>5.4235722197147951E-2</v>
      </c>
      <c r="G93" s="36">
        <f t="shared" si="64"/>
        <v>5.0282501838054577E-2</v>
      </c>
      <c r="H93" s="36">
        <f t="shared" si="64"/>
        <v>4.6586153034353289E-2</v>
      </c>
      <c r="I93" s="36">
        <f t="shared" si="64"/>
        <v>4.2568986157202365E-2</v>
      </c>
      <c r="J93" s="36">
        <f t="shared" si="64"/>
        <v>2.9480343623512428E-2</v>
      </c>
      <c r="K93" s="36">
        <f t="shared" si="64"/>
        <v>2.5522417059347574E-2</v>
      </c>
      <c r="L93" s="36">
        <f t="shared" si="64"/>
        <v>1.8872573109282698E-2</v>
      </c>
      <c r="M93" s="36">
        <f t="shared" si="64"/>
        <v>2.8058204061311875E-2</v>
      </c>
      <c r="N93" s="37">
        <f t="shared" si="64"/>
        <v>3.7873621913150329E-2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0.15593414673147557</v>
      </c>
      <c r="S94" s="30">
        <f t="shared" si="70"/>
        <v>0.11633835200114448</v>
      </c>
      <c r="T94" s="30">
        <f t="shared" si="70"/>
        <v>0.11428594762836976</v>
      </c>
      <c r="U94" s="30">
        <f t="shared" si="70"/>
        <v>0.10955257050102295</v>
      </c>
      <c r="V94" s="30">
        <f t="shared" si="70"/>
        <v>8.9310384673757945E-2</v>
      </c>
      <c r="W94" s="30">
        <f t="shared" si="70"/>
        <v>3.0535368466611465E-2</v>
      </c>
      <c r="X94" s="30">
        <f t="shared" si="70"/>
        <v>1.6943656896787729E-2</v>
      </c>
      <c r="Y94" s="30">
        <f t="shared" si="70"/>
        <v>7.0987072584658183E-3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0.1086322225663027</v>
      </c>
      <c r="S95" s="30">
        <f t="shared" si="70"/>
        <v>7.8872958141364802E-2</v>
      </c>
      <c r="T95" s="30">
        <f t="shared" si="70"/>
        <v>7.657912037549279E-2</v>
      </c>
      <c r="U95" s="30">
        <f t="shared" si="70"/>
        <v>6.4610380408367737E-2</v>
      </c>
      <c r="V95" s="30">
        <f t="shared" si="70"/>
        <v>4.0292186645649951E-2</v>
      </c>
      <c r="W95" s="30">
        <f t="shared" si="70"/>
        <v>1.1775969339485068E-2</v>
      </c>
      <c r="X95" s="30">
        <f t="shared" si="70"/>
        <v>8.5452153461660612E-3</v>
      </c>
      <c r="Y95" s="30">
        <f t="shared" si="70"/>
        <v>4.8609489521036506E-3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4.414703898555912E-2</v>
      </c>
      <c r="S96" s="30">
        <f t="shared" si="70"/>
        <v>3.1531855194489401E-2</v>
      </c>
      <c r="T96" s="30">
        <f t="shared" si="70"/>
        <v>2.8602190958941991E-2</v>
      </c>
      <c r="U96" s="30">
        <f t="shared" si="70"/>
        <v>1.9269232481588884E-2</v>
      </c>
      <c r="V96" s="30">
        <f t="shared" si="70"/>
        <v>9.7833863017370501E-3</v>
      </c>
      <c r="W96" s="30">
        <f t="shared" si="70"/>
        <v>3.9176484347204932E-3</v>
      </c>
      <c r="X96" s="30">
        <f t="shared" si="70"/>
        <v>4.5765399145223616E-3</v>
      </c>
      <c r="Y96" s="30">
        <f t="shared" si="70"/>
        <v>2.9581806950363236E-3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1.3807216532939376E-2</v>
      </c>
      <c r="S97" s="30">
        <f t="shared" si="70"/>
        <v>9.7830416188420515E-3</v>
      </c>
      <c r="T97" s="30">
        <f t="shared" si="70"/>
        <v>8.6020932779583524E-3</v>
      </c>
      <c r="U97" s="30">
        <f t="shared" si="70"/>
        <v>6.1297342545057571E-3</v>
      </c>
      <c r="V97" s="30">
        <f t="shared" si="70"/>
        <v>4.796417029579253E-3</v>
      </c>
      <c r="W97" s="30">
        <f t="shared" si="70"/>
        <v>2.6879430934007176E-3</v>
      </c>
      <c r="X97" s="30">
        <f t="shared" si="70"/>
        <v>3.3494771438339517E-3</v>
      </c>
      <c r="Y97" s="30">
        <f t="shared" si="70"/>
        <v>2.3003384287053163E-3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1.2304104702789289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0.37318346169074146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0.42668356695219944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5.3500105261457986E-2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0.14903872643765631</v>
      </c>
      <c r="S121" s="30">
        <f t="shared" si="78"/>
        <v>0.11279105175306355</v>
      </c>
      <c r="T121" s="30">
        <f t="shared" si="78"/>
        <v>0.11243589209154461</v>
      </c>
      <c r="U121" s="30">
        <f t="shared" si="78"/>
        <v>0.10981997544524377</v>
      </c>
      <c r="V121" s="30">
        <f t="shared" si="78"/>
        <v>9.6009866102781311E-2</v>
      </c>
      <c r="W121" s="30">
        <f t="shared" si="78"/>
        <v>3.8154388649698959E-2</v>
      </c>
      <c r="X121" s="30">
        <f t="shared" si="78"/>
        <v>1.9823372657652667E-2</v>
      </c>
      <c r="Y121" s="30">
        <f t="shared" si="78"/>
        <v>2.8993665995500585E-3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0.10386552266330241</v>
      </c>
      <c r="S122" s="30">
        <f t="shared" si="78"/>
        <v>7.8604412571762192E-2</v>
      </c>
      <c r="T122" s="30">
        <f t="shared" si="78"/>
        <v>7.8356900768928747E-2</v>
      </c>
      <c r="U122" s="30">
        <f t="shared" si="78"/>
        <v>7.6533860836919362E-2</v>
      </c>
      <c r="V122" s="30">
        <f t="shared" si="78"/>
        <v>6.6909555401833437E-2</v>
      </c>
      <c r="W122" s="30">
        <f t="shared" si="78"/>
        <v>2.6589904608836472E-2</v>
      </c>
      <c r="X122" s="30">
        <f t="shared" si="78"/>
        <v>1.3814966158462103E-2</v>
      </c>
      <c r="Y122" s="30">
        <f t="shared" si="78"/>
        <v>2.0205770302308568E-3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3.5506623748882436E-2</v>
      </c>
      <c r="S123" s="30">
        <f t="shared" si="78"/>
        <v>2.6871065880397175E-2</v>
      </c>
      <c r="T123" s="30">
        <f t="shared" si="78"/>
        <v>2.678645350632667E-2</v>
      </c>
      <c r="U123" s="30">
        <f t="shared" si="78"/>
        <v>2.6163243885990204E-2</v>
      </c>
      <c r="V123" s="30">
        <f t="shared" si="78"/>
        <v>2.2873157020152305E-2</v>
      </c>
      <c r="W123" s="30">
        <f t="shared" si="78"/>
        <v>9.0898087667179821E-3</v>
      </c>
      <c r="X123" s="30">
        <f t="shared" si="78"/>
        <v>4.7226720947832687E-3</v>
      </c>
      <c r="Y123" s="30">
        <f t="shared" si="78"/>
        <v>6.9073804789497963E-4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6.0687802393888709E-3</v>
      </c>
      <c r="S124" s="30">
        <f t="shared" si="78"/>
        <v>4.5927935807020693E-3</v>
      </c>
      <c r="T124" s="30">
        <f t="shared" si="78"/>
        <v>4.5783316620640578E-3</v>
      </c>
      <c r="U124" s="30">
        <f t="shared" si="78"/>
        <v>4.4718128824796132E-3</v>
      </c>
      <c r="V124" s="30">
        <f t="shared" si="78"/>
        <v>3.9094723372764565E-3</v>
      </c>
      <c r="W124" s="30">
        <f t="shared" si="78"/>
        <v>1.5536270700764136E-3</v>
      </c>
      <c r="X124" s="30">
        <f t="shared" si="78"/>
        <v>8.0719753273742476E-4</v>
      </c>
      <c r="Y124" s="30">
        <f t="shared" si="78"/>
        <v>1.1806071580632999E-4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1.2664721787491431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0.15566057696193075</v>
      </c>
      <c r="S130" s="30">
        <f t="shared" si="82"/>
        <v>0.11594828588589311</v>
      </c>
      <c r="T130" s="30">
        <f t="shared" si="82"/>
        <v>0.11366406824478179</v>
      </c>
      <c r="U130" s="30">
        <f t="shared" si="82"/>
        <v>0.10839606956004837</v>
      </c>
      <c r="V130" s="30">
        <f t="shared" si="82"/>
        <v>8.5867586101994964E-2</v>
      </c>
      <c r="W130" s="30">
        <f t="shared" si="82"/>
        <v>2.6069619305111941E-2</v>
      </c>
      <c r="X130" s="30">
        <f t="shared" si="82"/>
        <v>8.8861371136309021E-3</v>
      </c>
      <c r="Y130" s="30">
        <f t="shared" si="82"/>
        <v>1.3325864888356182E-3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0.10737177092945926</v>
      </c>
      <c r="S131" s="30">
        <f t="shared" si="82"/>
        <v>7.7546269355442649E-2</v>
      </c>
      <c r="T131" s="30">
        <f t="shared" si="82"/>
        <v>7.499334910241838E-2</v>
      </c>
      <c r="U131" s="30">
        <f t="shared" si="82"/>
        <v>6.1672773811585216E-2</v>
      </c>
      <c r="V131" s="30">
        <f t="shared" si="82"/>
        <v>3.4607908851438371E-2</v>
      </c>
      <c r="W131" s="30">
        <f t="shared" si="82"/>
        <v>7.1188432903826378E-3</v>
      </c>
      <c r="X131" s="30">
        <f t="shared" si="82"/>
        <v>1.9674078323158551E-3</v>
      </c>
      <c r="Y131" s="30">
        <f t="shared" si="82"/>
        <v>4.41555082376918E-4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4.121868950629274E-2</v>
      </c>
      <c r="S132" s="30">
        <f t="shared" si="82"/>
        <v>2.9106100569889121E-2</v>
      </c>
      <c r="T132" s="30">
        <f t="shared" si="82"/>
        <v>2.58455390459809E-2</v>
      </c>
      <c r="U132" s="30">
        <f t="shared" si="82"/>
        <v>1.5458449308441542E-2</v>
      </c>
      <c r="V132" s="30">
        <f t="shared" si="82"/>
        <v>4.9012036348746102E-3</v>
      </c>
      <c r="W132" s="30">
        <f t="shared" si="82"/>
        <v>8.5785500066384683E-4</v>
      </c>
      <c r="X132" s="30">
        <f t="shared" si="82"/>
        <v>6.8109523997945671E-4</v>
      </c>
      <c r="Y132" s="30">
        <f t="shared" si="82"/>
        <v>3.859569314022849E-4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9.7511813484010348E-3</v>
      </c>
      <c r="S133" s="30">
        <f t="shared" si="82"/>
        <v>6.6400306697639144E-3</v>
      </c>
      <c r="T133" s="30">
        <f t="shared" si="82"/>
        <v>5.3256975542868906E-3</v>
      </c>
      <c r="U133" s="30">
        <f t="shared" si="82"/>
        <v>2.5740925726154759E-3</v>
      </c>
      <c r="V133" s="30">
        <f t="shared" si="82"/>
        <v>1.0901809386438324E-3</v>
      </c>
      <c r="W133" s="30">
        <f t="shared" si="82"/>
        <v>5.0663092983795933E-4</v>
      </c>
      <c r="X133" s="30">
        <f t="shared" si="82"/>
        <v>5.9717760942420051E-4</v>
      </c>
      <c r="Y133" s="30">
        <f t="shared" si="82"/>
        <v>4.9807274890551574E-4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1.1269827615270498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0.40988041827201471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0.47487626889376511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6.4995850621750395E-2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MDAMB231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45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0.83894952418766322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0.38875508489345922</v>
      </c>
      <c r="S4" s="75">
        <f>S3*AVERAGE(E63:E64)</f>
        <v>0.27116536101205757</v>
      </c>
      <c r="T4" s="75">
        <f>T3*AVERAGE(E64:E65)</f>
        <v>0.11799847205099052</v>
      </c>
      <c r="U4" s="75">
        <f>U3*AVERAGE(E65:E66)</f>
        <v>6.1030606231155859E-2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0.73478374895144116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0.83894952418766322</v>
      </c>
      <c r="R5" s="80" t="s">
        <v>80</v>
      </c>
      <c r="S5" s="81">
        <f>SUM(R3:U3)</f>
        <v>1</v>
      </c>
      <c r="T5" s="80" t="s">
        <v>92</v>
      </c>
      <c r="U5" s="79">
        <f>Q5/S5</f>
        <v>0.83894952418766322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-8.1955118167453822E-3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7.3665609517979957E-3</v>
      </c>
      <c r="D7" s="53">
        <v>0</v>
      </c>
      <c r="E7" s="113">
        <v>62136</v>
      </c>
      <c r="F7" s="113">
        <v>58663</v>
      </c>
      <c r="G7" s="113">
        <v>59336</v>
      </c>
      <c r="H7" s="113">
        <v>58963</v>
      </c>
      <c r="I7" s="113">
        <v>52655</v>
      </c>
      <c r="J7" s="113">
        <v>47235</v>
      </c>
      <c r="K7" s="113">
        <v>28483</v>
      </c>
      <c r="L7" s="113">
        <v>21110</v>
      </c>
      <c r="M7" s="113">
        <v>16867</v>
      </c>
      <c r="N7" s="114">
        <v>14519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59652</v>
      </c>
      <c r="F8" s="113">
        <v>59403</v>
      </c>
      <c r="G8" s="113">
        <v>59655</v>
      </c>
      <c r="H8" s="113">
        <v>57489</v>
      </c>
      <c r="I8" s="113">
        <v>55414</v>
      </c>
      <c r="J8" s="113">
        <v>46773</v>
      </c>
      <c r="K8" s="113">
        <v>27102</v>
      </c>
      <c r="L8" s="113">
        <v>21218</v>
      </c>
      <c r="M8" s="113">
        <v>18032</v>
      </c>
      <c r="N8" s="114">
        <v>10614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59094</v>
      </c>
      <c r="F9" s="113">
        <v>56308</v>
      </c>
      <c r="G9" s="113">
        <v>54505</v>
      </c>
      <c r="H9" s="113">
        <v>51330</v>
      </c>
      <c r="I9" s="113">
        <v>48681</v>
      </c>
      <c r="J9" s="113">
        <v>41866</v>
      </c>
      <c r="K9" s="113">
        <v>27157</v>
      </c>
      <c r="L9" s="113">
        <v>22282</v>
      </c>
      <c r="M9" s="113">
        <v>18846</v>
      </c>
      <c r="N9" s="114">
        <v>19335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0.38355374575323642</v>
      </c>
      <c r="D10" s="53">
        <v>5.0000000000000001E-9</v>
      </c>
      <c r="E10" s="113">
        <v>49461</v>
      </c>
      <c r="F10" s="113">
        <v>49730</v>
      </c>
      <c r="G10" s="113">
        <v>45095</v>
      </c>
      <c r="H10" s="113">
        <v>37362</v>
      </c>
      <c r="I10" s="113">
        <v>38517</v>
      </c>
      <c r="J10" s="113">
        <v>32836</v>
      </c>
      <c r="K10" s="113">
        <v>26120</v>
      </c>
      <c r="L10" s="113">
        <v>24068</v>
      </c>
      <c r="M10" s="113">
        <v>17947</v>
      </c>
      <c r="N10" s="114">
        <v>22805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0.38056111624700378</v>
      </c>
      <c r="S10" s="38">
        <f t="shared" si="3"/>
        <v>0.28448411639557047</v>
      </c>
      <c r="T10" s="38">
        <f t="shared" si="3"/>
        <v>0.27783032675482094</v>
      </c>
      <c r="U10" s="38">
        <f t="shared" si="3"/>
        <v>0.25786140141714481</v>
      </c>
      <c r="V10" s="38">
        <f t="shared" si="3"/>
        <v>0.19038809646977783</v>
      </c>
      <c r="W10" s="38">
        <f t="shared" si="3"/>
        <v>7.3330084219290312E-2</v>
      </c>
      <c r="X10" s="38">
        <f t="shared" si="3"/>
        <v>7.277687230055449E-2</v>
      </c>
      <c r="Y10" s="38">
        <f t="shared" si="3"/>
        <v>3.9707989981286142E-2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0.37535823393649104</v>
      </c>
      <c r="D11" s="53">
        <v>7.4999999999999993E-9</v>
      </c>
      <c r="E11" s="113">
        <v>30867</v>
      </c>
      <c r="F11" s="113">
        <v>31181</v>
      </c>
      <c r="G11" s="113">
        <v>32640</v>
      </c>
      <c r="H11" s="113">
        <v>31233</v>
      </c>
      <c r="I11" s="113">
        <v>30435</v>
      </c>
      <c r="J11" s="113">
        <v>31313</v>
      </c>
      <c r="K11" s="113">
        <v>29313</v>
      </c>
      <c r="L11" s="113">
        <v>27579</v>
      </c>
      <c r="M11" s="113">
        <v>20576</v>
      </c>
      <c r="N11" s="114">
        <v>18108</v>
      </c>
      <c r="O11" s="5"/>
      <c r="P11" s="41" t="s">
        <v>78</v>
      </c>
      <c r="Q11" s="42">
        <f>SUM(R10:Y10)</f>
        <v>1.5769400037854489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0.73478374895144116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-8.1955118167453822E-3</v>
      </c>
      <c r="D12" s="53">
        <v>1E-8</v>
      </c>
      <c r="E12" s="113">
        <v>28854</v>
      </c>
      <c r="F12" s="113">
        <v>28982</v>
      </c>
      <c r="G12" s="113">
        <v>29750</v>
      </c>
      <c r="H12" s="113">
        <v>29502</v>
      </c>
      <c r="I12" s="113">
        <v>29021</v>
      </c>
      <c r="J12" s="113">
        <v>28927</v>
      </c>
      <c r="K12" s="113">
        <v>27470</v>
      </c>
      <c r="L12" s="113">
        <v>22388</v>
      </c>
      <c r="M12" s="113">
        <v>22040</v>
      </c>
      <c r="N12" s="114">
        <v>21190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0.48896996295357442</v>
      </c>
      <c r="D15" s="53">
        <f>D7</f>
        <v>0</v>
      </c>
      <c r="E15" s="113">
        <v>63513</v>
      </c>
      <c r="F15" s="113">
        <v>60748</v>
      </c>
      <c r="G15" s="113">
        <v>62198</v>
      </c>
      <c r="H15" s="113">
        <v>57270</v>
      </c>
      <c r="I15" s="113">
        <v>58231</v>
      </c>
      <c r="J15" s="113">
        <v>53136</v>
      </c>
      <c r="K15" s="113">
        <v>29333</v>
      </c>
      <c r="L15" s="113">
        <v>24762</v>
      </c>
      <c r="M15" s="113">
        <v>18219</v>
      </c>
      <c r="N15" s="114">
        <v>17787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0.49633652390537242</v>
      </c>
      <c r="D16" s="53">
        <f t="shared" ref="D16:D20" si="7">D8</f>
        <v>1.0000000000000001E-9</v>
      </c>
      <c r="E16" s="113">
        <v>62062</v>
      </c>
      <c r="F16" s="113">
        <v>62494</v>
      </c>
      <c r="G16" s="113">
        <v>59518</v>
      </c>
      <c r="H16" s="113">
        <v>61926</v>
      </c>
      <c r="I16" s="113">
        <v>59296</v>
      </c>
      <c r="J16" s="113">
        <v>52965</v>
      </c>
      <c r="K16" s="113">
        <v>28801</v>
      </c>
      <c r="L16" s="113">
        <v>21093</v>
      </c>
      <c r="M16" s="113">
        <v>17370</v>
      </c>
      <c r="N16" s="114">
        <v>20070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7.3665609517979957E-3</v>
      </c>
      <c r="D17" s="53">
        <f t="shared" si="7"/>
        <v>2.5000000000000001E-9</v>
      </c>
      <c r="E17" s="113">
        <v>60712</v>
      </c>
      <c r="F17" s="113">
        <v>60658</v>
      </c>
      <c r="G17" s="113">
        <v>56638</v>
      </c>
      <c r="H17" s="113">
        <v>56149</v>
      </c>
      <c r="I17" s="113">
        <v>53002</v>
      </c>
      <c r="J17" s="113">
        <v>46369</v>
      </c>
      <c r="K17" s="113">
        <v>28987</v>
      </c>
      <c r="L17" s="113">
        <v>23727</v>
      </c>
      <c r="M17" s="113">
        <v>20975</v>
      </c>
      <c r="N17" s="114">
        <v>20280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0.9599983783581415</v>
      </c>
      <c r="S17" s="30">
        <f t="shared" si="10"/>
        <v>0.95265733835137212</v>
      </c>
      <c r="T17" s="30">
        <f t="shared" si="10"/>
        <v>0.93741421925593149</v>
      </c>
      <c r="U17" s="30">
        <f t="shared" si="10"/>
        <v>0.90845051686121947</v>
      </c>
      <c r="V17" s="30">
        <f t="shared" si="10"/>
        <v>0.80474355104806283</v>
      </c>
      <c r="W17" s="30">
        <f t="shared" si="10"/>
        <v>0.46016758214209769</v>
      </c>
      <c r="X17" s="30">
        <f t="shared" si="10"/>
        <v>0.37269697470797492</v>
      </c>
      <c r="Y17" s="30">
        <f t="shared" si="10"/>
        <v>0.28339752594986328</v>
      </c>
      <c r="Z17" s="31">
        <f t="shared" si="10"/>
        <v>0.26007094397085201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54609</v>
      </c>
      <c r="F18" s="113">
        <v>50904</v>
      </c>
      <c r="G18" s="113">
        <v>44271</v>
      </c>
      <c r="H18" s="113">
        <v>42732</v>
      </c>
      <c r="I18" s="113">
        <v>36588</v>
      </c>
      <c r="J18" s="113">
        <v>38308</v>
      </c>
      <c r="K18" s="113">
        <v>29004</v>
      </c>
      <c r="L18" s="113">
        <v>23566</v>
      </c>
      <c r="M18" s="113">
        <v>21969</v>
      </c>
      <c r="N18" s="114">
        <v>20803</v>
      </c>
      <c r="O18" s="5"/>
      <c r="P18" s="20">
        <f t="shared" si="9"/>
        <v>-8.9999999999999982</v>
      </c>
      <c r="Q18" s="30">
        <f t="shared" si="10"/>
        <v>0.98773568907218812</v>
      </c>
      <c r="R18" s="30">
        <f t="shared" si="10"/>
        <v>0.94822465975576209</v>
      </c>
      <c r="S18" s="30">
        <f t="shared" si="10"/>
        <v>0.94097365254616916</v>
      </c>
      <c r="T18" s="30">
        <f t="shared" si="10"/>
        <v>0.92591747980282468</v>
      </c>
      <c r="U18" s="30">
        <f t="shared" si="10"/>
        <v>0.8973089972599021</v>
      </c>
      <c r="V18" s="30">
        <f t="shared" si="10"/>
        <v>0.79487392592085793</v>
      </c>
      <c r="W18" s="30">
        <f t="shared" si="10"/>
        <v>0.45452394383580758</v>
      </c>
      <c r="X18" s="30">
        <f t="shared" si="10"/>
        <v>0.36812610312830146</v>
      </c>
      <c r="Y18" s="30">
        <f t="shared" si="10"/>
        <v>0.2799218505754415</v>
      </c>
      <c r="Z18" s="31">
        <f t="shared" si="10"/>
        <v>0.25688135305070392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32412</v>
      </c>
      <c r="F19" s="113">
        <v>33085</v>
      </c>
      <c r="G19" s="113">
        <v>31923</v>
      </c>
      <c r="H19" s="113">
        <v>33714</v>
      </c>
      <c r="I19" s="113">
        <v>31556</v>
      </c>
      <c r="J19" s="113">
        <v>31908</v>
      </c>
      <c r="K19" s="113">
        <v>28583</v>
      </c>
      <c r="L19" s="113">
        <v>29876</v>
      </c>
      <c r="M19" s="113">
        <v>22004</v>
      </c>
      <c r="N19" s="114">
        <v>22219</v>
      </c>
      <c r="O19" s="5"/>
      <c r="P19" s="20">
        <f t="shared" si="9"/>
        <v>-8.6020599913279607</v>
      </c>
      <c r="Q19" s="30">
        <f t="shared" si="10"/>
        <v>0.96580745109595034</v>
      </c>
      <c r="R19" s="30">
        <f t="shared" si="10"/>
        <v>0.92717358685832241</v>
      </c>
      <c r="S19" s="30">
        <f t="shared" si="10"/>
        <v>0.9200835557209911</v>
      </c>
      <c r="T19" s="30">
        <f t="shared" si="10"/>
        <v>0.90536163772067157</v>
      </c>
      <c r="U19" s="30">
        <f t="shared" si="10"/>
        <v>0.87738827813653308</v>
      </c>
      <c r="V19" s="30">
        <f t="shared" si="10"/>
        <v>0.77722731782363341</v>
      </c>
      <c r="W19" s="30">
        <f t="shared" si="10"/>
        <v>0.44443327958564571</v>
      </c>
      <c r="X19" s="30">
        <f t="shared" si="10"/>
        <v>0.35995351517388113</v>
      </c>
      <c r="Y19" s="30">
        <f t="shared" si="10"/>
        <v>0.27370744218453591</v>
      </c>
      <c r="Z19" s="31">
        <f t="shared" si="10"/>
        <v>0.2511784555006063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29383</v>
      </c>
      <c r="F20" s="113">
        <v>29990</v>
      </c>
      <c r="G20" s="113">
        <v>30443</v>
      </c>
      <c r="H20" s="113">
        <v>29492</v>
      </c>
      <c r="I20" s="113">
        <v>29714</v>
      </c>
      <c r="J20" s="113">
        <v>29729</v>
      </c>
      <c r="K20" s="113">
        <v>26734</v>
      </c>
      <c r="L20" s="113">
        <v>23783</v>
      </c>
      <c r="M20" s="113">
        <v>22469</v>
      </c>
      <c r="N20" s="114">
        <v>23714</v>
      </c>
      <c r="O20" s="5"/>
      <c r="P20" s="20">
        <f t="shared" si="9"/>
        <v>-8.3010299956639813</v>
      </c>
      <c r="Q20" s="30">
        <f t="shared" si="10"/>
        <v>0.83595574499745462</v>
      </c>
      <c r="R20" s="30">
        <f t="shared" si="10"/>
        <v>0.8025161595767285</v>
      </c>
      <c r="S20" s="30">
        <f t="shared" si="10"/>
        <v>0.79637937500881351</v>
      </c>
      <c r="T20" s="30">
        <f t="shared" si="10"/>
        <v>0.78363680202929953</v>
      </c>
      <c r="U20" s="30">
        <f t="shared" si="10"/>
        <v>0.75942442861604342</v>
      </c>
      <c r="V20" s="30">
        <f t="shared" si="10"/>
        <v>0.67272999474828055</v>
      </c>
      <c r="W20" s="30">
        <f t="shared" si="10"/>
        <v>0.38467973395327465</v>
      </c>
      <c r="X20" s="30">
        <f t="shared" si="10"/>
        <v>0.31155817715030265</v>
      </c>
      <c r="Y20" s="30">
        <f t="shared" si="10"/>
        <v>0.23690778993585343</v>
      </c>
      <c r="Z20" s="31">
        <f t="shared" si="10"/>
        <v>0.21740779971934487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0.50493598285470942</v>
      </c>
      <c r="R21" s="30">
        <f t="shared" si="10"/>
        <v>0.48473772471519538</v>
      </c>
      <c r="S21" s="30">
        <f t="shared" si="10"/>
        <v>0.48103096946420154</v>
      </c>
      <c r="T21" s="30">
        <f t="shared" si="10"/>
        <v>0.47333417014197382</v>
      </c>
      <c r="U21" s="30">
        <f t="shared" si="10"/>
        <v>0.45870935460618861</v>
      </c>
      <c r="V21" s="30">
        <f t="shared" si="10"/>
        <v>0.40634397589444265</v>
      </c>
      <c r="W21" s="30">
        <f t="shared" si="10"/>
        <v>0.23235517036679532</v>
      </c>
      <c r="X21" s="30">
        <f t="shared" si="10"/>
        <v>0.18818811323114809</v>
      </c>
      <c r="Y21" s="30">
        <f t="shared" si="10"/>
        <v>0.14309760830408724</v>
      </c>
      <c r="Z21" s="31">
        <f t="shared" si="10"/>
        <v>0.13131917770587423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0.47155371684378428</v>
      </c>
      <c r="R22" s="30">
        <f t="shared" si="10"/>
        <v>0.45269080347878715</v>
      </c>
      <c r="S22" s="30">
        <f t="shared" si="10"/>
        <v>0.44922910877809613</v>
      </c>
      <c r="T22" s="30">
        <f t="shared" si="10"/>
        <v>0.44204115931234861</v>
      </c>
      <c r="U22" s="30">
        <f t="shared" si="10"/>
        <v>0.42838321779456495</v>
      </c>
      <c r="V22" s="30">
        <f t="shared" si="10"/>
        <v>0.37947981260277969</v>
      </c>
      <c r="W22" s="30">
        <f t="shared" si="10"/>
        <v>0.21699373373012357</v>
      </c>
      <c r="X22" s="30">
        <f t="shared" si="10"/>
        <v>0.17574664367997944</v>
      </c>
      <c r="Y22" s="30">
        <f t="shared" si="10"/>
        <v>0.13363715670599083</v>
      </c>
      <c r="Z22" s="31">
        <f t="shared" si="10"/>
        <v>0.12263742027252683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65656</v>
      </c>
      <c r="F23" s="113">
        <v>64305</v>
      </c>
      <c r="G23" s="113">
        <v>60649</v>
      </c>
      <c r="H23" s="113">
        <v>63135</v>
      </c>
      <c r="I23" s="113">
        <v>63102</v>
      </c>
      <c r="J23" s="113">
        <v>53669</v>
      </c>
      <c r="K23" s="113">
        <v>30219</v>
      </c>
      <c r="L23" s="113">
        <v>25506</v>
      </c>
      <c r="M23" s="113">
        <v>19164</v>
      </c>
      <c r="N23" s="114">
        <v>17497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67365</v>
      </c>
      <c r="F24" s="113">
        <v>64835</v>
      </c>
      <c r="G24" s="113">
        <v>61972</v>
      </c>
      <c r="H24" s="113">
        <v>63218</v>
      </c>
      <c r="I24" s="113">
        <v>60578</v>
      </c>
      <c r="J24" s="113">
        <v>52631</v>
      </c>
      <c r="K24" s="113">
        <v>29906</v>
      </c>
      <c r="L24" s="113">
        <v>20277</v>
      </c>
      <c r="M24" s="113">
        <v>19266</v>
      </c>
      <c r="N24" s="114">
        <v>16047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65031</v>
      </c>
      <c r="F25" s="113">
        <v>63710</v>
      </c>
      <c r="G25" s="113">
        <v>60838</v>
      </c>
      <c r="H25" s="113">
        <v>56237</v>
      </c>
      <c r="I25" s="113">
        <v>58799</v>
      </c>
      <c r="J25" s="113">
        <v>49112</v>
      </c>
      <c r="K25" s="113">
        <v>29616</v>
      </c>
      <c r="L25" s="113">
        <v>24744</v>
      </c>
      <c r="M25" s="113">
        <v>21524</v>
      </c>
      <c r="N25" s="114">
        <v>19501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55942</v>
      </c>
      <c r="F26" s="113">
        <v>53939</v>
      </c>
      <c r="G26" s="113">
        <v>46083</v>
      </c>
      <c r="H26" s="113">
        <v>46900</v>
      </c>
      <c r="I26" s="113">
        <v>39222</v>
      </c>
      <c r="J26" s="113">
        <v>35107</v>
      </c>
      <c r="K26" s="113">
        <v>30321</v>
      </c>
      <c r="L26" s="113">
        <v>27624</v>
      </c>
      <c r="M26" s="113">
        <v>20723</v>
      </c>
      <c r="N26" s="114">
        <v>22142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0.9599983783581415</v>
      </c>
      <c r="S26" s="30">
        <f t="shared" si="15"/>
        <v>0.95265733835137212</v>
      </c>
      <c r="T26" s="30">
        <f t="shared" si="15"/>
        <v>0.93741421925593149</v>
      </c>
      <c r="U26" s="30">
        <f t="shared" si="15"/>
        <v>0.90845051686121947</v>
      </c>
      <c r="V26" s="30">
        <f t="shared" si="15"/>
        <v>0.80474355104806283</v>
      </c>
      <c r="W26" s="30">
        <f t="shared" si="15"/>
        <v>0.46016758214209769</v>
      </c>
      <c r="X26" s="30">
        <f t="shared" si="15"/>
        <v>0.37269697470797492</v>
      </c>
      <c r="Y26" s="30">
        <f t="shared" si="15"/>
        <v>0.28339752594986328</v>
      </c>
      <c r="Z26" s="31">
        <f t="shared" si="15"/>
        <v>0.26007094397085201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33335</v>
      </c>
      <c r="F27" s="113">
        <v>36159</v>
      </c>
      <c r="G27" s="113">
        <v>34618</v>
      </c>
      <c r="H27" s="113">
        <v>33336</v>
      </c>
      <c r="I27" s="113">
        <v>31687</v>
      </c>
      <c r="J27" s="113">
        <v>33307</v>
      </c>
      <c r="K27" s="113">
        <v>31090</v>
      </c>
      <c r="L27" s="113">
        <v>30998</v>
      </c>
      <c r="M27" s="113">
        <v>24254</v>
      </c>
      <c r="N27" s="114">
        <v>24804</v>
      </c>
      <c r="O27" s="5"/>
      <c r="P27" s="20">
        <f t="shared" si="14"/>
        <v>-8.9999999999999982</v>
      </c>
      <c r="Q27" s="30">
        <f t="shared" si="15"/>
        <v>0.98773568907218812</v>
      </c>
      <c r="R27" s="30">
        <f t="shared" si="15"/>
        <v>0.97582243581857198</v>
      </c>
      <c r="S27" s="30">
        <f t="shared" si="15"/>
        <v>0.94702010344750054</v>
      </c>
      <c r="T27" s="30">
        <f t="shared" si="15"/>
        <v>0.95436416380068068</v>
      </c>
      <c r="U27" s="30">
        <f t="shared" si="15"/>
        <v>0.91602652642391069</v>
      </c>
      <c r="V27" s="30">
        <f t="shared" si="15"/>
        <v>0.79609777102559465</v>
      </c>
      <c r="W27" s="30">
        <f t="shared" si="15"/>
        <v>0.44837793189381409</v>
      </c>
      <c r="X27" s="30">
        <f t="shared" si="15"/>
        <v>0.32747298913109829</v>
      </c>
      <c r="Y27" s="30">
        <f t="shared" si="15"/>
        <v>0.28570932763004814</v>
      </c>
      <c r="Z27" s="31">
        <f t="shared" si="15"/>
        <v>0.24374246935723409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32018</v>
      </c>
      <c r="F28" s="115">
        <v>32647</v>
      </c>
      <c r="G28" s="115">
        <v>31094</v>
      </c>
      <c r="H28" s="115">
        <v>32129</v>
      </c>
      <c r="I28" s="115">
        <v>32442</v>
      </c>
      <c r="J28" s="115">
        <v>32951</v>
      </c>
      <c r="K28" s="115">
        <v>30452</v>
      </c>
      <c r="L28" s="115">
        <v>28724</v>
      </c>
      <c r="M28" s="115">
        <v>23620</v>
      </c>
      <c r="N28" s="116">
        <v>27315</v>
      </c>
      <c r="O28" s="5"/>
      <c r="P28" s="20">
        <f t="shared" si="14"/>
        <v>-8.6020599913279607</v>
      </c>
      <c r="Q28" s="30">
        <f t="shared" si="15"/>
        <v>0.96580745109595034</v>
      </c>
      <c r="R28" s="30">
        <f t="shared" si="15"/>
        <v>0.94387166089954644</v>
      </c>
      <c r="S28" s="30">
        <f t="shared" si="15"/>
        <v>0.89852023762134825</v>
      </c>
      <c r="T28" s="30">
        <f t="shared" si="15"/>
        <v>0.85556217877554452</v>
      </c>
      <c r="U28" s="30">
        <f t="shared" si="15"/>
        <v>0.83784230052517283</v>
      </c>
      <c r="V28" s="30">
        <f t="shared" si="15"/>
        <v>0.71729036243367561</v>
      </c>
      <c r="W28" s="30">
        <f t="shared" si="15"/>
        <v>0.4481768413366885</v>
      </c>
      <c r="X28" s="30">
        <f t="shared" si="15"/>
        <v>0.36968365098944295</v>
      </c>
      <c r="Y28" s="30">
        <f t="shared" si="15"/>
        <v>0.32045989520391743</v>
      </c>
      <c r="Z28" s="31">
        <f t="shared" si="15"/>
        <v>0.30916492208283669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0.83595574499745462</v>
      </c>
      <c r="R29" s="30">
        <f t="shared" si="15"/>
        <v>0.80778481351129372</v>
      </c>
      <c r="S29" s="30">
        <f t="shared" si="15"/>
        <v>0.708223578709818</v>
      </c>
      <c r="T29" s="30">
        <f t="shared" si="15"/>
        <v>0.66281010295723408</v>
      </c>
      <c r="U29" s="30">
        <f t="shared" si="15"/>
        <v>0.59777987065142169</v>
      </c>
      <c r="V29" s="30">
        <f t="shared" si="15"/>
        <v>0.55543901571728049</v>
      </c>
      <c r="W29" s="30">
        <f t="shared" si="15"/>
        <v>0.44628225755931439</v>
      </c>
      <c r="X29" s="30">
        <f t="shared" si="15"/>
        <v>0.39304147790846972</v>
      </c>
      <c r="Y29" s="30">
        <f t="shared" si="15"/>
        <v>0.31678727016219277</v>
      </c>
      <c r="Z29" s="31">
        <f t="shared" si="15"/>
        <v>0.34393311723160203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0.50493598285470942</v>
      </c>
      <c r="R30" s="30">
        <f t="shared" si="15"/>
        <v>0.52448989950170621</v>
      </c>
      <c r="S30" s="30">
        <f t="shared" si="15"/>
        <v>0.51839472191323621</v>
      </c>
      <c r="T30" s="30">
        <f t="shared" si="15"/>
        <v>0.513737741604121</v>
      </c>
      <c r="U30" s="30">
        <f t="shared" si="15"/>
        <v>0.48975912584526132</v>
      </c>
      <c r="V30" s="30">
        <f t="shared" si="15"/>
        <v>0.50454130119063201</v>
      </c>
      <c r="W30" s="30">
        <f t="shared" si="15"/>
        <v>0.46510601680319691</v>
      </c>
      <c r="X30" s="30">
        <f t="shared" si="15"/>
        <v>0.4621227722961978</v>
      </c>
      <c r="Y30" s="30">
        <f t="shared" si="15"/>
        <v>0.3490012013752295</v>
      </c>
      <c r="Z30" s="31">
        <f t="shared" si="15"/>
        <v>0.33968213592498314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0.47155371684378428</v>
      </c>
      <c r="R31" s="30">
        <f t="shared" si="15"/>
        <v>0.47861949429556178</v>
      </c>
      <c r="S31" s="30">
        <f t="shared" si="15"/>
        <v>0.4772324257094292</v>
      </c>
      <c r="T31" s="30">
        <f t="shared" si="15"/>
        <v>0.47616556717792374</v>
      </c>
      <c r="U31" s="30">
        <f t="shared" si="15"/>
        <v>0.47633941223680981</v>
      </c>
      <c r="V31" s="30">
        <f t="shared" si="15"/>
        <v>0.47849804218438674</v>
      </c>
      <c r="W31" s="30">
        <f t="shared" si="15"/>
        <v>0.44227594715981317</v>
      </c>
      <c r="X31" s="30">
        <f t="shared" si="15"/>
        <v>0.3907525271288681</v>
      </c>
      <c r="Y31" s="30">
        <f t="shared" si="15"/>
        <v>0.3560765898592857</v>
      </c>
      <c r="Z31" s="31">
        <f t="shared" si="15"/>
        <v>0.37681018749647416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0.9441064761169049</v>
      </c>
      <c r="G34" s="30">
        <f t="shared" si="17"/>
        <v>0.95493755632805455</v>
      </c>
      <c r="H34" s="30">
        <f t="shared" si="17"/>
        <v>0.94893459508175615</v>
      </c>
      <c r="I34" s="30">
        <f t="shared" si="17"/>
        <v>0.84741534698081622</v>
      </c>
      <c r="J34" s="30">
        <f t="shared" si="17"/>
        <v>0.76018733101583624</v>
      </c>
      <c r="K34" s="30">
        <f t="shared" si="17"/>
        <v>0.45839770825286469</v>
      </c>
      <c r="L34" s="30">
        <f t="shared" si="17"/>
        <v>0.33973863782670272</v>
      </c>
      <c r="M34" s="30">
        <f t="shared" si="17"/>
        <v>0.27145294193382258</v>
      </c>
      <c r="N34" s="31">
        <f t="shared" si="17"/>
        <v>0.23366486416891979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0.96002317497103129</v>
      </c>
      <c r="F35" s="30">
        <f t="shared" si="20"/>
        <v>0.9560158362302047</v>
      </c>
      <c r="G35" s="30">
        <f t="shared" si="20"/>
        <v>0.96007145616067979</v>
      </c>
      <c r="H35" s="30">
        <f t="shared" si="20"/>
        <v>0.92521243723445346</v>
      </c>
      <c r="I35" s="30">
        <f t="shared" si="20"/>
        <v>0.89181794772756529</v>
      </c>
      <c r="J35" s="30">
        <f t="shared" si="20"/>
        <v>0.7527520278099652</v>
      </c>
      <c r="K35" s="30">
        <f t="shared" si="20"/>
        <v>0.4361722672846659</v>
      </c>
      <c r="L35" s="30">
        <f t="shared" si="20"/>
        <v>0.34147676065404919</v>
      </c>
      <c r="M35" s="30">
        <f t="shared" si="20"/>
        <v>0.29020213724732846</v>
      </c>
      <c r="N35" s="31">
        <f t="shared" si="20"/>
        <v>0.17081884897643879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0.95104287369640783</v>
      </c>
      <c r="F36" s="30">
        <f t="shared" si="20"/>
        <v>0.90620574224282224</v>
      </c>
      <c r="G36" s="30">
        <f t="shared" si="20"/>
        <v>0.87718874726406593</v>
      </c>
      <c r="H36" s="30">
        <f t="shared" si="20"/>
        <v>0.82609115488605644</v>
      </c>
      <c r="I36" s="30">
        <f t="shared" si="20"/>
        <v>0.78345886442641943</v>
      </c>
      <c r="J36" s="30">
        <f t="shared" si="20"/>
        <v>0.67378009527488092</v>
      </c>
      <c r="K36" s="30">
        <f t="shared" si="20"/>
        <v>0.43705742242822199</v>
      </c>
      <c r="L36" s="30">
        <f t="shared" si="20"/>
        <v>0.35860048924938842</v>
      </c>
      <c r="M36" s="30">
        <f t="shared" si="20"/>
        <v>0.30330243337195828</v>
      </c>
      <c r="N36" s="31">
        <f t="shared" si="20"/>
        <v>0.3111722672846659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-2.7597776062809887E-2</v>
      </c>
      <c r="S36" s="30">
        <f t="shared" si="23"/>
        <v>-6.0464509013313794E-3</v>
      </c>
      <c r="T36" s="30">
        <f t="shared" si="23"/>
        <v>-2.8446683997855993E-2</v>
      </c>
      <c r="U36" s="30">
        <f t="shared" si="23"/>
        <v>-1.8717529164008595E-2</v>
      </c>
      <c r="V36" s="30">
        <f t="shared" si="23"/>
        <v>-1.2238451047367205E-3</v>
      </c>
      <c r="W36" s="30">
        <f t="shared" si="23"/>
        <v>6.14601194199349E-3</v>
      </c>
      <c r="X36" s="30">
        <f t="shared" si="23"/>
        <v>4.0653113997203172E-2</v>
      </c>
      <c r="Y36" s="30">
        <f t="shared" si="23"/>
        <v>-5.7874770546066379E-3</v>
      </c>
      <c r="Z36" s="31">
        <f t="shared" si="23"/>
        <v>1.3138883693469827E-2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0.79601197373503285</v>
      </c>
      <c r="F37" s="30">
        <f t="shared" si="20"/>
        <v>0.8003411870735162</v>
      </c>
      <c r="G37" s="30">
        <f t="shared" si="20"/>
        <v>0.72574674906656367</v>
      </c>
      <c r="H37" s="30">
        <f t="shared" si="20"/>
        <v>0.60129393588258018</v>
      </c>
      <c r="I37" s="30">
        <f t="shared" si="20"/>
        <v>0.61988219389725763</v>
      </c>
      <c r="J37" s="30">
        <f t="shared" si="20"/>
        <v>0.52845371443285694</v>
      </c>
      <c r="K37" s="30">
        <f t="shared" si="20"/>
        <v>0.42036822453971934</v>
      </c>
      <c r="L37" s="30">
        <f t="shared" si="20"/>
        <v>0.38734389082013648</v>
      </c>
      <c r="M37" s="30">
        <f t="shared" si="20"/>
        <v>0.28883417020728724</v>
      </c>
      <c r="N37" s="31">
        <f t="shared" si="20"/>
        <v>0.36701750997811255</v>
      </c>
      <c r="P37" s="20">
        <f t="shared" si="21"/>
        <v>-8.6020599913279607</v>
      </c>
      <c r="Q37" s="30">
        <f t="shared" si="23"/>
        <v>0</v>
      </c>
      <c r="R37" s="30">
        <f t="shared" si="23"/>
        <v>-1.6698074041224031E-2</v>
      </c>
      <c r="S37" s="30">
        <f t="shared" si="23"/>
        <v>2.1563318099642848E-2</v>
      </c>
      <c r="T37" s="30">
        <f t="shared" si="23"/>
        <v>4.9799458945127051E-2</v>
      </c>
      <c r="U37" s="30">
        <f t="shared" si="23"/>
        <v>3.954597761136025E-2</v>
      </c>
      <c r="V37" s="30">
        <f t="shared" si="23"/>
        <v>5.9936955389957802E-2</v>
      </c>
      <c r="W37" s="30">
        <f t="shared" si="23"/>
        <v>-3.7435617510427899E-3</v>
      </c>
      <c r="X37" s="30">
        <f t="shared" si="23"/>
        <v>-9.7301358155618134E-3</v>
      </c>
      <c r="Y37" s="30">
        <f t="shared" si="23"/>
        <v>-4.6752453019381524E-2</v>
      </c>
      <c r="Z37" s="31">
        <f t="shared" si="23"/>
        <v>-5.7986466582230389E-2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0.49676516029354961</v>
      </c>
      <c r="F38" s="30">
        <f t="shared" si="20"/>
        <v>0.50181859147676067</v>
      </c>
      <c r="G38" s="30">
        <f t="shared" si="20"/>
        <v>0.52529934337582074</v>
      </c>
      <c r="H38" s="30">
        <f t="shared" si="20"/>
        <v>0.50265546543066819</v>
      </c>
      <c r="I38" s="30">
        <f t="shared" si="20"/>
        <v>0.48981266898416376</v>
      </c>
      <c r="J38" s="30">
        <f t="shared" si="20"/>
        <v>0.50394296382129522</v>
      </c>
      <c r="K38" s="30">
        <f t="shared" si="20"/>
        <v>0.47175550405561995</v>
      </c>
      <c r="L38" s="30">
        <f t="shared" si="20"/>
        <v>0.44384897643877946</v>
      </c>
      <c r="M38" s="30">
        <f t="shared" si="20"/>
        <v>0.33114458606926739</v>
      </c>
      <c r="N38" s="31">
        <f t="shared" si="20"/>
        <v>0.29142526071842412</v>
      </c>
      <c r="P38" s="20">
        <f t="shared" si="21"/>
        <v>-8.3010299956639813</v>
      </c>
      <c r="Q38" s="30">
        <f t="shared" si="23"/>
        <v>0</v>
      </c>
      <c r="R38" s="30">
        <f t="shared" si="23"/>
        <v>-5.268653934565215E-3</v>
      </c>
      <c r="S38" s="30">
        <f t="shared" si="23"/>
        <v>8.8155796298995504E-2</v>
      </c>
      <c r="T38" s="30">
        <f t="shared" si="23"/>
        <v>0.12082669907206545</v>
      </c>
      <c r="U38" s="30">
        <f t="shared" si="23"/>
        <v>0.16164455796462174</v>
      </c>
      <c r="V38" s="30">
        <f t="shared" si="23"/>
        <v>0.11729097903100005</v>
      </c>
      <c r="W38" s="30">
        <f t="shared" si="23"/>
        <v>-6.1602523606039739E-2</v>
      </c>
      <c r="X38" s="30">
        <f t="shared" si="23"/>
        <v>-8.1483300758167065E-2</v>
      </c>
      <c r="Y38" s="30">
        <f t="shared" si="23"/>
        <v>-7.9879480226339339E-2</v>
      </c>
      <c r="Z38" s="31">
        <f t="shared" si="23"/>
        <v>-0.12652531751225715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0.46436848203939746</v>
      </c>
      <c r="F39" s="30">
        <f t="shared" si="20"/>
        <v>0.46642847946440069</v>
      </c>
      <c r="G39" s="30">
        <f t="shared" si="20"/>
        <v>0.47878846401441999</v>
      </c>
      <c r="H39" s="30">
        <f t="shared" si="20"/>
        <v>0.47479721900347627</v>
      </c>
      <c r="I39" s="30">
        <f t="shared" si="20"/>
        <v>0.46705613492983133</v>
      </c>
      <c r="J39" s="30">
        <f t="shared" si="20"/>
        <v>0.46554332432084461</v>
      </c>
      <c r="K39" s="30">
        <f t="shared" si="20"/>
        <v>0.44209475988155017</v>
      </c>
      <c r="L39" s="30">
        <f t="shared" si="20"/>
        <v>0.36030642461696921</v>
      </c>
      <c r="M39" s="30">
        <f t="shared" si="20"/>
        <v>0.3547058066177417</v>
      </c>
      <c r="N39" s="31">
        <f t="shared" si="20"/>
        <v>0.34102613621732975</v>
      </c>
      <c r="P39" s="20">
        <f t="shared" si="21"/>
        <v>-8.1249387366082999</v>
      </c>
      <c r="Q39" s="30">
        <f t="shared" si="23"/>
        <v>0</v>
      </c>
      <c r="R39" s="30">
        <f t="shared" si="23"/>
        <v>-3.975217478651083E-2</v>
      </c>
      <c r="S39" s="30">
        <f t="shared" si="23"/>
        <v>-3.7363752449034671E-2</v>
      </c>
      <c r="T39" s="30">
        <f t="shared" si="23"/>
        <v>-4.0403571462147181E-2</v>
      </c>
      <c r="U39" s="30">
        <f t="shared" si="23"/>
        <v>-3.104977123907271E-2</v>
      </c>
      <c r="V39" s="30">
        <f t="shared" si="23"/>
        <v>-9.8197325296189353E-2</v>
      </c>
      <c r="W39" s="30">
        <f t="shared" si="23"/>
        <v>-0.23275084643640159</v>
      </c>
      <c r="X39" s="30">
        <f t="shared" si="23"/>
        <v>-0.27393465906504971</v>
      </c>
      <c r="Y39" s="30">
        <f t="shared" si="23"/>
        <v>-0.20590359307114225</v>
      </c>
      <c r="Z39" s="31">
        <f t="shared" si="23"/>
        <v>-0.20836295821910891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-2.5928690816774624E-2</v>
      </c>
      <c r="S40" s="36">
        <f t="shared" si="23"/>
        <v>-2.8003316931333067E-2</v>
      </c>
      <c r="T40" s="36">
        <f t="shared" si="23"/>
        <v>-3.4124407865575135E-2</v>
      </c>
      <c r="U40" s="36">
        <f t="shared" si="23"/>
        <v>-4.7956194442244859E-2</v>
      </c>
      <c r="V40" s="36">
        <f t="shared" si="23"/>
        <v>-9.9018229581607053E-2</v>
      </c>
      <c r="W40" s="36">
        <f t="shared" si="23"/>
        <v>-0.2252822134296896</v>
      </c>
      <c r="X40" s="36">
        <f t="shared" si="23"/>
        <v>-0.21500588344888866</v>
      </c>
      <c r="Y40" s="36">
        <f t="shared" si="23"/>
        <v>-0.22243943315329487</v>
      </c>
      <c r="Z40" s="37">
        <f t="shared" si="23"/>
        <v>-0.25417276722394733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0.95646560546659742</v>
      </c>
      <c r="G42" s="30">
        <f t="shared" si="25"/>
        <v>0.97929557728339078</v>
      </c>
      <c r="H42" s="30">
        <f t="shared" si="25"/>
        <v>0.90170516272259227</v>
      </c>
      <c r="I42" s="30">
        <f t="shared" si="25"/>
        <v>0.91683592335427389</v>
      </c>
      <c r="J42" s="30">
        <f t="shared" si="25"/>
        <v>0.83661612583250677</v>
      </c>
      <c r="K42" s="30">
        <f t="shared" si="25"/>
        <v>0.46184245744965596</v>
      </c>
      <c r="L42" s="30">
        <f t="shared" si="25"/>
        <v>0.38987293939823342</v>
      </c>
      <c r="M42" s="30">
        <f t="shared" si="25"/>
        <v>0.28685465967597185</v>
      </c>
      <c r="N42" s="31">
        <f t="shared" si="25"/>
        <v>0.28005290255538234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0.97715428337505705</v>
      </c>
      <c r="F43" s="30">
        <f t="shared" si="27"/>
        <v>0.98395604049564656</v>
      </c>
      <c r="G43" s="30">
        <f t="shared" si="27"/>
        <v>0.93709949144269677</v>
      </c>
      <c r="H43" s="30">
        <f t="shared" si="27"/>
        <v>0.97501298946672332</v>
      </c>
      <c r="I43" s="30">
        <f t="shared" si="27"/>
        <v>0.933604144033505</v>
      </c>
      <c r="J43" s="30">
        <f t="shared" si="27"/>
        <v>0.83392376363894005</v>
      </c>
      <c r="K43" s="30">
        <f t="shared" si="27"/>
        <v>0.4534662195141152</v>
      </c>
      <c r="L43" s="30">
        <f t="shared" si="27"/>
        <v>0.33210523829767136</v>
      </c>
      <c r="M43" s="30">
        <f t="shared" si="27"/>
        <v>0.27348731755703559</v>
      </c>
      <c r="N43" s="31">
        <f t="shared" si="27"/>
        <v>0.31599829956071984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0.95589879237321496</v>
      </c>
      <c r="F44" s="30">
        <f t="shared" si="27"/>
        <v>0.95504857273314125</v>
      </c>
      <c r="G44" s="30">
        <f t="shared" si="27"/>
        <v>0.89175444397210024</v>
      </c>
      <c r="H44" s="30">
        <f t="shared" si="27"/>
        <v>0.8840552327869885</v>
      </c>
      <c r="I44" s="30">
        <f t="shared" si="27"/>
        <v>0.834506321540472</v>
      </c>
      <c r="J44" s="30">
        <f t="shared" si="27"/>
        <v>0.73007100908475431</v>
      </c>
      <c r="K44" s="30">
        <f t="shared" si="27"/>
        <v>0.45639475382992456</v>
      </c>
      <c r="L44" s="30">
        <f t="shared" si="27"/>
        <v>0.3735770629634878</v>
      </c>
      <c r="M44" s="30">
        <f t="shared" si="27"/>
        <v>0.33024735093602886</v>
      </c>
      <c r="N44" s="31">
        <f t="shared" si="27"/>
        <v>0.31930470927211752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0.85980822823673897</v>
      </c>
      <c r="F45" s="30">
        <f t="shared" si="27"/>
        <v>0.80147371404279444</v>
      </c>
      <c r="G45" s="30">
        <f t="shared" si="27"/>
        <v>0.69703840158707664</v>
      </c>
      <c r="H45" s="30">
        <f t="shared" si="27"/>
        <v>0.67280714184497659</v>
      </c>
      <c r="I45" s="30">
        <f t="shared" si="27"/>
        <v>0.57607104057437064</v>
      </c>
      <c r="J45" s="30">
        <f t="shared" si="27"/>
        <v>0.6031521105915324</v>
      </c>
      <c r="K45" s="30">
        <f t="shared" si="27"/>
        <v>0.45666241556846632</v>
      </c>
      <c r="L45" s="30">
        <f t="shared" si="27"/>
        <v>0.37104214885141623</v>
      </c>
      <c r="M45" s="30">
        <f t="shared" si="27"/>
        <v>0.34589769023664446</v>
      </c>
      <c r="N45" s="31">
        <f t="shared" si="27"/>
        <v>0.32753924393431266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0.5103207217420056</v>
      </c>
      <c r="F46" s="30">
        <f t="shared" si="27"/>
        <v>0.52091697762662759</v>
      </c>
      <c r="G46" s="30">
        <f t="shared" si="27"/>
        <v>0.50262151055689386</v>
      </c>
      <c r="H46" s="30">
        <f t="shared" si="27"/>
        <v>0.53082046195267107</v>
      </c>
      <c r="I46" s="30">
        <f t="shared" si="27"/>
        <v>0.49684316596602268</v>
      </c>
      <c r="J46" s="30">
        <f t="shared" si="27"/>
        <v>0.50238533843465116</v>
      </c>
      <c r="K46" s="30">
        <f t="shared" si="27"/>
        <v>0.45003385133752144</v>
      </c>
      <c r="L46" s="30">
        <f t="shared" si="27"/>
        <v>0.47039188827484135</v>
      </c>
      <c r="M46" s="30">
        <f t="shared" si="27"/>
        <v>0.3464487585218774</v>
      </c>
      <c r="N46" s="31">
        <f t="shared" si="27"/>
        <v>0.34983389227402262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0.94710582041033042</v>
      </c>
      <c r="S46" s="30">
        <f t="shared" si="29"/>
        <v>0.93739875673252482</v>
      </c>
      <c r="T46" s="30">
        <f t="shared" si="29"/>
        <v>0.91724276690392093</v>
      </c>
      <c r="U46" s="30">
        <f t="shared" si="29"/>
        <v>0.8789440376732911</v>
      </c>
      <c r="V46" s="30">
        <f t="shared" si="29"/>
        <v>0.74181222527994817</v>
      </c>
      <c r="W46" s="30">
        <f t="shared" si="29"/>
        <v>0.28617911758302417</v>
      </c>
      <c r="X46" s="30">
        <f t="shared" si="29"/>
        <v>0.17051665619929568</v>
      </c>
      <c r="Y46" s="30">
        <f t="shared" si="29"/>
        <v>5.2435916319306219E-2</v>
      </c>
      <c r="Z46" s="31">
        <f t="shared" si="29"/>
        <v>2.1591156387877397E-2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0.46262969785713159</v>
      </c>
      <c r="F47" s="30">
        <f t="shared" si="27"/>
        <v>0.47218679640388583</v>
      </c>
      <c r="G47" s="30">
        <f t="shared" si="27"/>
        <v>0.47931919449561505</v>
      </c>
      <c r="H47" s="30">
        <f t="shared" si="27"/>
        <v>0.46434588194542847</v>
      </c>
      <c r="I47" s="30">
        <f t="shared" si="27"/>
        <v>0.4678412293546203</v>
      </c>
      <c r="J47" s="30">
        <f t="shared" si="27"/>
        <v>0.468077401476863</v>
      </c>
      <c r="K47" s="30">
        <f t="shared" si="27"/>
        <v>0.42092170106907245</v>
      </c>
      <c r="L47" s="30">
        <f t="shared" si="27"/>
        <v>0.37445877221986051</v>
      </c>
      <c r="M47" s="30">
        <f t="shared" si="27"/>
        <v>0.35377009431140083</v>
      </c>
      <c r="N47" s="31">
        <f t="shared" si="27"/>
        <v>0.37337238045754412</v>
      </c>
      <c r="P47" s="20">
        <f t="shared" ref="P47:P51" si="30">LOG(D62,10)</f>
        <v>-8.9999999999999982</v>
      </c>
      <c r="Q47" s="30">
        <f t="shared" ref="Q47:Q51" si="31">$E89*E$88</f>
        <v>0.98378289083959514</v>
      </c>
      <c r="R47" s="30">
        <f t="shared" si="29"/>
        <v>0.93174650193428132</v>
      </c>
      <c r="S47" s="30">
        <f t="shared" si="29"/>
        <v>0.92219685876776569</v>
      </c>
      <c r="T47" s="30">
        <f t="shared" si="29"/>
        <v>0.90236774082644822</v>
      </c>
      <c r="U47" s="30">
        <f t="shared" si="29"/>
        <v>0.86469010626845633</v>
      </c>
      <c r="V47" s="30">
        <f t="shared" si="29"/>
        <v>0.72978217544606039</v>
      </c>
      <c r="W47" s="30">
        <f t="shared" si="29"/>
        <v>0.28153811959375191</v>
      </c>
      <c r="X47" s="30">
        <f t="shared" si="29"/>
        <v>0.16775136897204448</v>
      </c>
      <c r="Y47" s="30">
        <f t="shared" si="29"/>
        <v>5.1585557340430174E-2</v>
      </c>
      <c r="Z47" s="31">
        <f t="shared" si="29"/>
        <v>2.1241010247835816E-2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0.9547871624167652</v>
      </c>
      <c r="R48" s="30">
        <f t="shared" si="29"/>
        <v>0.90428447877798179</v>
      </c>
      <c r="S48" s="30">
        <f t="shared" si="29"/>
        <v>0.89501629899365098</v>
      </c>
      <c r="T48" s="30">
        <f t="shared" si="29"/>
        <v>0.87577161865949704</v>
      </c>
      <c r="U48" s="30">
        <f t="shared" si="29"/>
        <v>0.83920448365321598</v>
      </c>
      <c r="V48" s="30">
        <f t="shared" si="29"/>
        <v>0.70827278962110785</v>
      </c>
      <c r="W48" s="30">
        <f t="shared" si="29"/>
        <v>0.27324014762002946</v>
      </c>
      <c r="X48" s="30">
        <f t="shared" si="29"/>
        <v>0.16280711431732064</v>
      </c>
      <c r="Y48" s="30">
        <f t="shared" si="29"/>
        <v>5.0065139751233334E-2</v>
      </c>
      <c r="Z48" s="31">
        <f t="shared" si="29"/>
        <v>2.0614958940878073E-2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0.78308413687713063</v>
      </c>
      <c r="R49" s="30">
        <f t="shared" si="29"/>
        <v>0.74166354390733025</v>
      </c>
      <c r="S49" s="30">
        <f t="shared" si="29"/>
        <v>0.7340620963255845</v>
      </c>
      <c r="T49" s="30">
        <f t="shared" si="29"/>
        <v>0.71827826042774801</v>
      </c>
      <c r="U49" s="30">
        <f t="shared" si="29"/>
        <v>0.68828713310468936</v>
      </c>
      <c r="V49" s="30">
        <f t="shared" si="29"/>
        <v>0.58090138615825182</v>
      </c>
      <c r="W49" s="30">
        <f t="shared" si="29"/>
        <v>0.22410232728476137</v>
      </c>
      <c r="X49" s="30">
        <f t="shared" si="29"/>
        <v>0.13352888854299988</v>
      </c>
      <c r="Y49" s="30">
        <f t="shared" si="29"/>
        <v>4.1061734272265359E-2</v>
      </c>
      <c r="Z49" s="31">
        <f t="shared" si="29"/>
        <v>1.6907692064180118E-2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0.9794230534909224</v>
      </c>
      <c r="G50" s="30">
        <f t="shared" si="33"/>
        <v>0.92373888144267091</v>
      </c>
      <c r="H50" s="30">
        <f t="shared" si="33"/>
        <v>0.96160289996344583</v>
      </c>
      <c r="I50" s="30">
        <f t="shared" si="33"/>
        <v>0.96110028024856831</v>
      </c>
      <c r="J50" s="30">
        <f t="shared" si="33"/>
        <v>0.81742719629584504</v>
      </c>
      <c r="K50" s="30">
        <f t="shared" si="33"/>
        <v>0.46026258072377241</v>
      </c>
      <c r="L50" s="30">
        <f t="shared" si="33"/>
        <v>0.38847934689898866</v>
      </c>
      <c r="M50" s="30">
        <f t="shared" si="33"/>
        <v>0.29188497623979531</v>
      </c>
      <c r="N50" s="31">
        <f t="shared" si="33"/>
        <v>0.26649506518825394</v>
      </c>
      <c r="P50" s="20">
        <f t="shared" si="30"/>
        <v>-8.1249387366082999</v>
      </c>
      <c r="Q50" s="30">
        <f t="shared" si="31"/>
        <v>0.34537641334358571</v>
      </c>
      <c r="R50" s="30">
        <f t="shared" si="29"/>
        <v>0.32710801131015416</v>
      </c>
      <c r="S50" s="30">
        <f t="shared" si="29"/>
        <v>0.32375542047301586</v>
      </c>
      <c r="T50" s="30">
        <f t="shared" si="29"/>
        <v>0.31679401699862281</v>
      </c>
      <c r="U50" s="30">
        <f t="shared" si="29"/>
        <v>0.30356653926133076</v>
      </c>
      <c r="V50" s="30">
        <f t="shared" si="29"/>
        <v>0.2562044457416125</v>
      </c>
      <c r="W50" s="30">
        <f t="shared" si="29"/>
        <v>9.8839517204657168E-2</v>
      </c>
      <c r="X50" s="30">
        <f t="shared" si="29"/>
        <v>5.8892431133454042E-2</v>
      </c>
      <c r="Y50" s="30">
        <f t="shared" si="29"/>
        <v>1.8110128708746377E-2</v>
      </c>
      <c r="Z50" s="31">
        <f t="shared" si="29"/>
        <v>7.457076153185545E-3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1.0260296088704763</v>
      </c>
      <c r="F51" s="30">
        <f t="shared" si="33"/>
        <v>0.98749543072986479</v>
      </c>
      <c r="G51" s="30">
        <f t="shared" si="33"/>
        <v>0.94388936273912516</v>
      </c>
      <c r="H51" s="30">
        <f t="shared" si="33"/>
        <v>0.96286706470086514</v>
      </c>
      <c r="I51" s="30">
        <f t="shared" si="33"/>
        <v>0.92265748751066168</v>
      </c>
      <c r="J51" s="30">
        <f t="shared" si="33"/>
        <v>0.80161752162787869</v>
      </c>
      <c r="K51" s="30">
        <f t="shared" si="33"/>
        <v>0.45549530888266115</v>
      </c>
      <c r="L51" s="30">
        <f t="shared" si="33"/>
        <v>0.30883696844157427</v>
      </c>
      <c r="M51" s="30">
        <f t="shared" si="33"/>
        <v>0.29343852808578041</v>
      </c>
      <c r="N51" s="31">
        <f t="shared" si="33"/>
        <v>0.24441025953454368</v>
      </c>
      <c r="P51" s="20">
        <f t="shared" si="30"/>
        <v>-8</v>
      </c>
      <c r="Q51" s="30">
        <f t="shared" si="31"/>
        <v>0.30123501354482596</v>
      </c>
      <c r="R51" s="30">
        <f t="shared" si="29"/>
        <v>0.28530143463968938</v>
      </c>
      <c r="S51" s="30">
        <f t="shared" si="29"/>
        <v>0.2823773271812251</v>
      </c>
      <c r="T51" s="30">
        <f t="shared" si="29"/>
        <v>0.27630563731219626</v>
      </c>
      <c r="U51" s="30">
        <f t="shared" si="29"/>
        <v>0.26476871909365784</v>
      </c>
      <c r="V51" s="30">
        <f t="shared" si="29"/>
        <v>0.22345981572992268</v>
      </c>
      <c r="W51" s="30">
        <f t="shared" si="29"/>
        <v>8.6207170361368629E-2</v>
      </c>
      <c r="X51" s="30">
        <f t="shared" si="29"/>
        <v>5.1365587239813264E-2</v>
      </c>
      <c r="Y51" s="30">
        <f t="shared" si="29"/>
        <v>1.579553396268157E-2</v>
      </c>
      <c r="Z51" s="31">
        <f t="shared" si="29"/>
        <v>6.5040122869507036E-3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0.99048068721822835</v>
      </c>
      <c r="F52" s="30">
        <f t="shared" si="33"/>
        <v>0.97036066772267582</v>
      </c>
      <c r="G52" s="30">
        <f t="shared" si="33"/>
        <v>0.92661752162787869</v>
      </c>
      <c r="H52" s="30">
        <f t="shared" si="33"/>
        <v>0.85654014865358841</v>
      </c>
      <c r="I52" s="30">
        <f t="shared" si="33"/>
        <v>0.89556171560862674</v>
      </c>
      <c r="J52" s="30">
        <f t="shared" si="33"/>
        <v>0.74801998294139149</v>
      </c>
      <c r="K52" s="30">
        <f t="shared" si="33"/>
        <v>0.45107834775191907</v>
      </c>
      <c r="L52" s="30">
        <f t="shared" si="33"/>
        <v>0.37687340075545267</v>
      </c>
      <c r="M52" s="30">
        <f t="shared" si="33"/>
        <v>0.3278299013037651</v>
      </c>
      <c r="N52" s="31">
        <f t="shared" si="33"/>
        <v>0.2970177896917266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0.85204703302059215</v>
      </c>
      <c r="F53" s="30">
        <f t="shared" si="33"/>
        <v>0.82153953941757041</v>
      </c>
      <c r="G53" s="30">
        <f t="shared" si="33"/>
        <v>0.70188558547581337</v>
      </c>
      <c r="H53" s="30">
        <f t="shared" si="33"/>
        <v>0.71432923114414526</v>
      </c>
      <c r="I53" s="30">
        <f t="shared" si="33"/>
        <v>0.59738637748263679</v>
      </c>
      <c r="J53" s="30">
        <f t="shared" si="33"/>
        <v>0.53471122212745215</v>
      </c>
      <c r="K53" s="30">
        <f t="shared" si="33"/>
        <v>0.46181613256975751</v>
      </c>
      <c r="L53" s="30">
        <f t="shared" si="33"/>
        <v>0.42073839405385649</v>
      </c>
      <c r="M53" s="30">
        <f t="shared" si="33"/>
        <v>0.31562995004264655</v>
      </c>
      <c r="N53" s="31">
        <f t="shared" si="33"/>
        <v>0.33724259778238092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0.50772206652857321</v>
      </c>
      <c r="F54" s="30">
        <f t="shared" si="33"/>
        <v>0.55073412940173028</v>
      </c>
      <c r="G54" s="30">
        <f t="shared" si="33"/>
        <v>0.52726331180699404</v>
      </c>
      <c r="H54" s="30">
        <f t="shared" si="33"/>
        <v>0.50773729742902396</v>
      </c>
      <c r="I54" s="30">
        <f t="shared" si="33"/>
        <v>0.48262154258559764</v>
      </c>
      <c r="J54" s="30">
        <f t="shared" si="33"/>
        <v>0.50729560131594975</v>
      </c>
      <c r="K54" s="30">
        <f t="shared" si="33"/>
        <v>0.4735286950164494</v>
      </c>
      <c r="L54" s="30">
        <f t="shared" si="33"/>
        <v>0.47212745217497259</v>
      </c>
      <c r="M54" s="30">
        <f t="shared" si="33"/>
        <v>0.36941025953454371</v>
      </c>
      <c r="N54" s="31">
        <f t="shared" si="33"/>
        <v>0.37778725478250275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0.48766297063482394</v>
      </c>
      <c r="F55" s="36">
        <f t="shared" si="33"/>
        <v>0.49724320701839891</v>
      </c>
      <c r="G55" s="36">
        <f t="shared" si="33"/>
        <v>0.47358961861825272</v>
      </c>
      <c r="H55" s="36">
        <f t="shared" si="33"/>
        <v>0.4893536005848666</v>
      </c>
      <c r="I55" s="36">
        <f t="shared" si="33"/>
        <v>0.4941208724259778</v>
      </c>
      <c r="J55" s="36">
        <f t="shared" si="33"/>
        <v>0.50187340075545261</v>
      </c>
      <c r="K55" s="36">
        <f t="shared" si="33"/>
        <v>0.46381138052881687</v>
      </c>
      <c r="L55" s="36">
        <f t="shared" si="33"/>
        <v>0.43749238454977457</v>
      </c>
      <c r="M55" s="36">
        <f t="shared" si="33"/>
        <v>0.3597538686487145</v>
      </c>
      <c r="N55" s="37">
        <f t="shared" si="33"/>
        <v>0.41603204581454856</v>
      </c>
      <c r="P55" s="20" t="e">
        <f>LOG(D61,10)</f>
        <v>#NUM!</v>
      </c>
      <c r="Q55" s="30">
        <f>E88</f>
        <v>1</v>
      </c>
      <c r="R55" s="30">
        <f t="shared" ref="R55:Z60" si="36">F88</f>
        <v>0.94710582041033042</v>
      </c>
      <c r="S55" s="30">
        <f t="shared" si="36"/>
        <v>0.93739875673252482</v>
      </c>
      <c r="T55" s="30">
        <f t="shared" si="36"/>
        <v>0.91724276690392093</v>
      </c>
      <c r="U55" s="30">
        <f t="shared" si="36"/>
        <v>0.8789440376732911</v>
      </c>
      <c r="V55" s="30">
        <f t="shared" si="36"/>
        <v>0.74181222527994817</v>
      </c>
      <c r="W55" s="30">
        <f t="shared" si="36"/>
        <v>0.28617911758302417</v>
      </c>
      <c r="X55" s="30">
        <f t="shared" si="36"/>
        <v>0.17051665619929568</v>
      </c>
      <c r="Y55" s="30">
        <f t="shared" si="36"/>
        <v>5.2435916319306219E-2</v>
      </c>
      <c r="Z55" s="31">
        <f t="shared" si="36"/>
        <v>2.1591156387877397E-2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0.98378289083959514</v>
      </c>
      <c r="R56" s="30">
        <f t="shared" si="36"/>
        <v>0.96802998555151065</v>
      </c>
      <c r="S56" s="30">
        <f t="shared" si="36"/>
        <v>0.92994463604551436</v>
      </c>
      <c r="T56" s="30">
        <f t="shared" si="36"/>
        <v>0.93965569353004375</v>
      </c>
      <c r="U56" s="30">
        <f t="shared" si="36"/>
        <v>0.88896180180220119</v>
      </c>
      <c r="V56" s="30">
        <f t="shared" si="36"/>
        <v>0.73037990272823761</v>
      </c>
      <c r="W56" s="30">
        <f t="shared" si="36"/>
        <v>0.27058965265794344</v>
      </c>
      <c r="X56" s="30">
        <f t="shared" si="36"/>
        <v>0.11071694017076317</v>
      </c>
      <c r="Y56" s="30">
        <f t="shared" si="36"/>
        <v>5.5492813720671552E-2</v>
      </c>
      <c r="Z56" s="31">
        <f t="shared" si="36"/>
        <v>0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0.9547871624167652</v>
      </c>
      <c r="R57" s="30">
        <f t="shared" si="36"/>
        <v>0.92578144768654624</v>
      </c>
      <c r="S57" s="30">
        <f t="shared" si="36"/>
        <v>0.86581322067312039</v>
      </c>
      <c r="T57" s="30">
        <f t="shared" si="36"/>
        <v>0.80900974156026795</v>
      </c>
      <c r="U57" s="30">
        <f t="shared" si="36"/>
        <v>0.78557873091590302</v>
      </c>
      <c r="V57" s="30">
        <f t="shared" si="36"/>
        <v>0.62617279681692428</v>
      </c>
      <c r="W57" s="30">
        <f t="shared" si="36"/>
        <v>0.27032375043683798</v>
      </c>
      <c r="X57" s="30">
        <f t="shared" si="36"/>
        <v>0.16653213558768493</v>
      </c>
      <c r="Y57" s="30">
        <f t="shared" si="36"/>
        <v>0.10144351988333777</v>
      </c>
      <c r="Z57" s="31">
        <f t="shared" si="36"/>
        <v>8.6508166960001187E-2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0.78308413687713063</v>
      </c>
      <c r="R58" s="30">
        <f t="shared" si="36"/>
        <v>0.74583368931832417</v>
      </c>
      <c r="S58" s="30">
        <f t="shared" si="36"/>
        <v>0.61418378069942325</v>
      </c>
      <c r="T58" s="30">
        <f t="shared" si="36"/>
        <v>0.55413350164436959</v>
      </c>
      <c r="U58" s="30">
        <f t="shared" si="36"/>
        <v>0.46814396809150527</v>
      </c>
      <c r="V58" s="30">
        <f t="shared" si="36"/>
        <v>0.41215661825559102</v>
      </c>
      <c r="W58" s="30">
        <f t="shared" si="36"/>
        <v>0.26781854063646238</v>
      </c>
      <c r="X58" s="30">
        <f t="shared" si="36"/>
        <v>0.19741821073086296</v>
      </c>
      <c r="Y58" s="30">
        <f t="shared" si="36"/>
        <v>9.6587204550380779E-2</v>
      </c>
      <c r="Z58" s="31">
        <f t="shared" si="36"/>
        <v>0.13248218208050494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0.34537641334358571</v>
      </c>
      <c r="R59" s="30">
        <f t="shared" si="36"/>
        <v>0.37123257457794367</v>
      </c>
      <c r="S59" s="30">
        <f t="shared" si="36"/>
        <v>0.36317291587505507</v>
      </c>
      <c r="T59" s="30">
        <f t="shared" si="36"/>
        <v>0.35701498670355036</v>
      </c>
      <c r="U59" s="30">
        <f t="shared" si="36"/>
        <v>0.32530804192975149</v>
      </c>
      <c r="V59" s="30">
        <f t="shared" si="36"/>
        <v>0.34485452543095629</v>
      </c>
      <c r="W59" s="30">
        <f t="shared" si="36"/>
        <v>0.29270921409247896</v>
      </c>
      <c r="X59" s="30">
        <f t="shared" si="36"/>
        <v>0.28876446724881644</v>
      </c>
      <c r="Y59" s="30">
        <f t="shared" si="36"/>
        <v>0.13918371421509401</v>
      </c>
      <c r="Z59" s="31">
        <f t="shared" si="36"/>
        <v>0.12686110574820603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0.30123501354482596</v>
      </c>
      <c r="R60" s="30">
        <f t="shared" si="36"/>
        <v>0.3105780973033071</v>
      </c>
      <c r="S60" s="30">
        <f t="shared" si="36"/>
        <v>0.30874397528808084</v>
      </c>
      <c r="T60" s="30">
        <f t="shared" si="36"/>
        <v>0.30733326731060295</v>
      </c>
      <c r="U60" s="30">
        <f t="shared" si="36"/>
        <v>0.30756314278534802</v>
      </c>
      <c r="V60" s="30">
        <f t="shared" si="36"/>
        <v>0.31041750106954558</v>
      </c>
      <c r="W60" s="30">
        <f t="shared" si="36"/>
        <v>0.26252099286051345</v>
      </c>
      <c r="X60" s="30">
        <f t="shared" si="36"/>
        <v>0.19439152909549973</v>
      </c>
      <c r="Y60" s="30">
        <f t="shared" si="36"/>
        <v>0.1485395066500369</v>
      </c>
      <c r="Z60" s="31">
        <f t="shared" si="36"/>
        <v>0.17595556109853461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0.9599983783581415</v>
      </c>
      <c r="G61" s="30">
        <f t="shared" si="40"/>
        <v>0.95265733835137212</v>
      </c>
      <c r="H61" s="30">
        <f t="shared" si="40"/>
        <v>0.93741421925593149</v>
      </c>
      <c r="I61" s="30">
        <f t="shared" si="40"/>
        <v>0.90845051686121947</v>
      </c>
      <c r="J61" s="30">
        <f t="shared" si="40"/>
        <v>0.80474355104806283</v>
      </c>
      <c r="K61" s="30">
        <f t="shared" si="40"/>
        <v>0.46016758214209769</v>
      </c>
      <c r="L61" s="30">
        <f t="shared" si="40"/>
        <v>0.37269697470797492</v>
      </c>
      <c r="M61" s="30">
        <f t="shared" si="40"/>
        <v>0.28339752594986328</v>
      </c>
      <c r="N61" s="31">
        <f t="shared" si="40"/>
        <v>0.26007094397085201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0.98773568907218812</v>
      </c>
      <c r="F62" s="30">
        <f t="shared" si="40"/>
        <v>0.97582243581857198</v>
      </c>
      <c r="G62" s="30">
        <f t="shared" si="40"/>
        <v>0.94702010344750054</v>
      </c>
      <c r="H62" s="30">
        <f t="shared" si="40"/>
        <v>0.95436416380068068</v>
      </c>
      <c r="I62" s="30">
        <f t="shared" si="40"/>
        <v>0.91602652642391069</v>
      </c>
      <c r="J62" s="30">
        <f t="shared" si="40"/>
        <v>0.79609777102559465</v>
      </c>
      <c r="K62" s="30">
        <f t="shared" si="40"/>
        <v>0.44837793189381409</v>
      </c>
      <c r="L62" s="30">
        <f t="shared" si="40"/>
        <v>0.32747298913109829</v>
      </c>
      <c r="M62" s="30">
        <f t="shared" si="40"/>
        <v>0.28570932763004814</v>
      </c>
      <c r="N62" s="31">
        <f t="shared" si="40"/>
        <v>0.24374246935723409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0.96580745109595034</v>
      </c>
      <c r="F63" s="30">
        <f t="shared" si="40"/>
        <v>0.94387166089954644</v>
      </c>
      <c r="G63" s="30">
        <f t="shared" si="40"/>
        <v>0.89852023762134825</v>
      </c>
      <c r="H63" s="30">
        <f t="shared" si="40"/>
        <v>0.85556217877554452</v>
      </c>
      <c r="I63" s="30">
        <f t="shared" si="40"/>
        <v>0.83784230052517283</v>
      </c>
      <c r="J63" s="30">
        <f t="shared" si="40"/>
        <v>0.71729036243367561</v>
      </c>
      <c r="K63" s="30">
        <f t="shared" si="40"/>
        <v>0.4481768413366885</v>
      </c>
      <c r="L63" s="30">
        <f t="shared" si="40"/>
        <v>0.36968365098944295</v>
      </c>
      <c r="M63" s="30">
        <f t="shared" si="40"/>
        <v>0.32045989520391743</v>
      </c>
      <c r="N63" s="31">
        <f t="shared" si="40"/>
        <v>0.30916492208283669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0.83595574499745462</v>
      </c>
      <c r="F64" s="30">
        <f t="shared" si="40"/>
        <v>0.80778481351129372</v>
      </c>
      <c r="G64" s="30">
        <f t="shared" si="40"/>
        <v>0.708223578709818</v>
      </c>
      <c r="H64" s="30">
        <f t="shared" si="40"/>
        <v>0.66281010295723408</v>
      </c>
      <c r="I64" s="30">
        <f t="shared" si="40"/>
        <v>0.59777987065142169</v>
      </c>
      <c r="J64" s="30">
        <f t="shared" si="40"/>
        <v>0.55543901571728049</v>
      </c>
      <c r="K64" s="30">
        <f t="shared" si="40"/>
        <v>0.44628225755931439</v>
      </c>
      <c r="L64" s="30">
        <f t="shared" si="40"/>
        <v>0.39304147790846972</v>
      </c>
      <c r="M64" s="30">
        <f t="shared" si="40"/>
        <v>0.31678727016219277</v>
      </c>
      <c r="N64" s="31">
        <f t="shared" si="40"/>
        <v>0.34393311723160203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0.50493598285470942</v>
      </c>
      <c r="F65" s="30">
        <f t="shared" si="40"/>
        <v>0.52448989950170621</v>
      </c>
      <c r="G65" s="30">
        <f t="shared" si="40"/>
        <v>0.51839472191323621</v>
      </c>
      <c r="H65" s="30">
        <f t="shared" si="40"/>
        <v>0.513737741604121</v>
      </c>
      <c r="I65" s="30">
        <f t="shared" si="40"/>
        <v>0.48975912584526132</v>
      </c>
      <c r="J65" s="30">
        <f t="shared" si="40"/>
        <v>0.50454130119063201</v>
      </c>
      <c r="K65" s="30">
        <f t="shared" si="40"/>
        <v>0.46510601680319691</v>
      </c>
      <c r="L65" s="30">
        <f t="shared" si="40"/>
        <v>0.4621227722961978</v>
      </c>
      <c r="M65" s="30">
        <f t="shared" si="40"/>
        <v>0.3490012013752295</v>
      </c>
      <c r="N65" s="31">
        <f t="shared" si="40"/>
        <v>0.33968213592498314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-3.6283483617229328E-2</v>
      </c>
      <c r="S65" s="30">
        <f t="shared" si="45"/>
        <v>-7.7477772777486686E-3</v>
      </c>
      <c r="T65" s="30">
        <f t="shared" si="45"/>
        <v>-3.7287952703595528E-2</v>
      </c>
      <c r="U65" s="30">
        <f t="shared" si="45"/>
        <v>-2.4271695533744864E-2</v>
      </c>
      <c r="V65" s="30">
        <f t="shared" si="45"/>
        <v>-5.9772728217721838E-4</v>
      </c>
      <c r="W65" s="30">
        <f t="shared" si="45"/>
        <v>1.0948466935808476E-2</v>
      </c>
      <c r="X65" s="30">
        <f t="shared" si="45"/>
        <v>5.7034428801281317E-2</v>
      </c>
      <c r="Y65" s="30">
        <f t="shared" si="45"/>
        <v>-3.9072563802413779E-3</v>
      </c>
      <c r="Z65" s="31">
        <f t="shared" si="45"/>
        <v>2.1241010247835816E-2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0.47155371684378428</v>
      </c>
      <c r="F66" s="30">
        <f t="shared" si="40"/>
        <v>0.47861949429556178</v>
      </c>
      <c r="G66" s="30">
        <f t="shared" si="40"/>
        <v>0.4772324257094292</v>
      </c>
      <c r="H66" s="30">
        <f t="shared" si="40"/>
        <v>0.47616556717792374</v>
      </c>
      <c r="I66" s="30">
        <f t="shared" si="40"/>
        <v>0.47633941223680981</v>
      </c>
      <c r="J66" s="30">
        <f t="shared" si="40"/>
        <v>0.47849804218438674</v>
      </c>
      <c r="K66" s="30">
        <f t="shared" si="40"/>
        <v>0.44227594715981317</v>
      </c>
      <c r="L66" s="30">
        <f t="shared" si="40"/>
        <v>0.3907525271288681</v>
      </c>
      <c r="M66" s="30">
        <f t="shared" si="40"/>
        <v>0.3560765898592857</v>
      </c>
      <c r="N66" s="31">
        <f t="shared" si="40"/>
        <v>0.37681018749647416</v>
      </c>
      <c r="P66" s="20">
        <f t="shared" si="44"/>
        <v>-8.6020599913279607</v>
      </c>
      <c r="Q66" s="30">
        <f t="shared" si="45"/>
        <v>0</v>
      </c>
      <c r="R66" s="30">
        <f t="shared" si="45"/>
        <v>-2.1496968908564451E-2</v>
      </c>
      <c r="S66" s="30">
        <f t="shared" si="45"/>
        <v>2.9203078320530595E-2</v>
      </c>
      <c r="T66" s="30">
        <f t="shared" si="45"/>
        <v>6.6761877099229094E-2</v>
      </c>
      <c r="U66" s="30">
        <f t="shared" si="45"/>
        <v>5.3625752737312959E-2</v>
      </c>
      <c r="V66" s="30">
        <f t="shared" si="45"/>
        <v>8.2099992804183564E-2</v>
      </c>
      <c r="W66" s="30">
        <f t="shared" si="45"/>
        <v>2.916397183191477E-3</v>
      </c>
      <c r="X66" s="30">
        <f t="shared" si="45"/>
        <v>-3.7250212703642815E-3</v>
      </c>
      <c r="Y66" s="30">
        <f t="shared" si="45"/>
        <v>-5.137838013210444E-2</v>
      </c>
      <c r="Z66" s="31">
        <f t="shared" si="45"/>
        <v>-6.5893208019123115E-2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-4.1701454109939196E-3</v>
      </c>
      <c r="S67" s="30">
        <f t="shared" si="45"/>
        <v>0.11987831562616125</v>
      </c>
      <c r="T67" s="30">
        <f t="shared" si="45"/>
        <v>0.16414475878337842</v>
      </c>
      <c r="U67" s="30">
        <f t="shared" si="45"/>
        <v>0.22014316501318409</v>
      </c>
      <c r="V67" s="30">
        <f t="shared" si="45"/>
        <v>0.1687447679026608</v>
      </c>
      <c r="W67" s="30">
        <f t="shared" si="45"/>
        <v>-4.3716213351701005E-2</v>
      </c>
      <c r="X67" s="30">
        <f t="shared" si="45"/>
        <v>-6.3889322187863085E-2</v>
      </c>
      <c r="Y67" s="30">
        <f t="shared" si="45"/>
        <v>-5.552547027811542E-2</v>
      </c>
      <c r="Z67" s="31">
        <f t="shared" si="45"/>
        <v>-0.11557449001632482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-4.4124563267789518E-2</v>
      </c>
      <c r="S68" s="30">
        <f t="shared" si="45"/>
        <v>-3.9417495402039204E-2</v>
      </c>
      <c r="T68" s="30">
        <f t="shared" si="45"/>
        <v>-4.0220969704927556E-2</v>
      </c>
      <c r="U68" s="30">
        <f t="shared" si="45"/>
        <v>-2.1741502668420731E-2</v>
      </c>
      <c r="V68" s="30">
        <f t="shared" si="45"/>
        <v>-8.8650079689343797E-2</v>
      </c>
      <c r="W68" s="30">
        <f t="shared" si="45"/>
        <v>-0.1938696968878218</v>
      </c>
      <c r="X68" s="30">
        <f t="shared" si="45"/>
        <v>-0.22987203611536239</v>
      </c>
      <c r="Y68" s="30">
        <f t="shared" si="45"/>
        <v>-0.12107358550634764</v>
      </c>
      <c r="Z68" s="31">
        <f t="shared" si="45"/>
        <v>-0.11940402959502049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1.792137055532202E-2</v>
      </c>
      <c r="G69" s="30">
        <f t="shared" si="47"/>
        <v>2.7848449843760684E-2</v>
      </c>
      <c r="H69" s="30">
        <f t="shared" si="47"/>
        <v>3.1566976827370863E-2</v>
      </c>
      <c r="I69" s="30">
        <f t="shared" si="47"/>
        <v>5.7304470109788383E-2</v>
      </c>
      <c r="J69" s="30">
        <f t="shared" si="47"/>
        <v>3.9761744326184623E-2</v>
      </c>
      <c r="K69" s="30">
        <f t="shared" si="47"/>
        <v>1.7243383673422943E-3</v>
      </c>
      <c r="L69" s="30">
        <f t="shared" si="47"/>
        <v>2.855126096161182E-2</v>
      </c>
      <c r="M69" s="30">
        <f t="shared" si="47"/>
        <v>1.0645695687471996E-2</v>
      </c>
      <c r="N69" s="31">
        <f t="shared" si="47"/>
        <v>2.3851929196563659E-2</v>
      </c>
      <c r="P69" s="21">
        <f t="shared" si="44"/>
        <v>-8</v>
      </c>
      <c r="Q69" s="36">
        <f t="shared" si="45"/>
        <v>0</v>
      </c>
      <c r="R69" s="36">
        <f t="shared" si="45"/>
        <v>-2.5276662663617722E-2</v>
      </c>
      <c r="S69" s="36">
        <f t="shared" si="45"/>
        <v>-2.6366648106855739E-2</v>
      </c>
      <c r="T69" s="36">
        <f t="shared" si="45"/>
        <v>-3.1027629998406692E-2</v>
      </c>
      <c r="U69" s="36">
        <f t="shared" si="45"/>
        <v>-4.2794423691690175E-2</v>
      </c>
      <c r="V69" s="36">
        <f t="shared" si="45"/>
        <v>-8.6957685339622892E-2</v>
      </c>
      <c r="W69" s="36">
        <f t="shared" si="45"/>
        <v>-0.17631382249914482</v>
      </c>
      <c r="X69" s="36">
        <f t="shared" si="45"/>
        <v>-0.14302594185568646</v>
      </c>
      <c r="Y69" s="36">
        <f t="shared" si="45"/>
        <v>-0.13274397268735533</v>
      </c>
      <c r="Z69" s="37">
        <f t="shared" si="45"/>
        <v>-0.16945154881158389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3.4251816578481094E-2</v>
      </c>
      <c r="F70" s="30">
        <f t="shared" si="47"/>
        <v>1.7244067421810731E-2</v>
      </c>
      <c r="G70" s="30">
        <f t="shared" si="47"/>
        <v>1.1801650045157814E-2</v>
      </c>
      <c r="H70" s="30">
        <f t="shared" si="47"/>
        <v>2.5966290521530575E-2</v>
      </c>
      <c r="I70" s="30">
        <f t="shared" si="47"/>
        <v>2.1667920623127113E-2</v>
      </c>
      <c r="J70" s="30">
        <f t="shared" si="47"/>
        <v>4.0866409304045559E-2</v>
      </c>
      <c r="K70" s="30">
        <f t="shared" si="47"/>
        <v>1.0618991822656512E-2</v>
      </c>
      <c r="L70" s="30">
        <f t="shared" si="47"/>
        <v>1.6805722482960899E-2</v>
      </c>
      <c r="M70" s="30">
        <f t="shared" si="47"/>
        <v>1.0707553599371773E-2</v>
      </c>
      <c r="N70" s="31">
        <f t="shared" si="47"/>
        <v>7.2592029009934084E-2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2.1505148734854242E-2</v>
      </c>
      <c r="F71" s="30">
        <f t="shared" si="47"/>
        <v>3.35060611596373E-2</v>
      </c>
      <c r="G71" s="30">
        <f t="shared" si="47"/>
        <v>2.5399466658875585E-2</v>
      </c>
      <c r="H71" s="30">
        <f t="shared" si="47"/>
        <v>2.8994411539779538E-2</v>
      </c>
      <c r="I71" s="30">
        <f t="shared" si="47"/>
        <v>5.6125830752290905E-2</v>
      </c>
      <c r="J71" s="30">
        <f t="shared" si="47"/>
        <v>3.8734983242526708E-2</v>
      </c>
      <c r="K71" s="30">
        <f t="shared" si="47"/>
        <v>9.9898524034660319E-3</v>
      </c>
      <c r="L71" s="30">
        <f t="shared" si="47"/>
        <v>9.7387789956873243E-3</v>
      </c>
      <c r="M71" s="30">
        <f t="shared" si="47"/>
        <v>1.4907880066175872E-2</v>
      </c>
      <c r="N71" s="31">
        <f t="shared" si="47"/>
        <v>1.1278243310249304E-2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3.4809304572115347E-2</v>
      </c>
      <c r="F72" s="30">
        <f t="shared" si="47"/>
        <v>1.1925393825850603E-2</v>
      </c>
      <c r="G72" s="30">
        <f t="shared" si="47"/>
        <v>1.5367821004503459E-2</v>
      </c>
      <c r="H72" s="30">
        <f t="shared" si="47"/>
        <v>5.7176919151083833E-2</v>
      </c>
      <c r="I72" s="30">
        <f t="shared" si="47"/>
        <v>2.1908227142463814E-2</v>
      </c>
      <c r="J72" s="30">
        <f t="shared" si="47"/>
        <v>4.1439035552200083E-2</v>
      </c>
      <c r="K72" s="30">
        <f t="shared" si="47"/>
        <v>2.2589666448131686E-2</v>
      </c>
      <c r="L72" s="30">
        <f t="shared" si="47"/>
        <v>2.5333299642508533E-2</v>
      </c>
      <c r="M72" s="30">
        <f t="shared" si="47"/>
        <v>2.8549358520456165E-2</v>
      </c>
      <c r="N72" s="31">
        <f t="shared" si="47"/>
        <v>2.0571962967387569E-2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7.1944428709973156E-3</v>
      </c>
      <c r="F73" s="30">
        <f t="shared" si="47"/>
        <v>2.4652723798119069E-2</v>
      </c>
      <c r="G73" s="30">
        <f t="shared" si="47"/>
        <v>1.3695252475531324E-2</v>
      </c>
      <c r="H73" s="30">
        <f t="shared" si="47"/>
        <v>1.5010688025368835E-2</v>
      </c>
      <c r="I73" s="30">
        <f t="shared" si="47"/>
        <v>7.1109628774488533E-3</v>
      </c>
      <c r="J73" s="30">
        <f t="shared" si="47"/>
        <v>2.5092182241732907E-3</v>
      </c>
      <c r="K73" s="30">
        <f t="shared" si="47"/>
        <v>1.3082953810757624E-2</v>
      </c>
      <c r="L73" s="30">
        <f t="shared" si="47"/>
        <v>1.5849345626612141E-2</v>
      </c>
      <c r="M73" s="30">
        <f t="shared" si="47"/>
        <v>1.9260105524827979E-2</v>
      </c>
      <c r="N73" s="31">
        <f t="shared" si="47"/>
        <v>4.4066905069549585E-2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1.3978085916398483E-2</v>
      </c>
      <c r="F74" s="30">
        <f t="shared" si="47"/>
        <v>1.6383575927768752E-2</v>
      </c>
      <c r="G74" s="30">
        <f t="shared" si="47"/>
        <v>3.1659045055974018E-3</v>
      </c>
      <c r="H74" s="30">
        <f t="shared" si="47"/>
        <v>1.2559887755557796E-2</v>
      </c>
      <c r="I74" s="30">
        <f t="shared" si="47"/>
        <v>1.5404198718472284E-2</v>
      </c>
      <c r="J74" s="30">
        <f t="shared" si="47"/>
        <v>2.0283267192506012E-2</v>
      </c>
      <c r="K74" s="30">
        <f t="shared" si="47"/>
        <v>2.1445413790884497E-2</v>
      </c>
      <c r="L74" s="30">
        <f t="shared" si="47"/>
        <v>4.1091762428292912E-2</v>
      </c>
      <c r="M74" s="30">
        <f t="shared" si="47"/>
        <v>3.2188000639130697E-3</v>
      </c>
      <c r="N74" s="31">
        <f t="shared" si="47"/>
        <v>3.7620945051317196E-2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1.0346908114362202E-2</v>
      </c>
      <c r="G77" s="30">
        <f t="shared" si="54"/>
        <v>1.6078310013809022E-2</v>
      </c>
      <c r="H77" s="30">
        <f t="shared" si="54"/>
        <v>1.8225202568785247E-2</v>
      </c>
      <c r="I77" s="30">
        <f t="shared" si="54"/>
        <v>3.3084751243655189E-2</v>
      </c>
      <c r="J77" s="30">
        <f t="shared" si="54"/>
        <v>2.2956453790171766E-2</v>
      </c>
      <c r="K77" s="30">
        <f t="shared" si="54"/>
        <v>9.9554722055907345E-4</v>
      </c>
      <c r="L77" s="30">
        <f t="shared" si="54"/>
        <v>1.6484078201889837E-2</v>
      </c>
      <c r="M77" s="30">
        <f t="shared" si="54"/>
        <v>6.1462952708727951E-3</v>
      </c>
      <c r="N77" s="31">
        <f t="shared" si="54"/>
        <v>1.3770917742327924E-2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1.9775295521819749E-2</v>
      </c>
      <c r="F78" s="30">
        <f t="shared" si="56"/>
        <v>9.9558669679064814E-3</v>
      </c>
      <c r="G78" s="30">
        <f t="shared" si="56"/>
        <v>6.8136858304536233E-3</v>
      </c>
      <c r="H78" s="30">
        <f t="shared" si="56"/>
        <v>1.4991644822461707E-2</v>
      </c>
      <c r="I78" s="30">
        <f t="shared" si="56"/>
        <v>1.2509979804541884E-2</v>
      </c>
      <c r="J78" s="30">
        <f t="shared" si="56"/>
        <v>2.3594232412504131E-2</v>
      </c>
      <c r="K78" s="30">
        <f t="shared" si="56"/>
        <v>6.1308777873331725E-3</v>
      </c>
      <c r="L78" s="30">
        <f t="shared" si="56"/>
        <v>9.7027883994636223E-3</v>
      </c>
      <c r="M78" s="30">
        <f t="shared" si="56"/>
        <v>6.1820089529596393E-3</v>
      </c>
      <c r="N78" s="31">
        <f t="shared" si="56"/>
        <v>4.191102748990657E-2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1.2416003411031037E-2</v>
      </c>
      <c r="F79" s="30">
        <f t="shared" si="56"/>
        <v>1.9344733430000659E-2</v>
      </c>
      <c r="G79" s="30">
        <f t="shared" si="56"/>
        <v>1.4664388912774745E-2</v>
      </c>
      <c r="H79" s="30">
        <f t="shared" si="56"/>
        <v>1.6739931307486508E-2</v>
      </c>
      <c r="I79" s="30">
        <f t="shared" si="56"/>
        <v>3.2404263493326535E-2</v>
      </c>
      <c r="J79" s="30">
        <f t="shared" si="56"/>
        <v>2.236365300212844E-2</v>
      </c>
      <c r="K79" s="30">
        <f t="shared" si="56"/>
        <v>5.767643974305744E-3</v>
      </c>
      <c r="L79" s="30">
        <f t="shared" si="56"/>
        <v>5.6226866747383503E-3</v>
      </c>
      <c r="M79" s="30">
        <f t="shared" si="56"/>
        <v>8.6070685692532962E-3</v>
      </c>
      <c r="N79" s="31">
        <f t="shared" si="56"/>
        <v>6.5114968111585321E-3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2.0097161365014469E-2</v>
      </c>
      <c r="F80" s="30">
        <f t="shared" si="56"/>
        <v>6.8851293355471467E-3</v>
      </c>
      <c r="G80" s="30">
        <f t="shared" si="56"/>
        <v>8.8726155938080569E-3</v>
      </c>
      <c r="H80" s="30">
        <f t="shared" si="56"/>
        <v>3.3011109663311722E-2</v>
      </c>
      <c r="I80" s="30">
        <f t="shared" si="56"/>
        <v>1.264872083816895E-2</v>
      </c>
      <c r="J80" s="30">
        <f t="shared" si="56"/>
        <v>2.3924838331021193E-2</v>
      </c>
      <c r="K80" s="30">
        <f t="shared" si="56"/>
        <v>1.3042150004732687E-2</v>
      </c>
      <c r="L80" s="30">
        <f t="shared" si="56"/>
        <v>1.4626187368063752E-2</v>
      </c>
      <c r="M80" s="30">
        <f t="shared" si="56"/>
        <v>1.6482979826976503E-2</v>
      </c>
      <c r="N80" s="31">
        <f t="shared" si="56"/>
        <v>1.1877228356980225E-2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4.1537135282396845E-3</v>
      </c>
      <c r="F81" s="30">
        <f t="shared" si="56"/>
        <v>1.4233256721101539E-2</v>
      </c>
      <c r="G81" s="30">
        <f t="shared" si="56"/>
        <v>7.9069577033678996E-3</v>
      </c>
      <c r="H81" s="30">
        <f t="shared" si="56"/>
        <v>8.6664247721681895E-3</v>
      </c>
      <c r="I81" s="30">
        <f t="shared" si="56"/>
        <v>4.1055163314925314E-3</v>
      </c>
      <c r="J81" s="30">
        <f t="shared" si="56"/>
        <v>1.4486978171819641E-3</v>
      </c>
      <c r="K81" s="30">
        <f t="shared" si="56"/>
        <v>7.5534469044363549E-3</v>
      </c>
      <c r="L81" s="30">
        <f t="shared" si="56"/>
        <v>9.1506239640039375E-3</v>
      </c>
      <c r="M81" s="30">
        <f t="shared" si="56"/>
        <v>1.1119827109380033E-2</v>
      </c>
      <c r="N81" s="31">
        <f t="shared" si="56"/>
        <v>2.5442039504258138E-2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8.0702516665883805E-3</v>
      </c>
      <c r="F82" s="36">
        <f t="shared" si="56"/>
        <v>9.4590619721859615E-3</v>
      </c>
      <c r="G82" s="36">
        <f t="shared" si="56"/>
        <v>1.8278358185353091E-3</v>
      </c>
      <c r="H82" s="36">
        <f t="shared" si="56"/>
        <v>7.2514545766627784E-3</v>
      </c>
      <c r="I82" s="36">
        <f t="shared" si="56"/>
        <v>8.8936182767604625E-3</v>
      </c>
      <c r="J82" s="36">
        <f t="shared" si="56"/>
        <v>1.1710549773638451E-2</v>
      </c>
      <c r="K82" s="36">
        <f t="shared" si="56"/>
        <v>1.2381515425050078E-2</v>
      </c>
      <c r="L82" s="36">
        <f t="shared" si="56"/>
        <v>2.3724340099451065E-2</v>
      </c>
      <c r="M82" s="36">
        <f t="shared" si="56"/>
        <v>1.8583750833677955E-3</v>
      </c>
      <c r="N82" s="37">
        <f t="shared" si="56"/>
        <v>2.1720462752546105E-2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0.24374246935723409</v>
      </c>
      <c r="F85" s="5"/>
      <c r="G85" s="5" t="s">
        <v>22</v>
      </c>
      <c r="H85" s="5">
        <f>1/(1-E85)</f>
        <v>1.3223008822802333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0.14792276900059281</v>
      </c>
      <c r="S85" s="30">
        <f t="shared" si="60"/>
        <v>0.11057797667012974</v>
      </c>
      <c r="T85" s="30">
        <f t="shared" si="60"/>
        <v>0.10799167201106862</v>
      </c>
      <c r="U85" s="30">
        <f t="shared" si="60"/>
        <v>0.10022982088175372</v>
      </c>
      <c r="V85" s="30">
        <f t="shared" si="60"/>
        <v>7.4003184277719153E-2</v>
      </c>
      <c r="W85" s="30">
        <f t="shared" si="60"/>
        <v>2.8503146132574694E-2</v>
      </c>
      <c r="X85" s="30">
        <f t="shared" si="60"/>
        <v>2.8288114603156903E-2</v>
      </c>
      <c r="Y85" s="30">
        <f t="shared" si="60"/>
        <v>1.5434356214330888E-2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-0.32230088228023335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0.10320527620290365</v>
      </c>
      <c r="S86" s="30">
        <f t="shared" si="61"/>
        <v>7.7149925608499398E-2</v>
      </c>
      <c r="T86" s="30">
        <f t="shared" si="61"/>
        <v>7.5345468536159241E-2</v>
      </c>
      <c r="U86" s="30">
        <f t="shared" si="61"/>
        <v>6.993004807682783E-2</v>
      </c>
      <c r="V86" s="30">
        <f t="shared" si="61"/>
        <v>5.1631801681901811E-2</v>
      </c>
      <c r="W86" s="30">
        <f t="shared" si="61"/>
        <v>1.9886560325627137E-2</v>
      </c>
      <c r="X86" s="30">
        <f t="shared" si="61"/>
        <v>1.9736533466774821E-2</v>
      </c>
      <c r="Y86" s="30">
        <f t="shared" si="61"/>
        <v>1.0768504449153719E-2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4.4928914588088537E-2</v>
      </c>
      <c r="S87" s="30">
        <f t="shared" si="63"/>
        <v>3.3586097006580488E-2</v>
      </c>
      <c r="T87" s="30">
        <f t="shared" si="63"/>
        <v>3.2800552888451739E-2</v>
      </c>
      <c r="U87" s="30">
        <f t="shared" si="63"/>
        <v>3.0443028426257214E-2</v>
      </c>
      <c r="V87" s="30">
        <f t="shared" si="63"/>
        <v>2.247715323424547E-2</v>
      </c>
      <c r="W87" s="30">
        <f t="shared" si="63"/>
        <v>8.657324539923416E-3</v>
      </c>
      <c r="X87" s="30">
        <f t="shared" si="63"/>
        <v>8.5920125309322942E-3</v>
      </c>
      <c r="Y87" s="30">
        <f t="shared" si="63"/>
        <v>4.6879116498490317E-3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0.94710582041033042</v>
      </c>
      <c r="G88" s="30">
        <f t="shared" si="64"/>
        <v>0.93739875673252482</v>
      </c>
      <c r="H88" s="30">
        <f t="shared" si="64"/>
        <v>0.91724276690392093</v>
      </c>
      <c r="I88" s="30">
        <f t="shared" si="64"/>
        <v>0.8789440376732911</v>
      </c>
      <c r="J88" s="30">
        <f t="shared" si="64"/>
        <v>0.74181222527994817</v>
      </c>
      <c r="K88" s="30">
        <f t="shared" si="64"/>
        <v>0.28617911758302417</v>
      </c>
      <c r="L88" s="30">
        <f t="shared" si="64"/>
        <v>0.17051665619929568</v>
      </c>
      <c r="M88" s="30">
        <f t="shared" si="64"/>
        <v>5.2435916319306219E-2</v>
      </c>
      <c r="N88" s="31">
        <f t="shared" si="64"/>
        <v>2.1591156387877397E-2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2.321449246522838E-2</v>
      </c>
      <c r="S88" s="30">
        <f t="shared" si="65"/>
        <v>1.7353728730014777E-2</v>
      </c>
      <c r="T88" s="30">
        <f t="shared" si="65"/>
        <v>1.6947842939570176E-2</v>
      </c>
      <c r="U88" s="30">
        <f t="shared" si="65"/>
        <v>1.5729724621645888E-2</v>
      </c>
      <c r="V88" s="30">
        <f t="shared" si="65"/>
        <v>1.1613806146443442E-2</v>
      </c>
      <c r="W88" s="30">
        <f t="shared" si="65"/>
        <v>4.4731860794689909E-3</v>
      </c>
      <c r="X88" s="30">
        <f t="shared" si="65"/>
        <v>4.439439768112177E-3</v>
      </c>
      <c r="Y88" s="30">
        <f t="shared" si="65"/>
        <v>2.4222149738273168E-3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0.98378289083959514</v>
      </c>
      <c r="F89" s="30">
        <f t="shared" si="64"/>
        <v>0.96802998555151065</v>
      </c>
      <c r="G89" s="30">
        <f t="shared" si="64"/>
        <v>0.92994463604551436</v>
      </c>
      <c r="H89" s="30">
        <f t="shared" si="64"/>
        <v>0.93965569353004375</v>
      </c>
      <c r="I89" s="30">
        <f t="shared" si="64"/>
        <v>0.88896180180220119</v>
      </c>
      <c r="J89" s="30">
        <f t="shared" si="64"/>
        <v>0.73037990272823761</v>
      </c>
      <c r="K89" s="30">
        <f t="shared" si="64"/>
        <v>0.27058965265794344</v>
      </c>
      <c r="L89" s="30">
        <f t="shared" si="64"/>
        <v>0.11071694017076317</v>
      </c>
      <c r="M89" s="30">
        <f t="shared" si="64"/>
        <v>5.5492813720671552E-2</v>
      </c>
      <c r="N89" s="31">
        <f t="shared" si="64"/>
        <v>0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0.9547871624167652</v>
      </c>
      <c r="F90" s="30">
        <f t="shared" si="64"/>
        <v>0.92578144768654624</v>
      </c>
      <c r="G90" s="30">
        <f t="shared" si="64"/>
        <v>0.86581322067312039</v>
      </c>
      <c r="H90" s="30">
        <f t="shared" si="64"/>
        <v>0.80900974156026795</v>
      </c>
      <c r="I90" s="30">
        <f t="shared" si="64"/>
        <v>0.78557873091590302</v>
      </c>
      <c r="J90" s="30">
        <f t="shared" si="64"/>
        <v>0.62617279681692428</v>
      </c>
      <c r="K90" s="30">
        <f t="shared" si="64"/>
        <v>0.27032375043683798</v>
      </c>
      <c r="L90" s="30">
        <f t="shared" si="64"/>
        <v>0.16653213558768493</v>
      </c>
      <c r="M90" s="30">
        <f t="shared" si="64"/>
        <v>0.10144351988333777</v>
      </c>
      <c r="N90" s="31">
        <f t="shared" si="64"/>
        <v>8.6508166960001187E-2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1.322972588727813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0.78308413687713063</v>
      </c>
      <c r="F91" s="30">
        <f t="shared" si="64"/>
        <v>0.74583368931832417</v>
      </c>
      <c r="G91" s="30">
        <f t="shared" si="64"/>
        <v>0.61418378069942325</v>
      </c>
      <c r="H91" s="30">
        <f t="shared" si="64"/>
        <v>0.55413350164436959</v>
      </c>
      <c r="I91" s="30">
        <f t="shared" si="64"/>
        <v>0.46814396809150527</v>
      </c>
      <c r="J91" s="30">
        <f t="shared" si="64"/>
        <v>0.41215661825559102</v>
      </c>
      <c r="K91" s="30">
        <f t="shared" si="64"/>
        <v>0.26781854063646238</v>
      </c>
      <c r="L91" s="30">
        <f t="shared" si="64"/>
        <v>0.19741821073086296</v>
      </c>
      <c r="M91" s="30">
        <f t="shared" si="64"/>
        <v>9.6587204550380779E-2</v>
      </c>
      <c r="N91" s="31">
        <f t="shared" si="64"/>
        <v>0.13248218208050494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0.34537641334358571</v>
      </c>
      <c r="F92" s="30">
        <f t="shared" si="64"/>
        <v>0.37123257457794367</v>
      </c>
      <c r="G92" s="30">
        <f t="shared" si="64"/>
        <v>0.36317291587505507</v>
      </c>
      <c r="H92" s="30">
        <f t="shared" si="64"/>
        <v>0.35701498670355036</v>
      </c>
      <c r="I92" s="30">
        <f t="shared" si="64"/>
        <v>0.32530804192975149</v>
      </c>
      <c r="J92" s="30">
        <f t="shared" si="64"/>
        <v>0.34485452543095629</v>
      </c>
      <c r="K92" s="30">
        <f t="shared" si="64"/>
        <v>0.29270921409247896</v>
      </c>
      <c r="L92" s="30">
        <f t="shared" si="64"/>
        <v>0.28876446724881644</v>
      </c>
      <c r="M92" s="30">
        <f t="shared" si="64"/>
        <v>0.13918371421509401</v>
      </c>
      <c r="N92" s="31">
        <f t="shared" si="64"/>
        <v>0.12686110574820603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0.30123501354482596</v>
      </c>
      <c r="F93" s="36">
        <f t="shared" si="64"/>
        <v>0.3105780973033071</v>
      </c>
      <c r="G93" s="36">
        <f t="shared" si="64"/>
        <v>0.30874397528808084</v>
      </c>
      <c r="H93" s="36">
        <f t="shared" si="64"/>
        <v>0.30733326731060295</v>
      </c>
      <c r="I93" s="36">
        <f t="shared" si="64"/>
        <v>0.30756314278534802</v>
      </c>
      <c r="J93" s="36">
        <f t="shared" si="64"/>
        <v>0.31041750106954558</v>
      </c>
      <c r="K93" s="36">
        <f t="shared" si="64"/>
        <v>0.26252099286051345</v>
      </c>
      <c r="L93" s="36">
        <f t="shared" si="64"/>
        <v>0.19439152909549973</v>
      </c>
      <c r="M93" s="36">
        <f t="shared" si="64"/>
        <v>0.1485395066500369</v>
      </c>
      <c r="N93" s="37">
        <f t="shared" si="64"/>
        <v>0.17595556109853461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0.14906210195714492</v>
      </c>
      <c r="S94" s="30">
        <f t="shared" si="70"/>
        <v>0.10947380574167641</v>
      </c>
      <c r="T94" s="30">
        <f t="shared" si="70"/>
        <v>0.10672843000793139</v>
      </c>
      <c r="U94" s="30">
        <f t="shared" si="70"/>
        <v>9.7847712685271176E-2</v>
      </c>
      <c r="V94" s="30">
        <f t="shared" si="70"/>
        <v>7.2172897320024701E-2</v>
      </c>
      <c r="W94" s="30">
        <f t="shared" si="70"/>
        <v>2.791933663885213E-2</v>
      </c>
      <c r="X94" s="30">
        <f t="shared" si="70"/>
        <v>2.8765214206057283E-2</v>
      </c>
      <c r="Y94" s="30">
        <f t="shared" si="70"/>
        <v>1.685013185339353E-2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0.10057727038695563</v>
      </c>
      <c r="S95" s="30">
        <f t="shared" si="70"/>
        <v>7.0798769462943514E-2</v>
      </c>
      <c r="T95" s="30">
        <f t="shared" si="70"/>
        <v>6.6922048878731072E-2</v>
      </c>
      <c r="U95" s="30">
        <f t="shared" si="70"/>
        <v>6.135706672921297E-2</v>
      </c>
      <c r="V95" s="30">
        <f t="shared" si="70"/>
        <v>4.909714473143896E-2</v>
      </c>
      <c r="W95" s="30">
        <f t="shared" si="70"/>
        <v>2.1961316502347349E-2</v>
      </c>
      <c r="X95" s="30">
        <f t="shared" si="70"/>
        <v>2.3373632278345879E-2</v>
      </c>
      <c r="Y95" s="30">
        <f t="shared" si="70"/>
        <v>1.4190223623217547E-2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4.4827811906229857E-2</v>
      </c>
      <c r="S96" s="30">
        <f t="shared" si="70"/>
        <v>3.1847208920386026E-2</v>
      </c>
      <c r="T96" s="30">
        <f t="shared" si="70"/>
        <v>3.0004103871702607E-2</v>
      </c>
      <c r="U96" s="30">
        <f t="shared" si="70"/>
        <v>2.8459329111143059E-2</v>
      </c>
      <c r="V96" s="30">
        <f t="shared" si="70"/>
        <v>2.6124946671324964E-2</v>
      </c>
      <c r="W96" s="30">
        <f t="shared" si="70"/>
        <v>1.3694373252843488E-2</v>
      </c>
      <c r="X96" s="30">
        <f t="shared" si="70"/>
        <v>1.485424241088051E-2</v>
      </c>
      <c r="Y96" s="30">
        <f t="shared" si="70"/>
        <v>8.6806702331136028E-3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2.4843356767756074E-2</v>
      </c>
      <c r="S97" s="30">
        <f t="shared" si="70"/>
        <v>1.8669102674309768E-2</v>
      </c>
      <c r="T97" s="30">
        <f t="shared" si="70"/>
        <v>1.8391457654277604E-2</v>
      </c>
      <c r="U97" s="30">
        <f t="shared" si="70"/>
        <v>1.8326918692146185E-2</v>
      </c>
      <c r="V97" s="30">
        <f t="shared" si="70"/>
        <v>1.7774831592511673E-2</v>
      </c>
      <c r="W97" s="30">
        <f t="shared" si="70"/>
        <v>9.6816875395137423E-3</v>
      </c>
      <c r="X97" s="30">
        <f t="shared" si="70"/>
        <v>1.0795642169439826E-2</v>
      </c>
      <c r="Y97" s="30">
        <f t="shared" si="70"/>
        <v>6.4884199333386646E-3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1.3405612064044623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0.38355374575323642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0.37535823393649104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-8.1955118167453822E-3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0.14462851098418544</v>
      </c>
      <c r="S121" s="30">
        <f t="shared" si="78"/>
        <v>0.10767350850357282</v>
      </c>
      <c r="T121" s="30">
        <f t="shared" si="78"/>
        <v>0.10427984745938487</v>
      </c>
      <c r="U121" s="30">
        <f t="shared" si="78"/>
        <v>9.4095010295651704E-2</v>
      </c>
      <c r="V121" s="30">
        <f t="shared" si="78"/>
        <v>5.968130939952624E-2</v>
      </c>
      <c r="W121" s="30">
        <f t="shared" si="78"/>
        <v>1.5509718113940741E-2</v>
      </c>
      <c r="X121" s="30">
        <f t="shared" si="78"/>
        <v>9.5391260227901311E-3</v>
      </c>
      <c r="Y121" s="30">
        <f t="shared" si="78"/>
        <v>2.0862350416584264E-3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9.8080392166500774E-2</v>
      </c>
      <c r="S122" s="30">
        <f t="shared" si="78"/>
        <v>7.3019212243208675E-2</v>
      </c>
      <c r="T122" s="30">
        <f t="shared" si="78"/>
        <v>7.0717787691236864E-2</v>
      </c>
      <c r="U122" s="30">
        <f t="shared" si="78"/>
        <v>6.3810900408962826E-2</v>
      </c>
      <c r="V122" s="30">
        <f t="shared" si="78"/>
        <v>4.0473114125857697E-2</v>
      </c>
      <c r="W122" s="30">
        <f t="shared" si="78"/>
        <v>1.0517976190555715E-2</v>
      </c>
      <c r="X122" s="30">
        <f t="shared" si="78"/>
        <v>6.4689957386288308E-3</v>
      </c>
      <c r="Y122" s="30">
        <f t="shared" si="78"/>
        <v>1.4147884787372852E-3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3.7254521550598753E-2</v>
      </c>
      <c r="S123" s="30">
        <f t="shared" si="78"/>
        <v>2.7735368466965362E-2</v>
      </c>
      <c r="T123" s="30">
        <f t="shared" si="78"/>
        <v>2.6861203216657619E-2</v>
      </c>
      <c r="U123" s="30">
        <f t="shared" si="78"/>
        <v>2.4237714714814947E-2</v>
      </c>
      <c r="V123" s="30">
        <f t="shared" si="78"/>
        <v>1.5373169591960481E-2</v>
      </c>
      <c r="W123" s="30">
        <f t="shared" si="78"/>
        <v>3.9951121932154726E-3</v>
      </c>
      <c r="X123" s="30">
        <f t="shared" si="78"/>
        <v>2.4571612718101701E-3</v>
      </c>
      <c r="Y123" s="30">
        <f t="shared" si="78"/>
        <v>5.3738842908765535E-4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1.5145907339425628E-2</v>
      </c>
      <c r="S124" s="30">
        <f t="shared" si="78"/>
        <v>1.1275874802336132E-2</v>
      </c>
      <c r="T124" s="30">
        <f t="shared" si="78"/>
        <v>1.0920481005034925E-2</v>
      </c>
      <c r="U124" s="30">
        <f t="shared" si="78"/>
        <v>9.8538960080704688E-3</v>
      </c>
      <c r="V124" s="30">
        <f t="shared" si="78"/>
        <v>6.2499957713016705E-3</v>
      </c>
      <c r="W124" s="30">
        <f t="shared" si="78"/>
        <v>1.6242216131233211E-3</v>
      </c>
      <c r="X124" s="30">
        <f t="shared" si="78"/>
        <v>9.9896429726833882E-4</v>
      </c>
      <c r="Y124" s="30">
        <f t="shared" si="78"/>
        <v>2.1847644295166946E-4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1.0967358895790214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0.14606658968112629</v>
      </c>
      <c r="S130" s="30">
        <f t="shared" si="82"/>
        <v>0.1061482815996691</v>
      </c>
      <c r="T130" s="30">
        <f t="shared" si="82"/>
        <v>0.10251806884474733</v>
      </c>
      <c r="U130" s="30">
        <f t="shared" si="82"/>
        <v>9.0775088493712366E-2</v>
      </c>
      <c r="V130" s="30">
        <f t="shared" si="82"/>
        <v>5.6825257483864883E-2</v>
      </c>
      <c r="W130" s="30">
        <f t="shared" si="82"/>
        <v>1.4332929714264125E-2</v>
      </c>
      <c r="X130" s="30">
        <f t="shared" si="82"/>
        <v>9.582742628266026E-3</v>
      </c>
      <c r="Y130" s="30">
        <f t="shared" si="82"/>
        <v>3.539086099201786E-3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9.4384385050884673E-2</v>
      </c>
      <c r="S131" s="30">
        <f t="shared" si="82"/>
        <v>6.4410672887109471E-2</v>
      </c>
      <c r="T131" s="30">
        <f t="shared" si="82"/>
        <v>5.928448183825142E-2</v>
      </c>
      <c r="U131" s="30">
        <f t="shared" si="82"/>
        <v>5.1925901032069885E-2</v>
      </c>
      <c r="V131" s="30">
        <f t="shared" si="82"/>
        <v>3.5714595357726468E-2</v>
      </c>
      <c r="W131" s="30">
        <f t="shared" si="82"/>
        <v>1.1954700987332421E-2</v>
      </c>
      <c r="X131" s="30">
        <f t="shared" si="82"/>
        <v>9.382713464383248E-3</v>
      </c>
      <c r="Y131" s="30">
        <f t="shared" si="82"/>
        <v>4.5860768627868937E-3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3.6691021478331046E-2</v>
      </c>
      <c r="S132" s="30">
        <f t="shared" si="82"/>
        <v>2.5026825253832242E-2</v>
      </c>
      <c r="T132" s="30">
        <f t="shared" si="82"/>
        <v>2.2589685821823011E-2</v>
      </c>
      <c r="U132" s="30">
        <f t="shared" si="82"/>
        <v>2.0547028793010881E-2</v>
      </c>
      <c r="V132" s="30">
        <f t="shared" si="82"/>
        <v>1.7460272833259929E-2</v>
      </c>
      <c r="W132" s="30">
        <f t="shared" si="82"/>
        <v>8.1141336891011138E-3</v>
      </c>
      <c r="X132" s="30">
        <f t="shared" si="82"/>
        <v>7.0508922349514641E-3</v>
      </c>
      <c r="Y132" s="30">
        <f t="shared" si="82"/>
        <v>3.1850535733095073E-3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1.6826198009650947E-2</v>
      </c>
      <c r="S133" s="30">
        <f t="shared" si="82"/>
        <v>1.2564335699281436E-2</v>
      </c>
      <c r="T133" s="30">
        <f t="shared" si="82"/>
        <v>1.219720544433219E-2</v>
      </c>
      <c r="U133" s="30">
        <f t="shared" si="82"/>
        <v>1.2111865517764366E-2</v>
      </c>
      <c r="V133" s="30">
        <f t="shared" si="82"/>
        <v>1.1381840258822114E-2</v>
      </c>
      <c r="W133" s="30">
        <f t="shared" si="82"/>
        <v>5.7112849211121948E-3</v>
      </c>
      <c r="X133" s="30">
        <f t="shared" si="82"/>
        <v>5.3417116566248975E-3</v>
      </c>
      <c r="Y133" s="30">
        <f t="shared" si="82"/>
        <v>2.6953793832311733E-3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1.080926306593835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0.48896996295357442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0.49633652390537242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7.3665609517979957E-3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MDAMB415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46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0.85315911313434734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0.38385175331150301</v>
      </c>
      <c r="S4" s="75">
        <f>S3*AVERAGE(E63:E64)</f>
        <v>0.26232171372037427</v>
      </c>
      <c r="T4" s="75">
        <f>T3*AVERAGE(E64:E65)</f>
        <v>0.12898204299598925</v>
      </c>
      <c r="U4" s="75">
        <f>U3*AVERAGE(E65:E66)</f>
        <v>7.8003603106480759E-2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0.8068593520304298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0.85315911313434734</v>
      </c>
      <c r="R5" s="80" t="s">
        <v>80</v>
      </c>
      <c r="S5" s="81">
        <f>SUM(R3:U3)</f>
        <v>1</v>
      </c>
      <c r="T5" s="80" t="s">
        <v>92</v>
      </c>
      <c r="U5" s="79">
        <f>Q5/S5</f>
        <v>0.85315911313434734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1.4549368352259506E-2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5.1710785825448635E-2</v>
      </c>
      <c r="D7" s="53">
        <v>0</v>
      </c>
      <c r="E7" s="113">
        <v>43401</v>
      </c>
      <c r="F7" s="113">
        <v>39864</v>
      </c>
      <c r="G7" s="113">
        <v>35970</v>
      </c>
      <c r="H7" s="113">
        <v>41835</v>
      </c>
      <c r="I7" s="113">
        <v>38613</v>
      </c>
      <c r="J7" s="113">
        <v>35239</v>
      </c>
      <c r="K7" s="113">
        <v>25386</v>
      </c>
      <c r="L7" s="113">
        <v>23020</v>
      </c>
      <c r="M7" s="113">
        <v>18841</v>
      </c>
      <c r="N7" s="114">
        <v>17744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43390</v>
      </c>
      <c r="F8" s="113">
        <v>42004</v>
      </c>
      <c r="G8" s="113">
        <v>41288</v>
      </c>
      <c r="H8" s="113">
        <v>40020</v>
      </c>
      <c r="I8" s="113">
        <v>40335</v>
      </c>
      <c r="J8" s="113">
        <v>32608</v>
      </c>
      <c r="K8" s="113">
        <v>25263</v>
      </c>
      <c r="L8" s="113">
        <v>20256</v>
      </c>
      <c r="M8" s="113">
        <v>18933</v>
      </c>
      <c r="N8" s="114">
        <v>17545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41441</v>
      </c>
      <c r="F9" s="113">
        <v>42174</v>
      </c>
      <c r="G9" s="113">
        <v>40865</v>
      </c>
      <c r="H9" s="113">
        <v>38304</v>
      </c>
      <c r="I9" s="113">
        <v>34602</v>
      </c>
      <c r="J9" s="113">
        <v>27703</v>
      </c>
      <c r="K9" s="113">
        <v>22119</v>
      </c>
      <c r="L9" s="113">
        <v>19002</v>
      </c>
      <c r="M9" s="113">
        <v>18539</v>
      </c>
      <c r="N9" s="114">
        <v>15846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0.31162306639208615</v>
      </c>
      <c r="D10" s="53">
        <v>5.0000000000000001E-9</v>
      </c>
      <c r="E10" s="113">
        <v>35634</v>
      </c>
      <c r="F10" s="113">
        <v>34962</v>
      </c>
      <c r="G10" s="113">
        <v>34563</v>
      </c>
      <c r="H10" s="113">
        <v>31926</v>
      </c>
      <c r="I10" s="113">
        <v>27908</v>
      </c>
      <c r="J10" s="113">
        <v>22089</v>
      </c>
      <c r="K10" s="113">
        <v>21385</v>
      </c>
      <c r="L10" s="113">
        <v>18285</v>
      </c>
      <c r="M10" s="113">
        <v>18049</v>
      </c>
      <c r="N10" s="114">
        <v>17705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0.37890615113771842</v>
      </c>
      <c r="S10" s="38">
        <f t="shared" si="3"/>
        <v>0.28904069659875886</v>
      </c>
      <c r="T10" s="38">
        <f t="shared" si="3"/>
        <v>0.28773681802092155</v>
      </c>
      <c r="U10" s="38">
        <f t="shared" si="3"/>
        <v>0.26959961718138153</v>
      </c>
      <c r="V10" s="38">
        <f t="shared" si="3"/>
        <v>0.2253084045368807</v>
      </c>
      <c r="W10" s="38">
        <f t="shared" si="3"/>
        <v>0.10260338224560933</v>
      </c>
      <c r="X10" s="38">
        <f t="shared" si="3"/>
        <v>0.11208755616951867</v>
      </c>
      <c r="Y10" s="38">
        <f t="shared" si="3"/>
        <v>6.6340850350893904E-2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0.32617243474434565</v>
      </c>
      <c r="D11" s="53">
        <v>7.4999999999999993E-9</v>
      </c>
      <c r="E11" s="113">
        <v>26883</v>
      </c>
      <c r="F11" s="113">
        <v>30009</v>
      </c>
      <c r="G11" s="113">
        <v>27759</v>
      </c>
      <c r="H11" s="113">
        <v>26155</v>
      </c>
      <c r="I11" s="113">
        <v>23434</v>
      </c>
      <c r="J11" s="113">
        <v>22602</v>
      </c>
      <c r="K11" s="113">
        <v>21632</v>
      </c>
      <c r="L11" s="113">
        <v>18187</v>
      </c>
      <c r="M11" s="113">
        <v>18640</v>
      </c>
      <c r="N11" s="114">
        <v>17844</v>
      </c>
      <c r="O11" s="5"/>
      <c r="P11" s="41" t="s">
        <v>78</v>
      </c>
      <c r="Q11" s="42">
        <f>SUM(R10:Y10)</f>
        <v>1.7316234762416831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0.8068593520304298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1.4549368352259506E-2</v>
      </c>
      <c r="D12" s="53">
        <v>1E-8</v>
      </c>
      <c r="E12" s="113">
        <v>26031</v>
      </c>
      <c r="F12" s="113">
        <v>23395</v>
      </c>
      <c r="G12" s="113">
        <v>20941</v>
      </c>
      <c r="H12" s="113">
        <v>24243</v>
      </c>
      <c r="I12" s="113">
        <v>21580</v>
      </c>
      <c r="J12" s="113">
        <v>20964</v>
      </c>
      <c r="K12" s="113">
        <v>20372</v>
      </c>
      <c r="L12" s="113">
        <v>18154</v>
      </c>
      <c r="M12" s="113">
        <v>18875</v>
      </c>
      <c r="N12" s="114">
        <v>17049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0.47524284350015544</v>
      </c>
      <c r="D15" s="53">
        <f>D7</f>
        <v>0</v>
      </c>
      <c r="E15" s="113">
        <v>38835</v>
      </c>
      <c r="F15" s="113">
        <v>39204</v>
      </c>
      <c r="G15" s="113">
        <v>39696</v>
      </c>
      <c r="H15" s="113">
        <v>39085</v>
      </c>
      <c r="I15" s="113">
        <v>38802</v>
      </c>
      <c r="J15" s="113">
        <v>35143</v>
      </c>
      <c r="K15" s="113">
        <v>26174</v>
      </c>
      <c r="L15" s="113">
        <v>20991</v>
      </c>
      <c r="M15" s="113">
        <v>20486</v>
      </c>
      <c r="N15" s="114">
        <v>16625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0.52695362932560408</v>
      </c>
      <c r="D16" s="53">
        <f t="shared" ref="D16:D20" si="7">D8</f>
        <v>1.0000000000000001E-9</v>
      </c>
      <c r="E16" s="113">
        <v>40738</v>
      </c>
      <c r="F16" s="113">
        <v>39325</v>
      </c>
      <c r="G16" s="113">
        <v>40201</v>
      </c>
      <c r="H16" s="113">
        <v>39147</v>
      </c>
      <c r="I16" s="113">
        <v>38010</v>
      </c>
      <c r="J16" s="113">
        <v>30326</v>
      </c>
      <c r="K16" s="113">
        <v>24092</v>
      </c>
      <c r="L16" s="113">
        <v>20478</v>
      </c>
      <c r="M16" s="113">
        <v>17896</v>
      </c>
      <c r="N16" s="114">
        <v>18823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5.1710785825448635E-2</v>
      </c>
      <c r="D17" s="53">
        <f t="shared" si="7"/>
        <v>2.5000000000000001E-9</v>
      </c>
      <c r="E17" s="113">
        <v>36124</v>
      </c>
      <c r="F17" s="113">
        <v>38937</v>
      </c>
      <c r="G17" s="113">
        <v>37727</v>
      </c>
      <c r="H17" s="113">
        <v>38374</v>
      </c>
      <c r="I17" s="113">
        <v>31197</v>
      </c>
      <c r="J17" s="113">
        <v>27815</v>
      </c>
      <c r="K17" s="113">
        <v>21484</v>
      </c>
      <c r="L17" s="113">
        <v>19790</v>
      </c>
      <c r="M17" s="113">
        <v>16716</v>
      </c>
      <c r="N17" s="114">
        <v>15228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0.96147404836829475</v>
      </c>
      <c r="S17" s="30">
        <f t="shared" si="10"/>
        <v>0.94286400701931183</v>
      </c>
      <c r="T17" s="30">
        <f t="shared" si="10"/>
        <v>0.97748081417514987</v>
      </c>
      <c r="U17" s="30">
        <f t="shared" si="10"/>
        <v>0.93420122525923288</v>
      </c>
      <c r="V17" s="30">
        <f t="shared" si="10"/>
        <v>0.85697986011218441</v>
      </c>
      <c r="W17" s="30">
        <f t="shared" si="10"/>
        <v>0.63993677797843784</v>
      </c>
      <c r="X17" s="30">
        <f t="shared" si="10"/>
        <v>0.52540649681938634</v>
      </c>
      <c r="Y17" s="30">
        <f t="shared" si="10"/>
        <v>0.48507975891432498</v>
      </c>
      <c r="Z17" s="31">
        <f t="shared" si="10"/>
        <v>0.42290275166934643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31631</v>
      </c>
      <c r="F18" s="113">
        <v>34693</v>
      </c>
      <c r="G18" s="113">
        <v>31853</v>
      </c>
      <c r="H18" s="113">
        <v>32332</v>
      </c>
      <c r="I18" s="113">
        <v>25624</v>
      </c>
      <c r="J18" s="113">
        <v>20466</v>
      </c>
      <c r="K18" s="113">
        <v>19378</v>
      </c>
      <c r="L18" s="113">
        <v>17550</v>
      </c>
      <c r="M18" s="113">
        <v>17732</v>
      </c>
      <c r="N18" s="114">
        <v>16784</v>
      </c>
      <c r="O18" s="5"/>
      <c r="P18" s="20">
        <f t="shared" si="9"/>
        <v>-8.9999999999999982</v>
      </c>
      <c r="Q18" s="30">
        <f t="shared" si="10"/>
        <v>0.9944989644948512</v>
      </c>
      <c r="R18" s="30">
        <f t="shared" si="10"/>
        <v>0.95618494549094157</v>
      </c>
      <c r="S18" s="30">
        <f t="shared" si="10"/>
        <v>0.9376772786401717</v>
      </c>
      <c r="T18" s="30">
        <f t="shared" si="10"/>
        <v>0.97210365751077066</v>
      </c>
      <c r="U18" s="30">
        <f t="shared" si="10"/>
        <v>0.92906215115012836</v>
      </c>
      <c r="V18" s="30">
        <f t="shared" si="10"/>
        <v>0.85226558347450987</v>
      </c>
      <c r="W18" s="30">
        <f t="shared" si="10"/>
        <v>0.63641646304172794</v>
      </c>
      <c r="X18" s="30">
        <f t="shared" si="10"/>
        <v>0.52251621702574702</v>
      </c>
      <c r="Y18" s="30">
        <f t="shared" si="10"/>
        <v>0.48241131793770825</v>
      </c>
      <c r="Z18" s="31">
        <f t="shared" si="10"/>
        <v>0.42057634861718823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26484</v>
      </c>
      <c r="F19" s="113">
        <v>26426</v>
      </c>
      <c r="G19" s="113">
        <v>26059</v>
      </c>
      <c r="H19" s="113">
        <v>24687</v>
      </c>
      <c r="I19" s="113">
        <v>22796</v>
      </c>
      <c r="J19" s="113">
        <v>17760</v>
      </c>
      <c r="K19" s="113">
        <v>19040</v>
      </c>
      <c r="L19" s="113">
        <v>17198</v>
      </c>
      <c r="M19" s="113">
        <v>16944</v>
      </c>
      <c r="N19" s="114">
        <v>14969</v>
      </c>
      <c r="O19" s="5"/>
      <c r="P19" s="20">
        <f t="shared" si="9"/>
        <v>-8.6020599913279607</v>
      </c>
      <c r="Q19" s="30">
        <f t="shared" si="10"/>
        <v>0.93440431847752736</v>
      </c>
      <c r="R19" s="30">
        <f t="shared" si="10"/>
        <v>0.89840550289940568</v>
      </c>
      <c r="S19" s="30">
        <f t="shared" si="10"/>
        <v>0.88101619989587066</v>
      </c>
      <c r="T19" s="30">
        <f t="shared" si="10"/>
        <v>0.91336229399418944</v>
      </c>
      <c r="U19" s="30">
        <f t="shared" si="10"/>
        <v>0.87292165920922449</v>
      </c>
      <c r="V19" s="30">
        <f t="shared" si="10"/>
        <v>0.80076568213709243</v>
      </c>
      <c r="W19" s="30">
        <f t="shared" si="10"/>
        <v>0.59795968889564699</v>
      </c>
      <c r="X19" s="30">
        <f t="shared" si="10"/>
        <v>0.49094209958418383</v>
      </c>
      <c r="Y19" s="30">
        <f t="shared" si="10"/>
        <v>0.45326062153558311</v>
      </c>
      <c r="Z19" s="31">
        <f t="shared" si="10"/>
        <v>0.39516215745586664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23746</v>
      </c>
      <c r="F20" s="113">
        <v>22542</v>
      </c>
      <c r="G20" s="113">
        <v>23300</v>
      </c>
      <c r="H20" s="113">
        <v>21393</v>
      </c>
      <c r="I20" s="113">
        <v>22011</v>
      </c>
      <c r="J20" s="113">
        <v>20434</v>
      </c>
      <c r="K20" s="113">
        <v>18746</v>
      </c>
      <c r="L20" s="113">
        <v>17659</v>
      </c>
      <c r="M20" s="113">
        <v>17364</v>
      </c>
      <c r="N20" s="114">
        <v>17783</v>
      </c>
      <c r="O20" s="5"/>
      <c r="P20" s="20">
        <f t="shared" si="9"/>
        <v>-8.3010299956639813</v>
      </c>
      <c r="Q20" s="30">
        <f t="shared" si="10"/>
        <v>0.80859710159140386</v>
      </c>
      <c r="R20" s="30">
        <f t="shared" si="10"/>
        <v>0.77744512876595639</v>
      </c>
      <c r="S20" s="30">
        <f t="shared" si="10"/>
        <v>0.76239710327067256</v>
      </c>
      <c r="T20" s="30">
        <f t="shared" si="10"/>
        <v>0.79038815320323186</v>
      </c>
      <c r="U20" s="30">
        <f t="shared" si="10"/>
        <v>0.7553924030477539</v>
      </c>
      <c r="V20" s="30">
        <f t="shared" si="10"/>
        <v>0.69295143100891909</v>
      </c>
      <c r="W20" s="30">
        <f t="shared" si="10"/>
        <v>0.51745102387510655</v>
      </c>
      <c r="X20" s="30">
        <f t="shared" si="10"/>
        <v>0.42484217048544892</v>
      </c>
      <c r="Y20" s="30">
        <f t="shared" si="10"/>
        <v>0.3922340870987801</v>
      </c>
      <c r="Z20" s="31">
        <f t="shared" si="10"/>
        <v>0.34195793925486273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0.65710793245392718</v>
      </c>
      <c r="R21" s="30">
        <f t="shared" si="10"/>
        <v>0.63179222403139734</v>
      </c>
      <c r="S21" s="30">
        <f t="shared" si="10"/>
        <v>0.61956341823768513</v>
      </c>
      <c r="T21" s="30">
        <f t="shared" si="10"/>
        <v>0.6423103968160141</v>
      </c>
      <c r="U21" s="30">
        <f t="shared" si="10"/>
        <v>0.61387103562601997</v>
      </c>
      <c r="V21" s="30">
        <f t="shared" si="10"/>
        <v>0.56312826403297322</v>
      </c>
      <c r="W21" s="30">
        <f t="shared" si="10"/>
        <v>0.42050753307863914</v>
      </c>
      <c r="X21" s="30">
        <f t="shared" si="10"/>
        <v>0.34524877682284782</v>
      </c>
      <c r="Y21" s="30">
        <f t="shared" si="10"/>
        <v>0.31874975745544154</v>
      </c>
      <c r="Z21" s="31">
        <f t="shared" si="10"/>
        <v>0.27789275277852082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0.59094971724976497</v>
      </c>
      <c r="R22" s="30">
        <f t="shared" si="10"/>
        <v>0.56818281702623064</v>
      </c>
      <c r="S22" s="30">
        <f t="shared" si="10"/>
        <v>0.5571852183530428</v>
      </c>
      <c r="T22" s="30">
        <f t="shared" si="10"/>
        <v>0.57764201075387489</v>
      </c>
      <c r="U22" s="30">
        <f t="shared" si="10"/>
        <v>0.55206594992132763</v>
      </c>
      <c r="V22" s="30">
        <f t="shared" si="10"/>
        <v>0.50643200602203853</v>
      </c>
      <c r="W22" s="30">
        <f t="shared" si="10"/>
        <v>0.37817045800408344</v>
      </c>
      <c r="X22" s="30">
        <f t="shared" si="10"/>
        <v>0.31048882073660589</v>
      </c>
      <c r="Y22" s="30">
        <f t="shared" si="10"/>
        <v>0.28665774637400449</v>
      </c>
      <c r="Z22" s="31">
        <f t="shared" si="10"/>
        <v>0.24991426152314786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40382</v>
      </c>
      <c r="F23" s="113">
        <v>38622</v>
      </c>
      <c r="G23" s="113">
        <v>39479</v>
      </c>
      <c r="H23" s="113">
        <v>38851</v>
      </c>
      <c r="I23" s="113">
        <v>36900</v>
      </c>
      <c r="J23" s="113">
        <v>34489</v>
      </c>
      <c r="K23" s="113">
        <v>26689</v>
      </c>
      <c r="L23" s="113">
        <v>20405</v>
      </c>
      <c r="M23" s="113">
        <v>19933</v>
      </c>
      <c r="N23" s="114">
        <v>17436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37747</v>
      </c>
      <c r="F24" s="113">
        <v>39059</v>
      </c>
      <c r="G24" s="113">
        <v>39579</v>
      </c>
      <c r="H24" s="113">
        <v>38171</v>
      </c>
      <c r="I24" s="113">
        <v>36622</v>
      </c>
      <c r="J24" s="113">
        <v>31740</v>
      </c>
      <c r="K24" s="113">
        <v>22983</v>
      </c>
      <c r="L24" s="113">
        <v>20346</v>
      </c>
      <c r="M24" s="113">
        <v>17491</v>
      </c>
      <c r="N24" s="114">
        <v>16310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37078</v>
      </c>
      <c r="F25" s="113">
        <v>40776</v>
      </c>
      <c r="G25" s="113">
        <v>34196</v>
      </c>
      <c r="H25" s="113">
        <v>35255</v>
      </c>
      <c r="I25" s="113">
        <v>34646</v>
      </c>
      <c r="J25" s="113">
        <v>24318</v>
      </c>
      <c r="K25" s="113">
        <v>19340</v>
      </c>
      <c r="L25" s="113">
        <v>16020</v>
      </c>
      <c r="M25" s="113">
        <v>16559</v>
      </c>
      <c r="N25" s="114">
        <v>15581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31912</v>
      </c>
      <c r="F26" s="113">
        <v>32188</v>
      </c>
      <c r="G26" s="113">
        <v>31239</v>
      </c>
      <c r="H26" s="113">
        <v>27379</v>
      </c>
      <c r="I26" s="113">
        <v>27502</v>
      </c>
      <c r="J26" s="113">
        <v>21365</v>
      </c>
      <c r="K26" s="113">
        <v>20731</v>
      </c>
      <c r="L26" s="113">
        <v>16277</v>
      </c>
      <c r="M26" s="113">
        <v>16313</v>
      </c>
      <c r="N26" s="114">
        <v>15717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0.96147404836829475</v>
      </c>
      <c r="S26" s="30">
        <f t="shared" si="15"/>
        <v>0.94286400701931183</v>
      </c>
      <c r="T26" s="30">
        <f t="shared" si="15"/>
        <v>0.97748081417514987</v>
      </c>
      <c r="U26" s="30">
        <f t="shared" si="15"/>
        <v>0.93420122525923288</v>
      </c>
      <c r="V26" s="30">
        <f t="shared" si="15"/>
        <v>0.85697986011218441</v>
      </c>
      <c r="W26" s="30">
        <f t="shared" si="15"/>
        <v>0.63993677797843784</v>
      </c>
      <c r="X26" s="30">
        <f t="shared" si="15"/>
        <v>0.52540649681938634</v>
      </c>
      <c r="Y26" s="30">
        <f t="shared" si="15"/>
        <v>0.48507975891432498</v>
      </c>
      <c r="Z26" s="31">
        <f t="shared" si="15"/>
        <v>0.42290275166934643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27054</v>
      </c>
      <c r="F27" s="113">
        <v>24821</v>
      </c>
      <c r="G27" s="113">
        <v>25512</v>
      </c>
      <c r="H27" s="113">
        <v>24876</v>
      </c>
      <c r="I27" s="113">
        <v>23413</v>
      </c>
      <c r="J27" s="113">
        <v>20218</v>
      </c>
      <c r="K27" s="113">
        <v>20911</v>
      </c>
      <c r="L27" s="113">
        <v>17237</v>
      </c>
      <c r="M27" s="113">
        <v>16618</v>
      </c>
      <c r="N27" s="114">
        <v>15281</v>
      </c>
      <c r="O27" s="5"/>
      <c r="P27" s="20">
        <f t="shared" si="14"/>
        <v>-8.9999999999999982</v>
      </c>
      <c r="Q27" s="30">
        <f t="shared" si="15"/>
        <v>0.9944989644948512</v>
      </c>
      <c r="R27" s="30">
        <f t="shared" si="15"/>
        <v>0.98255572135404312</v>
      </c>
      <c r="S27" s="30">
        <f t="shared" si="15"/>
        <v>0.98886794818422719</v>
      </c>
      <c r="T27" s="30">
        <f t="shared" si="15"/>
        <v>0.95846014727830964</v>
      </c>
      <c r="U27" s="30">
        <f t="shared" si="15"/>
        <v>0.93833398368617271</v>
      </c>
      <c r="V27" s="30">
        <f t="shared" si="15"/>
        <v>0.77273545916968212</v>
      </c>
      <c r="W27" s="30">
        <f t="shared" si="15"/>
        <v>0.59053043412971828</v>
      </c>
      <c r="X27" s="30">
        <f t="shared" si="15"/>
        <v>0.49928784714156099</v>
      </c>
      <c r="Y27" s="30">
        <f t="shared" si="15"/>
        <v>0.44339804639736052</v>
      </c>
      <c r="Z27" s="31">
        <f t="shared" si="15"/>
        <v>0.43094594196274533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22679</v>
      </c>
      <c r="F28" s="115">
        <v>24669</v>
      </c>
      <c r="G28" s="115">
        <v>21333</v>
      </c>
      <c r="H28" s="115">
        <v>22167</v>
      </c>
      <c r="I28" s="115">
        <v>23405</v>
      </c>
      <c r="J28" s="115">
        <v>20477</v>
      </c>
      <c r="K28" s="115">
        <v>19854</v>
      </c>
      <c r="L28" s="115">
        <v>18181</v>
      </c>
      <c r="M28" s="115">
        <v>16374</v>
      </c>
      <c r="N28" s="116">
        <v>15966</v>
      </c>
      <c r="O28" s="5"/>
      <c r="P28" s="20">
        <f t="shared" si="14"/>
        <v>-8.6020599913279607</v>
      </c>
      <c r="Q28" s="30">
        <f t="shared" si="15"/>
        <v>0.93440431847752736</v>
      </c>
      <c r="R28" s="30">
        <f t="shared" si="15"/>
        <v>0.99470402702452032</v>
      </c>
      <c r="S28" s="30">
        <f t="shared" si="15"/>
        <v>0.91995004625088272</v>
      </c>
      <c r="T28" s="30">
        <f t="shared" si="15"/>
        <v>0.91457568882018758</v>
      </c>
      <c r="U28" s="30">
        <f t="shared" si="15"/>
        <v>0.81951366566952144</v>
      </c>
      <c r="V28" s="30">
        <f t="shared" si="15"/>
        <v>0.65224587305393122</v>
      </c>
      <c r="W28" s="30">
        <f t="shared" si="15"/>
        <v>0.51392706590621595</v>
      </c>
      <c r="X28" s="30">
        <f t="shared" si="15"/>
        <v>0.44804242745125572</v>
      </c>
      <c r="Y28" s="30">
        <f t="shared" si="15"/>
        <v>0.42255048513890153</v>
      </c>
      <c r="Z28" s="31">
        <f t="shared" si="15"/>
        <v>0.38102251015562466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0.80859710159140386</v>
      </c>
      <c r="R29" s="30">
        <f t="shared" si="15"/>
        <v>0.83199630678525993</v>
      </c>
      <c r="S29" s="30">
        <f t="shared" si="15"/>
        <v>0.79672170188280145</v>
      </c>
      <c r="T29" s="30">
        <f t="shared" si="15"/>
        <v>0.74871774291895454</v>
      </c>
      <c r="U29" s="30">
        <f t="shared" si="15"/>
        <v>0.66129661473307988</v>
      </c>
      <c r="V29" s="30">
        <f t="shared" si="15"/>
        <v>0.52167420229096129</v>
      </c>
      <c r="W29" s="30">
        <f t="shared" si="15"/>
        <v>0.50169525103425017</v>
      </c>
      <c r="X29" s="30">
        <f t="shared" si="15"/>
        <v>0.4254304064875985</v>
      </c>
      <c r="Y29" s="30">
        <f t="shared" si="15"/>
        <v>0.42547717906126414</v>
      </c>
      <c r="Z29" s="31">
        <f t="shared" si="15"/>
        <v>0.40977847732757416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0.65710793245392718</v>
      </c>
      <c r="R30" s="30">
        <f t="shared" si="15"/>
        <v>0.66218645831545686</v>
      </c>
      <c r="S30" s="30">
        <f t="shared" si="15"/>
        <v>0.64745953255835509</v>
      </c>
      <c r="T30" s="30">
        <f t="shared" si="15"/>
        <v>0.61811412554927736</v>
      </c>
      <c r="U30" s="30">
        <f t="shared" si="15"/>
        <v>0.56890858887493889</v>
      </c>
      <c r="V30" s="30">
        <f t="shared" si="15"/>
        <v>0.49291981795901191</v>
      </c>
      <c r="W30" s="30">
        <f t="shared" si="15"/>
        <v>0.50217693620633463</v>
      </c>
      <c r="X30" s="30">
        <f t="shared" si="15"/>
        <v>0.42958072881957271</v>
      </c>
      <c r="Y30" s="30">
        <f t="shared" si="15"/>
        <v>0.42577021013285515</v>
      </c>
      <c r="Z30" s="31">
        <f t="shared" si="15"/>
        <v>0.39166834729395322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0.59094971724976497</v>
      </c>
      <c r="R31" s="30">
        <f t="shared" si="15"/>
        <v>0.57679654822074122</v>
      </c>
      <c r="S31" s="30">
        <f t="shared" si="15"/>
        <v>0.53691819331623936</v>
      </c>
      <c r="T31" s="30">
        <f t="shared" si="15"/>
        <v>0.55279445123330084</v>
      </c>
      <c r="U31" s="30">
        <f t="shared" si="15"/>
        <v>0.54786534136614629</v>
      </c>
      <c r="V31" s="30">
        <f t="shared" si="15"/>
        <v>0.50542918354454203</v>
      </c>
      <c r="W31" s="30">
        <f t="shared" si="15"/>
        <v>0.48125123349006377</v>
      </c>
      <c r="X31" s="30">
        <f t="shared" si="15"/>
        <v>0.44107644083151404</v>
      </c>
      <c r="Y31" s="30">
        <f t="shared" si="15"/>
        <v>0.42916598086341101</v>
      </c>
      <c r="Z31" s="31">
        <f t="shared" si="15"/>
        <v>0.41537030144593273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0.91850418193129191</v>
      </c>
      <c r="G34" s="30">
        <f t="shared" si="17"/>
        <v>0.82878274694131471</v>
      </c>
      <c r="H34" s="30">
        <f t="shared" si="17"/>
        <v>0.96391788207644991</v>
      </c>
      <c r="I34" s="30">
        <f t="shared" si="17"/>
        <v>0.88967996129121452</v>
      </c>
      <c r="J34" s="30">
        <f t="shared" si="17"/>
        <v>0.81193981705490659</v>
      </c>
      <c r="K34" s="30">
        <f t="shared" si="17"/>
        <v>0.58491739821663091</v>
      </c>
      <c r="L34" s="30">
        <f t="shared" si="17"/>
        <v>0.53040252528743581</v>
      </c>
      <c r="M34" s="30">
        <f t="shared" si="17"/>
        <v>0.43411442132669753</v>
      </c>
      <c r="N34" s="31">
        <f t="shared" si="17"/>
        <v>0.40883850602520677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0.99974654961867238</v>
      </c>
      <c r="F35" s="30">
        <f t="shared" si="20"/>
        <v>0.96781180157139235</v>
      </c>
      <c r="G35" s="30">
        <f t="shared" si="20"/>
        <v>0.95131448584134004</v>
      </c>
      <c r="H35" s="30">
        <f t="shared" si="20"/>
        <v>0.92209856915739263</v>
      </c>
      <c r="I35" s="30">
        <f t="shared" si="20"/>
        <v>0.92935646644086545</v>
      </c>
      <c r="J35" s="30">
        <f t="shared" si="20"/>
        <v>0.75131909403009145</v>
      </c>
      <c r="K35" s="30">
        <f t="shared" si="20"/>
        <v>0.58208336213451306</v>
      </c>
      <c r="L35" s="30">
        <f t="shared" si="20"/>
        <v>0.46671735674293219</v>
      </c>
      <c r="M35" s="30">
        <f t="shared" si="20"/>
        <v>0.43623418815234671</v>
      </c>
      <c r="N35" s="31">
        <f t="shared" si="20"/>
        <v>0.40425335821755259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0.95483975023616963</v>
      </c>
      <c r="F36" s="30">
        <f t="shared" si="20"/>
        <v>0.97172876201009195</v>
      </c>
      <c r="G36" s="30">
        <f t="shared" si="20"/>
        <v>0.9415681666321053</v>
      </c>
      <c r="H36" s="30">
        <f t="shared" si="20"/>
        <v>0.88256030967028409</v>
      </c>
      <c r="I36" s="30">
        <f t="shared" si="20"/>
        <v>0.79726273588166174</v>
      </c>
      <c r="J36" s="30">
        <f t="shared" si="20"/>
        <v>0.63830326490173039</v>
      </c>
      <c r="K36" s="30">
        <f t="shared" si="20"/>
        <v>0.50964263496232809</v>
      </c>
      <c r="L36" s="30">
        <f t="shared" si="20"/>
        <v>0.4378240132715836</v>
      </c>
      <c r="M36" s="30">
        <f t="shared" si="20"/>
        <v>0.42715605631206655</v>
      </c>
      <c r="N36" s="31">
        <f t="shared" si="20"/>
        <v>0.36510679477431396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-2.6370775863101548E-2</v>
      </c>
      <c r="S36" s="30">
        <f t="shared" si="23"/>
        <v>-5.1190669544055489E-2</v>
      </c>
      <c r="T36" s="30">
        <f t="shared" si="23"/>
        <v>1.364351023246102E-2</v>
      </c>
      <c r="U36" s="30">
        <f t="shared" si="23"/>
        <v>-9.2718325360443554E-3</v>
      </c>
      <c r="V36" s="30">
        <f t="shared" si="23"/>
        <v>7.9530124304827754E-2</v>
      </c>
      <c r="W36" s="30">
        <f t="shared" si="23"/>
        <v>4.5886028912009658E-2</v>
      </c>
      <c r="X36" s="30">
        <f t="shared" si="23"/>
        <v>2.3228369884186029E-2</v>
      </c>
      <c r="Y36" s="30">
        <f t="shared" si="23"/>
        <v>3.9013271540347727E-2</v>
      </c>
      <c r="Z36" s="31">
        <f t="shared" si="23"/>
        <v>-1.0369593345557093E-2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0.8210409898389438</v>
      </c>
      <c r="F37" s="30">
        <f t="shared" si="20"/>
        <v>0.80555747563420199</v>
      </c>
      <c r="G37" s="30">
        <f t="shared" si="20"/>
        <v>0.79636413907513648</v>
      </c>
      <c r="H37" s="30">
        <f t="shared" si="20"/>
        <v>0.73560517038777906</v>
      </c>
      <c r="I37" s="30">
        <f t="shared" si="20"/>
        <v>0.64302665837192696</v>
      </c>
      <c r="J37" s="30">
        <f t="shared" si="20"/>
        <v>0.50895140664961636</v>
      </c>
      <c r="K37" s="30">
        <f t="shared" si="20"/>
        <v>0.49273058224464872</v>
      </c>
      <c r="L37" s="30">
        <f t="shared" si="20"/>
        <v>0.42130365659777425</v>
      </c>
      <c r="M37" s="30">
        <f t="shared" si="20"/>
        <v>0.41586599387110895</v>
      </c>
      <c r="N37" s="31">
        <f t="shared" si="20"/>
        <v>0.40793990921868162</v>
      </c>
      <c r="P37" s="20">
        <f t="shared" si="21"/>
        <v>-8.6020599913279607</v>
      </c>
      <c r="Q37" s="30">
        <f t="shared" si="23"/>
        <v>0</v>
      </c>
      <c r="R37" s="30">
        <f t="shared" si="23"/>
        <v>-9.6298524125114637E-2</v>
      </c>
      <c r="S37" s="30">
        <f t="shared" si="23"/>
        <v>-3.8933846355012069E-2</v>
      </c>
      <c r="T37" s="30">
        <f t="shared" si="23"/>
        <v>-1.2133948259981375E-3</v>
      </c>
      <c r="U37" s="30">
        <f t="shared" si="23"/>
        <v>5.3407993539703047E-2</v>
      </c>
      <c r="V37" s="30">
        <f t="shared" si="23"/>
        <v>0.1485198090831612</v>
      </c>
      <c r="W37" s="30">
        <f t="shared" si="23"/>
        <v>8.4032622989431038E-2</v>
      </c>
      <c r="X37" s="30">
        <f t="shared" si="23"/>
        <v>4.2899672132928113E-2</v>
      </c>
      <c r="Y37" s="30">
        <f t="shared" si="23"/>
        <v>3.0710136396681575E-2</v>
      </c>
      <c r="Z37" s="31">
        <f t="shared" si="23"/>
        <v>1.4139647300241975E-2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0.61940969102094423</v>
      </c>
      <c r="F38" s="30">
        <f t="shared" si="20"/>
        <v>0.69143568120550214</v>
      </c>
      <c r="G38" s="30">
        <f t="shared" si="20"/>
        <v>0.63959355775212556</v>
      </c>
      <c r="H38" s="30">
        <f t="shared" si="20"/>
        <v>0.60263588396580725</v>
      </c>
      <c r="I38" s="30">
        <f t="shared" si="20"/>
        <v>0.53994147600285702</v>
      </c>
      <c r="J38" s="30">
        <f t="shared" si="20"/>
        <v>0.52077141079698619</v>
      </c>
      <c r="K38" s="30">
        <f t="shared" si="20"/>
        <v>0.49842169535264164</v>
      </c>
      <c r="L38" s="30">
        <f t="shared" si="20"/>
        <v>0.41904564410958273</v>
      </c>
      <c r="M38" s="30">
        <f t="shared" si="20"/>
        <v>0.4294831916315292</v>
      </c>
      <c r="N38" s="31">
        <f t="shared" si="20"/>
        <v>0.41114260040091244</v>
      </c>
      <c r="P38" s="20">
        <f t="shared" si="21"/>
        <v>-8.3010299956639813</v>
      </c>
      <c r="Q38" s="30">
        <f t="shared" si="23"/>
        <v>0</v>
      </c>
      <c r="R38" s="30">
        <f t="shared" si="23"/>
        <v>-5.4551178019303537E-2</v>
      </c>
      <c r="S38" s="30">
        <f t="shared" si="23"/>
        <v>-3.4324598612128887E-2</v>
      </c>
      <c r="T38" s="30">
        <f t="shared" si="23"/>
        <v>4.1670410284277315E-2</v>
      </c>
      <c r="U38" s="30">
        <f t="shared" si="23"/>
        <v>9.4095788314674023E-2</v>
      </c>
      <c r="V38" s="30">
        <f t="shared" si="23"/>
        <v>0.17127722871795781</v>
      </c>
      <c r="W38" s="30">
        <f t="shared" si="23"/>
        <v>1.5755772840856386E-2</v>
      </c>
      <c r="X38" s="30">
        <f t="shared" si="23"/>
        <v>-5.8823600214957805E-4</v>
      </c>
      <c r="Y38" s="30">
        <f t="shared" si="23"/>
        <v>-3.3243091962484039E-2</v>
      </c>
      <c r="Z38" s="31">
        <f t="shared" si="23"/>
        <v>-6.7820538072711434E-2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0.59977880693993224</v>
      </c>
      <c r="F39" s="30">
        <f t="shared" si="20"/>
        <v>0.53904287919633187</v>
      </c>
      <c r="G39" s="30">
        <f t="shared" si="20"/>
        <v>0.48250040321651577</v>
      </c>
      <c r="H39" s="30">
        <f t="shared" si="20"/>
        <v>0.55858159950231556</v>
      </c>
      <c r="I39" s="30">
        <f t="shared" si="20"/>
        <v>0.49722356627727471</v>
      </c>
      <c r="J39" s="30">
        <f t="shared" si="20"/>
        <v>0.48303034492292807</v>
      </c>
      <c r="K39" s="30">
        <f t="shared" si="20"/>
        <v>0.46939010621875071</v>
      </c>
      <c r="L39" s="30">
        <f t="shared" si="20"/>
        <v>0.41828529296559985</v>
      </c>
      <c r="M39" s="30">
        <f t="shared" si="20"/>
        <v>0.43489781341443745</v>
      </c>
      <c r="N39" s="31">
        <f t="shared" si="20"/>
        <v>0.39282505011405267</v>
      </c>
      <c r="P39" s="20">
        <f t="shared" si="21"/>
        <v>-8.1249387366082999</v>
      </c>
      <c r="Q39" s="30">
        <f t="shared" si="23"/>
        <v>0</v>
      </c>
      <c r="R39" s="30">
        <f t="shared" si="23"/>
        <v>-3.0394234284059518E-2</v>
      </c>
      <c r="S39" s="30">
        <f t="shared" si="23"/>
        <v>-2.7896114320669962E-2</v>
      </c>
      <c r="T39" s="30">
        <f t="shared" si="23"/>
        <v>2.4196271266736735E-2</v>
      </c>
      <c r="U39" s="30">
        <f t="shared" si="23"/>
        <v>4.4962446751081075E-2</v>
      </c>
      <c r="V39" s="30">
        <f t="shared" si="23"/>
        <v>7.0208446073961317E-2</v>
      </c>
      <c r="W39" s="30">
        <f t="shared" si="23"/>
        <v>-8.1669403127695495E-2</v>
      </c>
      <c r="X39" s="30">
        <f t="shared" si="23"/>
        <v>-8.4331951996724885E-2</v>
      </c>
      <c r="Y39" s="30">
        <f t="shared" si="23"/>
        <v>-0.10702045267741361</v>
      </c>
      <c r="Z39" s="31">
        <f t="shared" si="23"/>
        <v>-0.1137755945154324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-8.6137311945105877E-3</v>
      </c>
      <c r="S40" s="36">
        <f t="shared" si="23"/>
        <v>2.0267025036803443E-2</v>
      </c>
      <c r="T40" s="36">
        <f t="shared" si="23"/>
        <v>2.4847559520574047E-2</v>
      </c>
      <c r="U40" s="36">
        <f t="shared" si="23"/>
        <v>4.2006085551813399E-3</v>
      </c>
      <c r="V40" s="36">
        <f t="shared" si="23"/>
        <v>1.0028224774965011E-3</v>
      </c>
      <c r="W40" s="36">
        <f t="shared" si="23"/>
        <v>-0.10308077548598032</v>
      </c>
      <c r="X40" s="36">
        <f t="shared" si="23"/>
        <v>-0.13058762009490815</v>
      </c>
      <c r="Y40" s="36">
        <f t="shared" si="23"/>
        <v>-0.14250823448940653</v>
      </c>
      <c r="Z40" s="37">
        <f t="shared" si="23"/>
        <v>-0.16545603992278488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1.0095017381228273</v>
      </c>
      <c r="G42" s="30">
        <f t="shared" si="25"/>
        <v>1.0221707222865972</v>
      </c>
      <c r="H42" s="30">
        <f t="shared" si="25"/>
        <v>1.0064374919531351</v>
      </c>
      <c r="I42" s="30">
        <f t="shared" si="25"/>
        <v>0.99915025106218613</v>
      </c>
      <c r="J42" s="30">
        <f t="shared" si="25"/>
        <v>0.90493111883610144</v>
      </c>
      <c r="K42" s="30">
        <f t="shared" si="25"/>
        <v>0.6739796575254281</v>
      </c>
      <c r="L42" s="30">
        <f t="shared" si="25"/>
        <v>0.54051757435303205</v>
      </c>
      <c r="M42" s="30">
        <f t="shared" si="25"/>
        <v>0.52751384060769924</v>
      </c>
      <c r="N42" s="31">
        <f t="shared" si="25"/>
        <v>0.4280932148834814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1.049002188747264</v>
      </c>
      <c r="F43" s="30">
        <f t="shared" si="27"/>
        <v>1.0126174842281448</v>
      </c>
      <c r="G43" s="30">
        <f t="shared" si="27"/>
        <v>1.03517445603193</v>
      </c>
      <c r="H43" s="30">
        <f t="shared" si="27"/>
        <v>1.0080339899575126</v>
      </c>
      <c r="I43" s="30">
        <f t="shared" si="27"/>
        <v>0.97875627655465436</v>
      </c>
      <c r="J43" s="30">
        <f t="shared" si="27"/>
        <v>0.78089352388309519</v>
      </c>
      <c r="K43" s="30">
        <f t="shared" si="27"/>
        <v>0.62036822453971929</v>
      </c>
      <c r="L43" s="30">
        <f t="shared" si="27"/>
        <v>0.52730784086519888</v>
      </c>
      <c r="M43" s="30">
        <f t="shared" si="27"/>
        <v>0.46082142397322001</v>
      </c>
      <c r="N43" s="31">
        <f t="shared" si="27"/>
        <v>0.48469164413544485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0.93019183726020338</v>
      </c>
      <c r="F44" s="30">
        <f t="shared" si="27"/>
        <v>1.0026264967168792</v>
      </c>
      <c r="G44" s="30">
        <f t="shared" si="27"/>
        <v>0.97146903566370546</v>
      </c>
      <c r="H44" s="30">
        <f t="shared" si="27"/>
        <v>0.9881292648384189</v>
      </c>
      <c r="I44" s="30">
        <f t="shared" si="27"/>
        <v>0.80332174584781768</v>
      </c>
      <c r="J44" s="30">
        <f t="shared" si="27"/>
        <v>0.71623535470580657</v>
      </c>
      <c r="K44" s="30">
        <f t="shared" si="27"/>
        <v>0.55321230848461445</v>
      </c>
      <c r="L44" s="30">
        <f t="shared" si="27"/>
        <v>0.50959186301017123</v>
      </c>
      <c r="M44" s="30">
        <f t="shared" si="27"/>
        <v>0.43043646195442253</v>
      </c>
      <c r="N44" s="31">
        <f t="shared" si="27"/>
        <v>0.3921205098493627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0.81449723187846013</v>
      </c>
      <c r="F45" s="30">
        <f t="shared" si="27"/>
        <v>0.8933436333204583</v>
      </c>
      <c r="G45" s="30">
        <f t="shared" si="27"/>
        <v>0.82021372473284404</v>
      </c>
      <c r="H45" s="30">
        <f t="shared" si="27"/>
        <v>0.83254795931505088</v>
      </c>
      <c r="I45" s="30">
        <f t="shared" si="27"/>
        <v>0.65981717522853101</v>
      </c>
      <c r="J45" s="30">
        <f t="shared" si="27"/>
        <v>0.52699884125144847</v>
      </c>
      <c r="K45" s="30">
        <f t="shared" si="27"/>
        <v>0.49898287627140464</v>
      </c>
      <c r="L45" s="30">
        <f t="shared" si="27"/>
        <v>0.4519119351100811</v>
      </c>
      <c r="M45" s="30">
        <f t="shared" si="27"/>
        <v>0.45659842925196342</v>
      </c>
      <c r="N45" s="31">
        <f t="shared" si="27"/>
        <v>0.4321874597656753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0.68196214754731554</v>
      </c>
      <c r="F46" s="30">
        <f t="shared" si="27"/>
        <v>0.68046864941418828</v>
      </c>
      <c r="G46" s="30">
        <f t="shared" si="27"/>
        <v>0.67101841122698591</v>
      </c>
      <c r="H46" s="30">
        <f t="shared" si="27"/>
        <v>0.63568945538818078</v>
      </c>
      <c r="I46" s="30">
        <f t="shared" si="27"/>
        <v>0.58699626625466717</v>
      </c>
      <c r="J46" s="30">
        <f t="shared" si="27"/>
        <v>0.45731942835071454</v>
      </c>
      <c r="K46" s="30">
        <f t="shared" si="27"/>
        <v>0.49027938715076608</v>
      </c>
      <c r="L46" s="30">
        <f t="shared" si="27"/>
        <v>0.44284794644006698</v>
      </c>
      <c r="M46" s="30">
        <f t="shared" si="27"/>
        <v>0.43630745461568171</v>
      </c>
      <c r="N46" s="31">
        <f t="shared" si="27"/>
        <v>0.38545126818591474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0.93775871939803257</v>
      </c>
      <c r="S46" s="30">
        <f t="shared" si="29"/>
        <v>0.90769293889014691</v>
      </c>
      <c r="T46" s="30">
        <f t="shared" si="29"/>
        <v>0.96361873219248739</v>
      </c>
      <c r="U46" s="30">
        <f t="shared" si="29"/>
        <v>0.89369762904090355</v>
      </c>
      <c r="V46" s="30">
        <f t="shared" si="29"/>
        <v>0.76894129070222883</v>
      </c>
      <c r="W46" s="30">
        <f t="shared" si="29"/>
        <v>0.41829351159104355</v>
      </c>
      <c r="X46" s="30">
        <f t="shared" si="29"/>
        <v>0.23326209600944137</v>
      </c>
      <c r="Y46" s="30">
        <f t="shared" si="29"/>
        <v>0.16811152338490154</v>
      </c>
      <c r="Z46" s="31">
        <f t="shared" si="29"/>
        <v>6.766036277708809E-2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0.61145873567658038</v>
      </c>
      <c r="F47" s="30">
        <f t="shared" si="27"/>
        <v>0.58045577443028196</v>
      </c>
      <c r="G47" s="30">
        <f t="shared" si="27"/>
        <v>0.59997425003218741</v>
      </c>
      <c r="H47" s="30">
        <f t="shared" si="27"/>
        <v>0.5508690614136732</v>
      </c>
      <c r="I47" s="30">
        <f t="shared" si="27"/>
        <v>0.56678254152182306</v>
      </c>
      <c r="J47" s="30">
        <f t="shared" si="27"/>
        <v>0.52617484228144717</v>
      </c>
      <c r="K47" s="30">
        <f t="shared" si="27"/>
        <v>0.48270889661387922</v>
      </c>
      <c r="L47" s="30">
        <f t="shared" si="27"/>
        <v>0.45471868160164802</v>
      </c>
      <c r="M47" s="30">
        <f t="shared" si="27"/>
        <v>0.44712244109694865</v>
      </c>
      <c r="N47" s="31">
        <f t="shared" si="27"/>
        <v>0.45791167761040297</v>
      </c>
      <c r="P47" s="20">
        <f t="shared" ref="P47:P51" si="30">LOG(D62,10)</f>
        <v>-8.9999999999999982</v>
      </c>
      <c r="Q47" s="30">
        <f t="shared" ref="Q47:Q51" si="31">$E89*E$88</f>
        <v>0.99111270507343985</v>
      </c>
      <c r="R47" s="30">
        <f t="shared" si="29"/>
        <v>0.92942458108878889</v>
      </c>
      <c r="S47" s="30">
        <f t="shared" si="29"/>
        <v>0.89962600403947401</v>
      </c>
      <c r="T47" s="30">
        <f t="shared" si="29"/>
        <v>0.95505476832273473</v>
      </c>
      <c r="U47" s="30">
        <f t="shared" si="29"/>
        <v>0.88575507463644954</v>
      </c>
      <c r="V47" s="30">
        <f t="shared" si="29"/>
        <v>0.76210748267054829</v>
      </c>
      <c r="W47" s="30">
        <f t="shared" si="29"/>
        <v>0.41457601378766745</v>
      </c>
      <c r="X47" s="30">
        <f t="shared" si="29"/>
        <v>0.23118902696701787</v>
      </c>
      <c r="Y47" s="30">
        <f t="shared" si="29"/>
        <v>0.16661746669602662</v>
      </c>
      <c r="Z47" s="31">
        <f t="shared" si="29"/>
        <v>6.7059045178250051E-2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0.89402573987146949</v>
      </c>
      <c r="R48" s="30">
        <f t="shared" si="29"/>
        <v>0.83838043293074782</v>
      </c>
      <c r="S48" s="30">
        <f t="shared" si="29"/>
        <v>0.81150085126737215</v>
      </c>
      <c r="T48" s="30">
        <f t="shared" si="29"/>
        <v>0.86149995000239599</v>
      </c>
      <c r="U48" s="30">
        <f t="shared" si="29"/>
        <v>0.79898868402467182</v>
      </c>
      <c r="V48" s="30">
        <f t="shared" si="29"/>
        <v>0.68745330633778279</v>
      </c>
      <c r="W48" s="30">
        <f t="shared" si="29"/>
        <v>0.3739651661836178</v>
      </c>
      <c r="X48" s="30">
        <f t="shared" si="29"/>
        <v>0.20854231796881056</v>
      </c>
      <c r="Y48" s="30">
        <f t="shared" si="29"/>
        <v>0.15029602907510645</v>
      </c>
      <c r="Z48" s="31">
        <f t="shared" si="29"/>
        <v>6.0490105891758211E-2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0.69077567189605049</v>
      </c>
      <c r="R49" s="30">
        <f t="shared" si="29"/>
        <v>0.64778090946855582</v>
      </c>
      <c r="S49" s="30">
        <f t="shared" si="29"/>
        <v>0.62701219973714195</v>
      </c>
      <c r="T49" s="30">
        <f t="shared" si="29"/>
        <v>0.66564437718188585</v>
      </c>
      <c r="U49" s="30">
        <f t="shared" si="29"/>
        <v>0.61734458017263749</v>
      </c>
      <c r="V49" s="30">
        <f t="shared" si="29"/>
        <v>0.53116593673344836</v>
      </c>
      <c r="W49" s="30">
        <f t="shared" si="29"/>
        <v>0.28894698151906151</v>
      </c>
      <c r="X49" s="30">
        <f t="shared" si="29"/>
        <v>0.16113178109880288</v>
      </c>
      <c r="Y49" s="30">
        <f t="shared" si="29"/>
        <v>0.11612735051967396</v>
      </c>
      <c r="Z49" s="31">
        <f t="shared" si="29"/>
        <v>4.6738132558073547E-2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0.95641622505076518</v>
      </c>
      <c r="G50" s="30">
        <f t="shared" si="33"/>
        <v>0.97763855183002324</v>
      </c>
      <c r="H50" s="30">
        <f t="shared" si="33"/>
        <v>0.96208706849586445</v>
      </c>
      <c r="I50" s="30">
        <f t="shared" si="33"/>
        <v>0.91377346342429799</v>
      </c>
      <c r="J50" s="30">
        <f t="shared" si="33"/>
        <v>0.85406864444554509</v>
      </c>
      <c r="K50" s="30">
        <f t="shared" si="33"/>
        <v>0.66091327819325441</v>
      </c>
      <c r="L50" s="30">
        <f t="shared" si="33"/>
        <v>0.50529939081769104</v>
      </c>
      <c r="M50" s="30">
        <f t="shared" si="33"/>
        <v>0.49361101480857805</v>
      </c>
      <c r="N50" s="31">
        <f t="shared" si="33"/>
        <v>0.43177653409935118</v>
      </c>
      <c r="P50" s="20">
        <f t="shared" si="30"/>
        <v>-8.1249387366082999</v>
      </c>
      <c r="Q50" s="30">
        <f t="shared" si="31"/>
        <v>0.44603467303425925</v>
      </c>
      <c r="R50" s="30">
        <f t="shared" si="29"/>
        <v>0.4182729037917271</v>
      </c>
      <c r="S50" s="30">
        <f t="shared" si="29"/>
        <v>0.40486252321337252</v>
      </c>
      <c r="T50" s="30">
        <f t="shared" si="29"/>
        <v>0.42980736614316356</v>
      </c>
      <c r="U50" s="30">
        <f t="shared" si="29"/>
        <v>0.39862012976075212</v>
      </c>
      <c r="V50" s="30">
        <f t="shared" si="29"/>
        <v>0.34297447718090995</v>
      </c>
      <c r="W50" s="30">
        <f t="shared" si="29"/>
        <v>0.18657340967486324</v>
      </c>
      <c r="X50" s="30">
        <f t="shared" si="29"/>
        <v>0.10404298272485717</v>
      </c>
      <c r="Y50" s="30">
        <f t="shared" si="29"/>
        <v>7.4983568366275788E-2</v>
      </c>
      <c r="Z50" s="31">
        <f t="shared" si="29"/>
        <v>3.0178867788657852E-2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0.9347481551186172</v>
      </c>
      <c r="F51" s="30">
        <f t="shared" si="33"/>
        <v>0.96723787826259222</v>
      </c>
      <c r="G51" s="30">
        <f t="shared" si="33"/>
        <v>0.98011490267941159</v>
      </c>
      <c r="H51" s="30">
        <f t="shared" si="33"/>
        <v>0.9452478827200238</v>
      </c>
      <c r="I51" s="30">
        <f t="shared" si="33"/>
        <v>0.90688920806299833</v>
      </c>
      <c r="J51" s="30">
        <f t="shared" si="33"/>
        <v>0.78599375959585949</v>
      </c>
      <c r="K51" s="30">
        <f t="shared" si="33"/>
        <v>0.5691397157149225</v>
      </c>
      <c r="L51" s="30">
        <f t="shared" si="33"/>
        <v>0.5038383438165519</v>
      </c>
      <c r="M51" s="30">
        <f t="shared" si="33"/>
        <v>0.43313852706651479</v>
      </c>
      <c r="N51" s="31">
        <f t="shared" si="33"/>
        <v>0.40389282353523848</v>
      </c>
      <c r="P51" s="20">
        <f t="shared" si="30"/>
        <v>-8</v>
      </c>
      <c r="Q51" s="30">
        <f t="shared" si="31"/>
        <v>0.3391516016954359</v>
      </c>
      <c r="R51" s="30">
        <f t="shared" si="29"/>
        <v>0.31804237168770361</v>
      </c>
      <c r="S51" s="30">
        <f t="shared" si="29"/>
        <v>0.30784551407223076</v>
      </c>
      <c r="T51" s="30">
        <f t="shared" si="29"/>
        <v>0.32681283644680742</v>
      </c>
      <c r="U51" s="30">
        <f t="shared" si="29"/>
        <v>0.30309898232063592</v>
      </c>
      <c r="V51" s="30">
        <f t="shared" si="29"/>
        <v>0.2607876703514167</v>
      </c>
      <c r="W51" s="30">
        <f t="shared" si="29"/>
        <v>0.14186491443491081</v>
      </c>
      <c r="X51" s="30">
        <f t="shared" si="29"/>
        <v>7.9111213476436584E-2</v>
      </c>
      <c r="Y51" s="30">
        <f t="shared" si="29"/>
        <v>5.7015292419449082E-2</v>
      </c>
      <c r="Z51" s="31">
        <f t="shared" si="29"/>
        <v>2.2947120407143678E-2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0.91818136793620919</v>
      </c>
      <c r="F52" s="30">
        <f t="shared" si="33"/>
        <v>1.00975682234659</v>
      </c>
      <c r="G52" s="30">
        <f t="shared" si="33"/>
        <v>0.8468129364568372</v>
      </c>
      <c r="H52" s="30">
        <f t="shared" si="33"/>
        <v>0.87303749195185976</v>
      </c>
      <c r="I52" s="30">
        <f t="shared" si="33"/>
        <v>0.85795651527908479</v>
      </c>
      <c r="J52" s="30">
        <f t="shared" si="33"/>
        <v>0.60219899955425682</v>
      </c>
      <c r="K52" s="30">
        <f t="shared" si="33"/>
        <v>0.47892625427170521</v>
      </c>
      <c r="L52" s="30">
        <f t="shared" si="33"/>
        <v>0.39671140607201227</v>
      </c>
      <c r="M52" s="30">
        <f t="shared" si="33"/>
        <v>0.41005893715021546</v>
      </c>
      <c r="N52" s="31">
        <f t="shared" si="33"/>
        <v>0.38584022584319744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0.79025308305680753</v>
      </c>
      <c r="F53" s="30">
        <f t="shared" si="33"/>
        <v>0.79708781140111928</v>
      </c>
      <c r="G53" s="30">
        <f t="shared" si="33"/>
        <v>0.77358724184042393</v>
      </c>
      <c r="H53" s="30">
        <f t="shared" si="33"/>
        <v>0.67800009905403402</v>
      </c>
      <c r="I53" s="30">
        <f t="shared" si="33"/>
        <v>0.68104601059878167</v>
      </c>
      <c r="J53" s="30">
        <f t="shared" si="33"/>
        <v>0.52907235897181915</v>
      </c>
      <c r="K53" s="30">
        <f t="shared" si="33"/>
        <v>0.51337229458669709</v>
      </c>
      <c r="L53" s="30">
        <f t="shared" si="33"/>
        <v>0.40307562775494032</v>
      </c>
      <c r="M53" s="30">
        <f t="shared" si="33"/>
        <v>0.40396711406072011</v>
      </c>
      <c r="N53" s="31">
        <f t="shared" si="33"/>
        <v>0.38920806299836563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0.66995195879352187</v>
      </c>
      <c r="F54" s="30">
        <f t="shared" si="33"/>
        <v>0.61465504432668017</v>
      </c>
      <c r="G54" s="30">
        <f t="shared" si="33"/>
        <v>0.63176662869595368</v>
      </c>
      <c r="H54" s="30">
        <f t="shared" si="33"/>
        <v>0.61601703729384383</v>
      </c>
      <c r="I54" s="30">
        <f t="shared" si="33"/>
        <v>0.57978802436729238</v>
      </c>
      <c r="J54" s="30">
        <f t="shared" si="33"/>
        <v>0.50066861472933488</v>
      </c>
      <c r="K54" s="30">
        <f t="shared" si="33"/>
        <v>0.51782972611559608</v>
      </c>
      <c r="L54" s="30">
        <f t="shared" si="33"/>
        <v>0.42684859590906837</v>
      </c>
      <c r="M54" s="30">
        <f t="shared" si="33"/>
        <v>0.41151998415135455</v>
      </c>
      <c r="N54" s="31">
        <f t="shared" si="33"/>
        <v>0.37841117329503243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0.56161160913278196</v>
      </c>
      <c r="F55" s="36">
        <f t="shared" si="33"/>
        <v>0.61089099103560995</v>
      </c>
      <c r="G55" s="36">
        <f t="shared" si="33"/>
        <v>0.52827992670001489</v>
      </c>
      <c r="H55" s="36">
        <f t="shared" si="33"/>
        <v>0.54893269278391366</v>
      </c>
      <c r="I55" s="36">
        <f t="shared" si="33"/>
        <v>0.57958991629934131</v>
      </c>
      <c r="J55" s="36">
        <f t="shared" si="33"/>
        <v>0.50708236342925062</v>
      </c>
      <c r="K55" s="36">
        <f t="shared" si="33"/>
        <v>0.49165469763756131</v>
      </c>
      <c r="L55" s="36">
        <f t="shared" si="33"/>
        <v>0.45022534792729435</v>
      </c>
      <c r="M55" s="36">
        <f t="shared" si="33"/>
        <v>0.40547768807884699</v>
      </c>
      <c r="N55" s="37">
        <f t="shared" si="33"/>
        <v>0.39537417661334257</v>
      </c>
      <c r="P55" s="20" t="e">
        <f>LOG(D61,10)</f>
        <v>#NUM!</v>
      </c>
      <c r="Q55" s="30">
        <f>E88</f>
        <v>1</v>
      </c>
      <c r="R55" s="30">
        <f t="shared" ref="R55:Z60" si="36">F88</f>
        <v>0.93775871939803257</v>
      </c>
      <c r="S55" s="30">
        <f t="shared" si="36"/>
        <v>0.90769293889014691</v>
      </c>
      <c r="T55" s="30">
        <f t="shared" si="36"/>
        <v>0.96361873219248739</v>
      </c>
      <c r="U55" s="30">
        <f t="shared" si="36"/>
        <v>0.89369762904090355</v>
      </c>
      <c r="V55" s="30">
        <f t="shared" si="36"/>
        <v>0.76894129070222883</v>
      </c>
      <c r="W55" s="30">
        <f t="shared" si="36"/>
        <v>0.41829351159104355</v>
      </c>
      <c r="X55" s="30">
        <f t="shared" si="36"/>
        <v>0.23326209600944137</v>
      </c>
      <c r="Y55" s="30">
        <f t="shared" si="36"/>
        <v>0.16811152338490154</v>
      </c>
      <c r="Z55" s="31">
        <f t="shared" si="36"/>
        <v>6.766036277708809E-2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0.99111270507343985</v>
      </c>
      <c r="R56" s="30">
        <f t="shared" si="36"/>
        <v>0.97181758798636975</v>
      </c>
      <c r="S56" s="30">
        <f t="shared" si="36"/>
        <v>0.98201541736425391</v>
      </c>
      <c r="T56" s="30">
        <f t="shared" si="36"/>
        <v>0.93288955833897225</v>
      </c>
      <c r="U56" s="30">
        <f t="shared" si="36"/>
        <v>0.90037437980283985</v>
      </c>
      <c r="V56" s="30">
        <f t="shared" si="36"/>
        <v>0.63283876302600728</v>
      </c>
      <c r="W56" s="30">
        <f t="shared" si="36"/>
        <v>0.33847422145637085</v>
      </c>
      <c r="X56" s="30">
        <f t="shared" si="36"/>
        <v>0.19106565089413974</v>
      </c>
      <c r="Y56" s="30">
        <f t="shared" si="36"/>
        <v>0.10077189762978045</v>
      </c>
      <c r="Z56" s="31">
        <f t="shared" si="36"/>
        <v>8.0654680705226522E-2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0.89402573987146949</v>
      </c>
      <c r="R57" s="30">
        <f t="shared" si="36"/>
        <v>0.991443997459728</v>
      </c>
      <c r="S57" s="30">
        <f t="shared" si="36"/>
        <v>0.87067388546028779</v>
      </c>
      <c r="T57" s="30">
        <f t="shared" si="36"/>
        <v>0.86199124753100476</v>
      </c>
      <c r="U57" s="30">
        <f t="shared" si="36"/>
        <v>0.70841211951688776</v>
      </c>
      <c r="V57" s="30">
        <f t="shared" si="36"/>
        <v>0.43817968722335632</v>
      </c>
      <c r="W57" s="30">
        <f t="shared" si="36"/>
        <v>0.21471629894651978</v>
      </c>
      <c r="X57" s="30">
        <f t="shared" si="36"/>
        <v>0.10827520934966695</v>
      </c>
      <c r="Y57" s="30">
        <f t="shared" si="36"/>
        <v>6.7091252371258236E-2</v>
      </c>
      <c r="Z57" s="31">
        <f t="shared" si="36"/>
        <v>0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0.69077567189605049</v>
      </c>
      <c r="R58" s="30">
        <f t="shared" si="36"/>
        <v>0.72857867051517511</v>
      </c>
      <c r="S58" s="30">
        <f t="shared" si="36"/>
        <v>0.67159016046236641</v>
      </c>
      <c r="T58" s="30">
        <f t="shared" si="36"/>
        <v>0.59403651796089818</v>
      </c>
      <c r="U58" s="30">
        <f t="shared" si="36"/>
        <v>0.45280177256191068</v>
      </c>
      <c r="V58" s="30">
        <f t="shared" si="36"/>
        <v>0.22723232176132868</v>
      </c>
      <c r="W58" s="30">
        <f t="shared" si="36"/>
        <v>0.19495497470992895</v>
      </c>
      <c r="X58" s="30">
        <f t="shared" si="36"/>
        <v>7.1743960096414816E-2</v>
      </c>
      <c r="Y58" s="30">
        <f t="shared" si="36"/>
        <v>7.1819524352681019E-2</v>
      </c>
      <c r="Z58" s="31">
        <f t="shared" si="36"/>
        <v>4.6457209904643526E-2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0.44603467303425925</v>
      </c>
      <c r="R59" s="30">
        <f t="shared" si="36"/>
        <v>0.45423937505469403</v>
      </c>
      <c r="S59" s="30">
        <f t="shared" si="36"/>
        <v>0.43044703042386656</v>
      </c>
      <c r="T59" s="30">
        <f t="shared" si="36"/>
        <v>0.38303754059499451</v>
      </c>
      <c r="U59" s="30">
        <f t="shared" si="36"/>
        <v>0.30354266803232699</v>
      </c>
      <c r="V59" s="30">
        <f t="shared" si="36"/>
        <v>0.18077766904176229</v>
      </c>
      <c r="W59" s="30">
        <f t="shared" si="36"/>
        <v>0.19573316968468579</v>
      </c>
      <c r="X59" s="30">
        <f t="shared" si="36"/>
        <v>7.8449086534886248E-2</v>
      </c>
      <c r="Y59" s="30">
        <f t="shared" si="36"/>
        <v>7.2292935868283448E-2</v>
      </c>
      <c r="Z59" s="31">
        <f t="shared" si="36"/>
        <v>1.7199069938722888E-2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0.3391516016954359</v>
      </c>
      <c r="R60" s="30">
        <f t="shared" si="36"/>
        <v>0.31628619986542406</v>
      </c>
      <c r="S60" s="30">
        <f t="shared" si="36"/>
        <v>0.25186002030511701</v>
      </c>
      <c r="T60" s="30">
        <f t="shared" si="36"/>
        <v>0.27750918877657971</v>
      </c>
      <c r="U60" s="30">
        <f t="shared" si="36"/>
        <v>0.26954587840095712</v>
      </c>
      <c r="V60" s="30">
        <f t="shared" si="36"/>
        <v>0.20098739522853404</v>
      </c>
      <c r="W60" s="30">
        <f t="shared" si="36"/>
        <v>0.1619262816158934</v>
      </c>
      <c r="X60" s="30">
        <f t="shared" si="36"/>
        <v>9.7021186814060578E-2</v>
      </c>
      <c r="Y60" s="30">
        <f t="shared" si="36"/>
        <v>7.7779033159817712E-2</v>
      </c>
      <c r="Z60" s="31">
        <f t="shared" si="36"/>
        <v>5.5491179976421945E-2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0.96147404836829475</v>
      </c>
      <c r="G61" s="30">
        <f t="shared" si="40"/>
        <v>0.94286400701931183</v>
      </c>
      <c r="H61" s="30">
        <f t="shared" si="40"/>
        <v>0.97748081417514987</v>
      </c>
      <c r="I61" s="30">
        <f t="shared" si="40"/>
        <v>0.93420122525923288</v>
      </c>
      <c r="J61" s="30">
        <f t="shared" si="40"/>
        <v>0.85697986011218441</v>
      </c>
      <c r="K61" s="30">
        <f t="shared" si="40"/>
        <v>0.63993677797843784</v>
      </c>
      <c r="L61" s="30">
        <f t="shared" si="40"/>
        <v>0.52540649681938634</v>
      </c>
      <c r="M61" s="30">
        <f t="shared" si="40"/>
        <v>0.48507975891432498</v>
      </c>
      <c r="N61" s="31">
        <f t="shared" si="40"/>
        <v>0.42290275166934643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0.9944989644948512</v>
      </c>
      <c r="F62" s="30">
        <f t="shared" si="40"/>
        <v>0.98255572135404312</v>
      </c>
      <c r="G62" s="30">
        <f t="shared" si="40"/>
        <v>0.98886794818422719</v>
      </c>
      <c r="H62" s="30">
        <f t="shared" si="40"/>
        <v>0.95846014727830964</v>
      </c>
      <c r="I62" s="30">
        <f t="shared" si="40"/>
        <v>0.93833398368617271</v>
      </c>
      <c r="J62" s="30">
        <f t="shared" si="40"/>
        <v>0.77273545916968212</v>
      </c>
      <c r="K62" s="30">
        <f t="shared" si="40"/>
        <v>0.59053043412971828</v>
      </c>
      <c r="L62" s="30">
        <f t="shared" si="40"/>
        <v>0.49928784714156099</v>
      </c>
      <c r="M62" s="30">
        <f t="shared" si="40"/>
        <v>0.44339804639736052</v>
      </c>
      <c r="N62" s="31">
        <f t="shared" si="40"/>
        <v>0.43094594196274533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0.93440431847752736</v>
      </c>
      <c r="F63" s="30">
        <f t="shared" si="40"/>
        <v>0.99470402702452032</v>
      </c>
      <c r="G63" s="30">
        <f t="shared" si="40"/>
        <v>0.91995004625088272</v>
      </c>
      <c r="H63" s="30">
        <f t="shared" si="40"/>
        <v>0.91457568882018758</v>
      </c>
      <c r="I63" s="30">
        <f t="shared" si="40"/>
        <v>0.81951366566952144</v>
      </c>
      <c r="J63" s="30">
        <f t="shared" si="40"/>
        <v>0.65224587305393122</v>
      </c>
      <c r="K63" s="30">
        <f t="shared" si="40"/>
        <v>0.51392706590621595</v>
      </c>
      <c r="L63" s="30">
        <f t="shared" si="40"/>
        <v>0.44804242745125572</v>
      </c>
      <c r="M63" s="30">
        <f t="shared" si="40"/>
        <v>0.42255048513890153</v>
      </c>
      <c r="N63" s="31">
        <f t="shared" si="40"/>
        <v>0.38102251015562466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0.80859710159140386</v>
      </c>
      <c r="F64" s="30">
        <f t="shared" si="40"/>
        <v>0.83199630678525993</v>
      </c>
      <c r="G64" s="30">
        <f t="shared" si="40"/>
        <v>0.79672170188280145</v>
      </c>
      <c r="H64" s="30">
        <f t="shared" si="40"/>
        <v>0.74871774291895454</v>
      </c>
      <c r="I64" s="30">
        <f t="shared" si="40"/>
        <v>0.66129661473307988</v>
      </c>
      <c r="J64" s="30">
        <f t="shared" si="40"/>
        <v>0.52167420229096129</v>
      </c>
      <c r="K64" s="30">
        <f t="shared" si="40"/>
        <v>0.50169525103425017</v>
      </c>
      <c r="L64" s="30">
        <f t="shared" si="40"/>
        <v>0.4254304064875985</v>
      </c>
      <c r="M64" s="30">
        <f t="shared" si="40"/>
        <v>0.42547717906126414</v>
      </c>
      <c r="N64" s="31">
        <f t="shared" si="40"/>
        <v>0.40977847732757416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0.65710793245392718</v>
      </c>
      <c r="F65" s="30">
        <f t="shared" si="40"/>
        <v>0.66218645831545686</v>
      </c>
      <c r="G65" s="30">
        <f t="shared" si="40"/>
        <v>0.64745953255835509</v>
      </c>
      <c r="H65" s="30">
        <f t="shared" si="40"/>
        <v>0.61811412554927736</v>
      </c>
      <c r="I65" s="30">
        <f t="shared" si="40"/>
        <v>0.56890858887493889</v>
      </c>
      <c r="J65" s="30">
        <f t="shared" si="40"/>
        <v>0.49291981795901191</v>
      </c>
      <c r="K65" s="30">
        <f t="shared" si="40"/>
        <v>0.50217693620633463</v>
      </c>
      <c r="L65" s="30">
        <f t="shared" si="40"/>
        <v>0.42958072881957271</v>
      </c>
      <c r="M65" s="30">
        <f t="shared" si="40"/>
        <v>0.42577021013285515</v>
      </c>
      <c r="N65" s="31">
        <f t="shared" si="40"/>
        <v>0.39166834729395322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-4.2393006897580854E-2</v>
      </c>
      <c r="S65" s="30">
        <f t="shared" si="45"/>
        <v>-8.2389413324779892E-2</v>
      </c>
      <c r="T65" s="30">
        <f t="shared" si="45"/>
        <v>2.2165209983762479E-2</v>
      </c>
      <c r="U65" s="30">
        <f t="shared" si="45"/>
        <v>-1.4619305166390317E-2</v>
      </c>
      <c r="V65" s="30">
        <f t="shared" si="45"/>
        <v>0.12926871964454101</v>
      </c>
      <c r="W65" s="30">
        <f t="shared" si="45"/>
        <v>7.6101792331296603E-2</v>
      </c>
      <c r="X65" s="30">
        <f t="shared" si="45"/>
        <v>4.0123376072878136E-2</v>
      </c>
      <c r="Y65" s="30">
        <f t="shared" si="45"/>
        <v>6.5845569066246168E-2</v>
      </c>
      <c r="Z65" s="31">
        <f t="shared" si="45"/>
        <v>-1.3595635526976471E-2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0.59094971724976497</v>
      </c>
      <c r="F66" s="30">
        <f t="shared" si="40"/>
        <v>0.57679654822074122</v>
      </c>
      <c r="G66" s="30">
        <f t="shared" si="40"/>
        <v>0.53691819331623936</v>
      </c>
      <c r="H66" s="30">
        <f t="shared" si="40"/>
        <v>0.55279445123330084</v>
      </c>
      <c r="I66" s="30">
        <f t="shared" si="40"/>
        <v>0.54786534136614629</v>
      </c>
      <c r="J66" s="30">
        <f t="shared" si="40"/>
        <v>0.50542918354454203</v>
      </c>
      <c r="K66" s="30">
        <f t="shared" si="40"/>
        <v>0.48125123349006377</v>
      </c>
      <c r="L66" s="30">
        <f t="shared" si="40"/>
        <v>0.44107644083151404</v>
      </c>
      <c r="M66" s="30">
        <f t="shared" si="40"/>
        <v>0.42916598086341101</v>
      </c>
      <c r="N66" s="31">
        <f t="shared" si="40"/>
        <v>0.41537030144593273</v>
      </c>
      <c r="P66" s="20">
        <f t="shared" si="44"/>
        <v>-8.6020599913279607</v>
      </c>
      <c r="Q66" s="30">
        <f t="shared" si="45"/>
        <v>0</v>
      </c>
      <c r="R66" s="30">
        <f t="shared" si="45"/>
        <v>-0.15306356452898018</v>
      </c>
      <c r="S66" s="30">
        <f t="shared" si="45"/>
        <v>-5.9173034192915641E-2</v>
      </c>
      <c r="T66" s="30">
        <f t="shared" si="45"/>
        <v>-4.9129752860876952E-4</v>
      </c>
      <c r="U66" s="30">
        <f t="shared" si="45"/>
        <v>9.0576564507784063E-2</v>
      </c>
      <c r="V66" s="30">
        <f t="shared" si="45"/>
        <v>0.24927361911442647</v>
      </c>
      <c r="W66" s="30">
        <f t="shared" si="45"/>
        <v>0.15924886723709802</v>
      </c>
      <c r="X66" s="30">
        <f t="shared" si="45"/>
        <v>0.10026710861914362</v>
      </c>
      <c r="Y66" s="30">
        <f t="shared" si="45"/>
        <v>8.320477670384821E-2</v>
      </c>
      <c r="Z66" s="31">
        <f t="shared" si="45"/>
        <v>6.0490105891758211E-2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-8.0797761046619287E-2</v>
      </c>
      <c r="S67" s="30">
        <f t="shared" si="45"/>
        <v>-4.4577960725224464E-2</v>
      </c>
      <c r="T67" s="30">
        <f t="shared" si="45"/>
        <v>7.1607859220987669E-2</v>
      </c>
      <c r="U67" s="30">
        <f t="shared" si="45"/>
        <v>0.16454280761072682</v>
      </c>
      <c r="V67" s="30">
        <f t="shared" si="45"/>
        <v>0.30393361497211968</v>
      </c>
      <c r="W67" s="30">
        <f t="shared" si="45"/>
        <v>9.3992006809132556E-2</v>
      </c>
      <c r="X67" s="30">
        <f t="shared" si="45"/>
        <v>8.9387821002388068E-2</v>
      </c>
      <c r="Y67" s="30">
        <f t="shared" si="45"/>
        <v>4.4307826166992942E-2</v>
      </c>
      <c r="Z67" s="31">
        <f t="shared" si="45"/>
        <v>2.8092265343002132E-4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-3.5966471262966926E-2</v>
      </c>
      <c r="S68" s="30">
        <f t="shared" si="45"/>
        <v>-2.5584507210494045E-2</v>
      </c>
      <c r="T68" s="30">
        <f t="shared" si="45"/>
        <v>4.6769825548169053E-2</v>
      </c>
      <c r="U68" s="30">
        <f t="shared" si="45"/>
        <v>9.5077461728425128E-2</v>
      </c>
      <c r="V68" s="30">
        <f t="shared" si="45"/>
        <v>0.16219680813914766</v>
      </c>
      <c r="W68" s="30">
        <f t="shared" si="45"/>
        <v>-9.1597600098225485E-3</v>
      </c>
      <c r="X68" s="30">
        <f t="shared" si="45"/>
        <v>2.5593896189970919E-2</v>
      </c>
      <c r="Y68" s="30">
        <f t="shared" si="45"/>
        <v>2.6906324979923402E-3</v>
      </c>
      <c r="Z68" s="31">
        <f t="shared" si="45"/>
        <v>1.2979797849934964E-2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4.5709134653167734E-2</v>
      </c>
      <c r="G69" s="30">
        <f t="shared" si="47"/>
        <v>0.10127526340193363</v>
      </c>
      <c r="H69" s="30">
        <f t="shared" si="47"/>
        <v>2.5093920788614627E-2</v>
      </c>
      <c r="I69" s="30">
        <f t="shared" si="47"/>
        <v>5.7523092543983932E-2</v>
      </c>
      <c r="J69" s="30">
        <f t="shared" si="47"/>
        <v>4.6563955311308962E-2</v>
      </c>
      <c r="K69" s="30">
        <f t="shared" si="47"/>
        <v>4.8093987974002619E-2</v>
      </c>
      <c r="L69" s="30">
        <f t="shared" si="47"/>
        <v>1.8132852456864364E-2</v>
      </c>
      <c r="M69" s="30">
        <f t="shared" si="47"/>
        <v>4.7280541725502785E-2</v>
      </c>
      <c r="N69" s="31">
        <f t="shared" si="47"/>
        <v>1.2318440009413748E-2</v>
      </c>
      <c r="P69" s="21">
        <f t="shared" si="44"/>
        <v>-8</v>
      </c>
      <c r="Q69" s="36">
        <f t="shared" si="45"/>
        <v>0</v>
      </c>
      <c r="R69" s="36">
        <f t="shared" si="45"/>
        <v>1.7561718222795508E-3</v>
      </c>
      <c r="S69" s="36">
        <f t="shared" si="45"/>
        <v>5.5985493767113759E-2</v>
      </c>
      <c r="T69" s="36">
        <f t="shared" si="45"/>
        <v>4.9303647670227713E-2</v>
      </c>
      <c r="U69" s="36">
        <f t="shared" si="45"/>
        <v>3.3553103919678806E-2</v>
      </c>
      <c r="V69" s="36">
        <f t="shared" si="45"/>
        <v>5.9800275122882662E-2</v>
      </c>
      <c r="W69" s="36">
        <f t="shared" si="45"/>
        <v>-2.0061367180982587E-2</v>
      </c>
      <c r="X69" s="36">
        <f t="shared" si="45"/>
        <v>-1.7909973337623994E-2</v>
      </c>
      <c r="Y69" s="36">
        <f t="shared" si="45"/>
        <v>-2.076374074036863E-2</v>
      </c>
      <c r="Z69" s="37">
        <f t="shared" si="45"/>
        <v>-3.2544059569278264E-2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5.7307494381867739E-2</v>
      </c>
      <c r="F70" s="30">
        <f t="shared" si="47"/>
        <v>2.6035831796106194E-2</v>
      </c>
      <c r="G70" s="30">
        <f t="shared" si="47"/>
        <v>4.2609687915997348E-2</v>
      </c>
      <c r="H70" s="30">
        <f t="shared" si="47"/>
        <v>4.4465122153121601E-2</v>
      </c>
      <c r="I70" s="30">
        <f t="shared" si="47"/>
        <v>3.6765007076205447E-2</v>
      </c>
      <c r="J70" s="30">
        <f t="shared" si="47"/>
        <v>1.872160844921297E-2</v>
      </c>
      <c r="K70" s="30">
        <f t="shared" si="47"/>
        <v>2.6638408324676718E-2</v>
      </c>
      <c r="L70" s="30">
        <f t="shared" si="47"/>
        <v>3.055048209987022E-2</v>
      </c>
      <c r="M70" s="30">
        <f t="shared" si="47"/>
        <v>1.5168267666507156E-2</v>
      </c>
      <c r="N70" s="31">
        <f t="shared" si="47"/>
        <v>4.6545492508315758E-2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1.8688713083496251E-2</v>
      </c>
      <c r="F71" s="30">
        <f t="shared" si="47"/>
        <v>2.0214041846173231E-2</v>
      </c>
      <c r="G71" s="30">
        <f t="shared" si="47"/>
        <v>6.5079129634475916E-2</v>
      </c>
      <c r="H71" s="30">
        <f t="shared" si="47"/>
        <v>6.3876970992110163E-2</v>
      </c>
      <c r="I71" s="30">
        <f t="shared" si="47"/>
        <v>3.3430037616193689E-2</v>
      </c>
      <c r="J71" s="30">
        <f t="shared" si="47"/>
        <v>5.8282671658280737E-2</v>
      </c>
      <c r="K71" s="30">
        <f t="shared" si="47"/>
        <v>3.732789471716199E-2</v>
      </c>
      <c r="L71" s="30">
        <f t="shared" si="47"/>
        <v>5.7129776657207143E-2</v>
      </c>
      <c r="M71" s="30">
        <f t="shared" si="47"/>
        <v>1.0941633500526104E-2</v>
      </c>
      <c r="N71" s="31">
        <f t="shared" si="47"/>
        <v>1.413658335219979E-2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1.621981670856849E-2</v>
      </c>
      <c r="F72" s="30">
        <f t="shared" si="47"/>
        <v>5.3296854108075525E-2</v>
      </c>
      <c r="G72" s="30">
        <f t="shared" si="47"/>
        <v>2.3315297877152572E-2</v>
      </c>
      <c r="H72" s="30">
        <f t="shared" si="47"/>
        <v>7.8103872801569219E-2</v>
      </c>
      <c r="I72" s="30">
        <f t="shared" si="47"/>
        <v>1.9052804042269614E-2</v>
      </c>
      <c r="J72" s="30">
        <f t="shared" si="47"/>
        <v>1.1066933434007031E-2</v>
      </c>
      <c r="K72" s="30">
        <f t="shared" si="47"/>
        <v>1.058479119980923E-2</v>
      </c>
      <c r="L72" s="30">
        <f t="shared" si="47"/>
        <v>2.4678305807152117E-2</v>
      </c>
      <c r="M72" s="30">
        <f t="shared" si="47"/>
        <v>2.760063396481309E-2</v>
      </c>
      <c r="N72" s="31">
        <f t="shared" si="47"/>
        <v>2.1548605201700054E-2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3.3195319155417742E-2</v>
      </c>
      <c r="F73" s="30">
        <f t="shared" si="47"/>
        <v>4.1527044602370632E-2</v>
      </c>
      <c r="G73" s="30">
        <f t="shared" si="47"/>
        <v>2.0774522321946164E-2</v>
      </c>
      <c r="H73" s="30">
        <f t="shared" si="47"/>
        <v>1.6626273795014766E-2</v>
      </c>
      <c r="I73" s="30">
        <f t="shared" si="47"/>
        <v>2.5343833744812028E-2</v>
      </c>
      <c r="J73" s="30">
        <f t="shared" si="47"/>
        <v>3.2427941772972854E-2</v>
      </c>
      <c r="K73" s="30">
        <f t="shared" si="47"/>
        <v>1.4153857059868559E-2</v>
      </c>
      <c r="L73" s="30">
        <f t="shared" si="47"/>
        <v>1.2134076468295375E-2</v>
      </c>
      <c r="M73" s="30">
        <f t="shared" si="47"/>
        <v>1.2804075394658325E-2</v>
      </c>
      <c r="N73" s="31">
        <f t="shared" si="47"/>
        <v>1.7228628342778489E-2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2.60700714371121E-2</v>
      </c>
      <c r="F74" s="30">
        <f t="shared" si="47"/>
        <v>3.6063558421997058E-2</v>
      </c>
      <c r="G74" s="30">
        <f t="shared" si="47"/>
        <v>5.9211408605248574E-2</v>
      </c>
      <c r="H74" s="30">
        <f t="shared" si="47"/>
        <v>5.1044779050603778E-3</v>
      </c>
      <c r="I74" s="30">
        <f t="shared" si="47"/>
        <v>4.4322107917909866E-2</v>
      </c>
      <c r="J74" s="30">
        <f t="shared" si="47"/>
        <v>2.1619705499340631E-2</v>
      </c>
      <c r="K74" s="30">
        <f t="shared" si="47"/>
        <v>1.1203642001534245E-2</v>
      </c>
      <c r="L74" s="30">
        <f t="shared" si="47"/>
        <v>1.98651661876196E-2</v>
      </c>
      <c r="M74" s="30">
        <f t="shared" si="47"/>
        <v>2.1405882177089233E-2</v>
      </c>
      <c r="N74" s="31">
        <f t="shared" si="47"/>
        <v>3.6863952934439392E-2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2.6390181196431245E-2</v>
      </c>
      <c r="G77" s="30">
        <f t="shared" si="54"/>
        <v>5.8471300587356639E-2</v>
      </c>
      <c r="H77" s="30">
        <f t="shared" si="54"/>
        <v>1.4487981922329802E-2</v>
      </c>
      <c r="I77" s="30">
        <f t="shared" si="54"/>
        <v>3.3210972964888882E-2</v>
      </c>
      <c r="J77" s="30">
        <f t="shared" si="54"/>
        <v>2.6883712133517933E-2</v>
      </c>
      <c r="K77" s="30">
        <f t="shared" si="54"/>
        <v>2.7767076903193039E-2</v>
      </c>
      <c r="L77" s="30">
        <f t="shared" si="54"/>
        <v>1.0469007247146408E-2</v>
      </c>
      <c r="M77" s="30">
        <f t="shared" si="54"/>
        <v>2.7297433492650368E-2</v>
      </c>
      <c r="N77" s="31">
        <f t="shared" si="54"/>
        <v>7.1120546554312835E-3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3.3086497307954307E-2</v>
      </c>
      <c r="F78" s="30">
        <f t="shared" si="56"/>
        <v>1.5031794496057729E-2</v>
      </c>
      <c r="G78" s="30">
        <f t="shared" si="56"/>
        <v>2.4600714788387015E-2</v>
      </c>
      <c r="H78" s="30">
        <f t="shared" si="56"/>
        <v>2.5671950244654351E-2</v>
      </c>
      <c r="I78" s="30">
        <f t="shared" si="56"/>
        <v>2.1226286732205713E-2</v>
      </c>
      <c r="J78" s="30">
        <f t="shared" si="56"/>
        <v>1.080892567781588E-2</v>
      </c>
      <c r="K78" s="30">
        <f t="shared" si="56"/>
        <v>1.5379692217035272E-2</v>
      </c>
      <c r="L78" s="30">
        <f t="shared" si="56"/>
        <v>1.7638329064232915E-2</v>
      </c>
      <c r="M78" s="30">
        <f t="shared" si="56"/>
        <v>8.7574034203982028E-3</v>
      </c>
      <c r="N78" s="31">
        <f t="shared" si="56"/>
        <v>2.6873052629239814E-2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1.0789933529564241E-2</v>
      </c>
      <c r="F79" s="30">
        <f t="shared" si="56"/>
        <v>1.1670582501298475E-2</v>
      </c>
      <c r="G79" s="30">
        <f t="shared" si="56"/>
        <v>3.7573453013091222E-2</v>
      </c>
      <c r="H79" s="30">
        <f t="shared" si="56"/>
        <v>3.6879386397312724E-2</v>
      </c>
      <c r="I79" s="30">
        <f t="shared" si="56"/>
        <v>1.9300841216728742E-2</v>
      </c>
      <c r="J79" s="30">
        <f t="shared" si="56"/>
        <v>3.3649516170998955E-2</v>
      </c>
      <c r="K79" s="30">
        <f t="shared" si="56"/>
        <v>2.1551270063235487E-2</v>
      </c>
      <c r="L79" s="30">
        <f t="shared" si="56"/>
        <v>3.2983891931781743E-2</v>
      </c>
      <c r="M79" s="30">
        <f t="shared" si="56"/>
        <v>6.3171550469029742E-3</v>
      </c>
      <c r="N79" s="31">
        <f t="shared" si="56"/>
        <v>8.161760203814131E-3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9.3645155428984089E-3</v>
      </c>
      <c r="F80" s="30">
        <f t="shared" si="56"/>
        <v>3.0770953066257618E-2</v>
      </c>
      <c r="G80" s="30">
        <f t="shared" si="56"/>
        <v>1.3461093505610347E-2</v>
      </c>
      <c r="H80" s="30">
        <f t="shared" si="56"/>
        <v>4.5093291986738282E-2</v>
      </c>
      <c r="I80" s="30">
        <f t="shared" si="56"/>
        <v>1.1000141542621552E-2</v>
      </c>
      <c r="J80" s="30">
        <f t="shared" si="56"/>
        <v>6.3894969972276292E-3</v>
      </c>
      <c r="K80" s="30">
        <f t="shared" si="56"/>
        <v>6.1111320485258405E-3</v>
      </c>
      <c r="L80" s="30">
        <f t="shared" si="56"/>
        <v>1.424802650090318E-2</v>
      </c>
      <c r="M80" s="30">
        <f t="shared" si="56"/>
        <v>1.5935233449389165E-2</v>
      </c>
      <c r="N80" s="31">
        <f t="shared" si="56"/>
        <v>1.2441093013862497E-2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1.9165326450215976E-2</v>
      </c>
      <c r="F81" s="30">
        <f t="shared" si="56"/>
        <v>2.3975650379828281E-2</v>
      </c>
      <c r="G81" s="30">
        <f t="shared" si="56"/>
        <v>1.1994176054861508E-2</v>
      </c>
      <c r="H81" s="30">
        <f t="shared" si="56"/>
        <v>9.5991836511721967E-3</v>
      </c>
      <c r="I81" s="30">
        <f t="shared" si="56"/>
        <v>1.4632269234864347E-2</v>
      </c>
      <c r="J81" s="30">
        <f t="shared" si="56"/>
        <v>1.872228091189139E-2</v>
      </c>
      <c r="K81" s="30">
        <f t="shared" si="56"/>
        <v>8.1717331835865978E-3</v>
      </c>
      <c r="L81" s="30">
        <f t="shared" si="56"/>
        <v>7.0056123153378388E-3</v>
      </c>
      <c r="M81" s="30">
        <f t="shared" si="56"/>
        <v>7.3924363758302485E-3</v>
      </c>
      <c r="N81" s="31">
        <f t="shared" si="56"/>
        <v>9.9469532114711771E-3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1.5051562762009446E-2</v>
      </c>
      <c r="F82" s="36">
        <f t="shared" si="56"/>
        <v>2.0821305162875798E-2</v>
      </c>
      <c r="G82" s="36">
        <f t="shared" si="56"/>
        <v>3.418572269733719E-2</v>
      </c>
      <c r="H82" s="36">
        <f t="shared" si="56"/>
        <v>2.9470716925591063E-3</v>
      </c>
      <c r="I82" s="36">
        <f t="shared" si="56"/>
        <v>2.5589380937456906E-2</v>
      </c>
      <c r="J82" s="36">
        <f t="shared" si="56"/>
        <v>1.2482142789844747E-2</v>
      </c>
      <c r="K82" s="36">
        <f t="shared" si="56"/>
        <v>6.4684257254899943E-3</v>
      </c>
      <c r="L82" s="36">
        <f t="shared" si="56"/>
        <v>1.1469159045918829E-2</v>
      </c>
      <c r="M82" s="36">
        <f t="shared" si="56"/>
        <v>1.2358691837183883E-2</v>
      </c>
      <c r="N82" s="37">
        <f t="shared" si="56"/>
        <v>2.128341315009228E-2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0.38102251015562466</v>
      </c>
      <c r="F85" s="5"/>
      <c r="G85" s="5" t="s">
        <v>22</v>
      </c>
      <c r="H85" s="5">
        <f>1/(1-E85)</f>
        <v>1.6155676359917743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0.14542186742424107</v>
      </c>
      <c r="S85" s="30">
        <f t="shared" si="60"/>
        <v>0.11093205463882165</v>
      </c>
      <c r="T85" s="30">
        <f t="shared" si="60"/>
        <v>0.11043163400137823</v>
      </c>
      <c r="U85" s="30">
        <f t="shared" si="60"/>
        <v>0.10347068705445001</v>
      </c>
      <c r="V85" s="30">
        <f t="shared" si="60"/>
        <v>8.6471990058088963E-2</v>
      </c>
      <c r="W85" s="30">
        <f t="shared" si="60"/>
        <v>3.9378551668791936E-2</v>
      </c>
      <c r="X85" s="30">
        <f t="shared" si="60"/>
        <v>4.3018519715892586E-2</v>
      </c>
      <c r="Y85" s="30">
        <f t="shared" si="60"/>
        <v>2.5461213325704578E-2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-0.61556763599177433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9.9405215983202372E-2</v>
      </c>
      <c r="S86" s="30">
        <f t="shared" si="61"/>
        <v>7.5829206749646591E-2</v>
      </c>
      <c r="T86" s="30">
        <f t="shared" si="61"/>
        <v>7.5487137001618992E-2</v>
      </c>
      <c r="U86" s="30">
        <f t="shared" si="61"/>
        <v>7.0728881266335614E-2</v>
      </c>
      <c r="V86" s="30">
        <f t="shared" si="61"/>
        <v>5.9109176635348259E-2</v>
      </c>
      <c r="W86" s="30">
        <f t="shared" si="61"/>
        <v>2.6917777244066944E-2</v>
      </c>
      <c r="X86" s="30">
        <f t="shared" si="61"/>
        <v>2.9405929929098976E-2</v>
      </c>
      <c r="Y86" s="30">
        <f t="shared" si="61"/>
        <v>1.740437978596714E-2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4.8897430504392735E-2</v>
      </c>
      <c r="S87" s="30">
        <f t="shared" si="63"/>
        <v>3.7300390432938958E-2</v>
      </c>
      <c r="T87" s="30">
        <f t="shared" si="63"/>
        <v>3.7132126307496481E-2</v>
      </c>
      <c r="U87" s="30">
        <f t="shared" si="63"/>
        <v>3.4791540083354444E-2</v>
      </c>
      <c r="V87" s="30">
        <f t="shared" si="63"/>
        <v>2.9075806818700749E-2</v>
      </c>
      <c r="W87" s="30">
        <f t="shared" si="63"/>
        <v>1.3240855915919975E-2</v>
      </c>
      <c r="X87" s="30">
        <f t="shared" si="63"/>
        <v>1.44647783408884E-2</v>
      </c>
      <c r="Y87" s="30">
        <f t="shared" si="63"/>
        <v>8.5612152505175794E-3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0.93775871939803257</v>
      </c>
      <c r="G88" s="30">
        <f t="shared" si="64"/>
        <v>0.90769293889014691</v>
      </c>
      <c r="H88" s="30">
        <f t="shared" si="64"/>
        <v>0.96361873219248739</v>
      </c>
      <c r="I88" s="30">
        <f t="shared" si="64"/>
        <v>0.89369762904090355</v>
      </c>
      <c r="J88" s="30">
        <f t="shared" si="64"/>
        <v>0.76894129070222883</v>
      </c>
      <c r="K88" s="30">
        <f t="shared" si="64"/>
        <v>0.41829351159104355</v>
      </c>
      <c r="L88" s="30">
        <f t="shared" si="64"/>
        <v>0.23326209600944137</v>
      </c>
      <c r="M88" s="30">
        <f t="shared" si="64"/>
        <v>0.16811152338490154</v>
      </c>
      <c r="N88" s="31">
        <f t="shared" si="64"/>
        <v>6.766036277708809E-2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2.9541559399441582E-2</v>
      </c>
      <c r="S88" s="30">
        <f t="shared" si="65"/>
        <v>2.2535165717921263E-2</v>
      </c>
      <c r="T88" s="30">
        <f t="shared" si="65"/>
        <v>2.2433508338274129E-2</v>
      </c>
      <c r="U88" s="30">
        <f t="shared" si="65"/>
        <v>2.1019434709930923E-2</v>
      </c>
      <c r="V88" s="30">
        <f t="shared" si="65"/>
        <v>1.7566253796182044E-2</v>
      </c>
      <c r="W88" s="30">
        <f t="shared" si="65"/>
        <v>7.9995109662144223E-3</v>
      </c>
      <c r="X88" s="30">
        <f t="shared" si="65"/>
        <v>8.7389481236385784E-3</v>
      </c>
      <c r="Y88" s="30">
        <f t="shared" si="65"/>
        <v>5.1722891416932345E-3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0.99111270507343985</v>
      </c>
      <c r="F89" s="30">
        <f t="shared" si="64"/>
        <v>0.97181758798636975</v>
      </c>
      <c r="G89" s="30">
        <f t="shared" si="64"/>
        <v>0.98201541736425391</v>
      </c>
      <c r="H89" s="30">
        <f t="shared" si="64"/>
        <v>0.93288955833897225</v>
      </c>
      <c r="I89" s="30">
        <f t="shared" si="64"/>
        <v>0.90037437980283985</v>
      </c>
      <c r="J89" s="30">
        <f t="shared" si="64"/>
        <v>0.63283876302600728</v>
      </c>
      <c r="K89" s="30">
        <f t="shared" si="64"/>
        <v>0.33847422145637085</v>
      </c>
      <c r="L89" s="30">
        <f t="shared" si="64"/>
        <v>0.19106565089413974</v>
      </c>
      <c r="M89" s="30">
        <f t="shared" si="64"/>
        <v>0.10077189762978045</v>
      </c>
      <c r="N89" s="31">
        <f t="shared" si="64"/>
        <v>8.0654680705226522E-2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0.89402573987146949</v>
      </c>
      <c r="F90" s="30">
        <f t="shared" si="64"/>
        <v>0.991443997459728</v>
      </c>
      <c r="G90" s="30">
        <f t="shared" si="64"/>
        <v>0.87067388546028779</v>
      </c>
      <c r="H90" s="30">
        <f t="shared" si="64"/>
        <v>0.86199124753100476</v>
      </c>
      <c r="I90" s="30">
        <f t="shared" si="64"/>
        <v>0.70841211951688776</v>
      </c>
      <c r="J90" s="30">
        <f t="shared" si="64"/>
        <v>0.43817968722335632</v>
      </c>
      <c r="K90" s="30">
        <f t="shared" si="64"/>
        <v>0.21471629894651978</v>
      </c>
      <c r="L90" s="30">
        <f t="shared" si="64"/>
        <v>0.10827520934966695</v>
      </c>
      <c r="M90" s="30">
        <f t="shared" si="64"/>
        <v>6.7091252371258236E-2</v>
      </c>
      <c r="N90" s="31">
        <f t="shared" si="64"/>
        <v>0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1.4773450363301592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0.69077567189605049</v>
      </c>
      <c r="F91" s="30">
        <f t="shared" si="64"/>
        <v>0.72857867051517511</v>
      </c>
      <c r="G91" s="30">
        <f t="shared" si="64"/>
        <v>0.67159016046236641</v>
      </c>
      <c r="H91" s="30">
        <f t="shared" si="64"/>
        <v>0.59403651796089818</v>
      </c>
      <c r="I91" s="30">
        <f t="shared" si="64"/>
        <v>0.45280177256191068</v>
      </c>
      <c r="J91" s="30">
        <f t="shared" si="64"/>
        <v>0.22723232176132868</v>
      </c>
      <c r="K91" s="30">
        <f t="shared" si="64"/>
        <v>0.19495497470992895</v>
      </c>
      <c r="L91" s="30">
        <f t="shared" si="64"/>
        <v>7.1743960096414816E-2</v>
      </c>
      <c r="M91" s="30">
        <f t="shared" si="64"/>
        <v>7.1819524352681019E-2</v>
      </c>
      <c r="N91" s="31">
        <f t="shared" si="64"/>
        <v>4.6457209904643526E-2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0.44603467303425925</v>
      </c>
      <c r="F92" s="30">
        <f t="shared" si="64"/>
        <v>0.45423937505469403</v>
      </c>
      <c r="G92" s="30">
        <f t="shared" si="64"/>
        <v>0.43044703042386656</v>
      </c>
      <c r="H92" s="30">
        <f t="shared" si="64"/>
        <v>0.38303754059499451</v>
      </c>
      <c r="I92" s="30">
        <f t="shared" si="64"/>
        <v>0.30354266803232699</v>
      </c>
      <c r="J92" s="30">
        <f t="shared" si="64"/>
        <v>0.18077766904176229</v>
      </c>
      <c r="K92" s="30">
        <f t="shared" si="64"/>
        <v>0.19573316968468579</v>
      </c>
      <c r="L92" s="30">
        <f t="shared" si="64"/>
        <v>7.8449086534886248E-2</v>
      </c>
      <c r="M92" s="30">
        <f t="shared" si="64"/>
        <v>7.2292935868283448E-2</v>
      </c>
      <c r="N92" s="31">
        <f t="shared" si="64"/>
        <v>1.7199069938722888E-2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0.3391516016954359</v>
      </c>
      <c r="F93" s="36">
        <f t="shared" si="64"/>
        <v>0.31628619986542406</v>
      </c>
      <c r="G93" s="36">
        <f t="shared" si="64"/>
        <v>0.25186002030511701</v>
      </c>
      <c r="H93" s="36">
        <f t="shared" si="64"/>
        <v>0.27750918877657971</v>
      </c>
      <c r="I93" s="36">
        <f t="shared" si="64"/>
        <v>0.26954587840095712</v>
      </c>
      <c r="J93" s="36">
        <f t="shared" si="64"/>
        <v>0.20098739522853404</v>
      </c>
      <c r="K93" s="36">
        <f t="shared" si="64"/>
        <v>0.1619262816158934</v>
      </c>
      <c r="L93" s="36">
        <f t="shared" si="64"/>
        <v>9.7021186814060578E-2</v>
      </c>
      <c r="M93" s="36">
        <f t="shared" si="64"/>
        <v>7.7779033159817712E-2</v>
      </c>
      <c r="N93" s="37">
        <f t="shared" si="64"/>
        <v>5.5491179976421945E-2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0.15384617512771664</v>
      </c>
      <c r="S94" s="30">
        <f t="shared" si="70"/>
        <v>0.11325884419617088</v>
      </c>
      <c r="T94" s="30">
        <f t="shared" si="70"/>
        <v>0.10873758886537478</v>
      </c>
      <c r="U94" s="30">
        <f t="shared" si="70"/>
        <v>9.5319266127449717E-2</v>
      </c>
      <c r="V94" s="30">
        <f t="shared" si="70"/>
        <v>7.5751557686777896E-2</v>
      </c>
      <c r="W94" s="30">
        <f t="shared" si="70"/>
        <v>3.5944119563585883E-2</v>
      </c>
      <c r="X94" s="30">
        <f t="shared" si="70"/>
        <v>4.0020193534230059E-2</v>
      </c>
      <c r="Y94" s="30">
        <f t="shared" si="70"/>
        <v>2.4392798599717404E-2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0.106116799998394</v>
      </c>
      <c r="S95" s="30">
        <f t="shared" si="70"/>
        <v>7.6572315412806846E-2</v>
      </c>
      <c r="T95" s="30">
        <f t="shared" si="70"/>
        <v>7.1228929389666934E-2</v>
      </c>
      <c r="U95" s="30">
        <f t="shared" si="70"/>
        <v>6.0142291212567624E-2</v>
      </c>
      <c r="V95" s="30">
        <f t="shared" si="70"/>
        <v>4.9603567418435482E-2</v>
      </c>
      <c r="W95" s="30">
        <f t="shared" si="70"/>
        <v>2.5034643593451832E-2</v>
      </c>
      <c r="X95" s="30">
        <f t="shared" si="70"/>
        <v>2.8741797087951666E-2</v>
      </c>
      <c r="Y95" s="30">
        <f t="shared" si="70"/>
        <v>1.8022576410690324E-2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5.1475551334728337E-2</v>
      </c>
      <c r="S96" s="30">
        <f t="shared" si="70"/>
        <v>3.7252073372325341E-2</v>
      </c>
      <c r="T96" s="30">
        <f t="shared" si="70"/>
        <v>3.4416422840399689E-2</v>
      </c>
      <c r="U96" s="30">
        <f t="shared" si="70"/>
        <v>2.9748500747558575E-2</v>
      </c>
      <c r="V96" s="30">
        <f t="shared" si="70"/>
        <v>2.6749093123462866E-2</v>
      </c>
      <c r="W96" s="30">
        <f t="shared" si="70"/>
        <v>1.4410124634528959E-2</v>
      </c>
      <c r="X96" s="30">
        <f t="shared" si="70"/>
        <v>1.6664014190752269E-2</v>
      </c>
      <c r="Y96" s="30">
        <f t="shared" si="70"/>
        <v>1.0631728076459698E-2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3.0121236093218085E-2</v>
      </c>
      <c r="S97" s="30">
        <f t="shared" si="70"/>
        <v>2.2145760428839058E-2</v>
      </c>
      <c r="T97" s="30">
        <f t="shared" si="70"/>
        <v>2.1510110546066479E-2</v>
      </c>
      <c r="U97" s="30">
        <f t="shared" si="70"/>
        <v>1.9887605880913792E-2</v>
      </c>
      <c r="V97" s="30">
        <f t="shared" si="70"/>
        <v>1.863381212178887E-2</v>
      </c>
      <c r="W97" s="30">
        <f t="shared" si="70"/>
        <v>1.0197756487369853E-2</v>
      </c>
      <c r="X97" s="30">
        <f t="shared" si="70"/>
        <v>1.1957284569860283E-2</v>
      </c>
      <c r="Y97" s="30">
        <f t="shared" si="70"/>
        <v>7.5856903347050648E-3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1.4461202290079656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0.31162306639208615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0.32617243474434565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1.4549368352259506E-2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0.13772765164452441</v>
      </c>
      <c r="S121" s="30">
        <f t="shared" si="78"/>
        <v>0.10564690112978614</v>
      </c>
      <c r="T121" s="30">
        <f t="shared" si="78"/>
        <v>0.10485678094896757</v>
      </c>
      <c r="U121" s="30">
        <f t="shared" si="78"/>
        <v>9.3866057847549547E-2</v>
      </c>
      <c r="V121" s="30">
        <f t="shared" si="78"/>
        <v>6.7026610112014773E-2</v>
      </c>
      <c r="W121" s="30">
        <f t="shared" si="78"/>
        <v>2.1517417657836047E-2</v>
      </c>
      <c r="X121" s="30">
        <f t="shared" si="78"/>
        <v>1.6699623278789762E-2</v>
      </c>
      <c r="Y121" s="30">
        <f t="shared" si="78"/>
        <v>6.4613970387731911E-3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8.758806032445593E-2</v>
      </c>
      <c r="S122" s="30">
        <f t="shared" si="78"/>
        <v>6.7186269705161464E-2</v>
      </c>
      <c r="T122" s="30">
        <f t="shared" si="78"/>
        <v>6.6683791856779001E-2</v>
      </c>
      <c r="U122" s="30">
        <f t="shared" si="78"/>
        <v>5.9694228711529039E-2</v>
      </c>
      <c r="V122" s="30">
        <f t="shared" si="78"/>
        <v>4.2625650693495568E-2</v>
      </c>
      <c r="W122" s="30">
        <f t="shared" si="78"/>
        <v>1.3684026797359436E-2</v>
      </c>
      <c r="X122" s="30">
        <f t="shared" si="78"/>
        <v>1.0620144855976555E-2</v>
      </c>
      <c r="Y122" s="30">
        <f t="shared" si="78"/>
        <v>4.1091329653468846E-3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3.675243369410585E-2</v>
      </c>
      <c r="S123" s="30">
        <f t="shared" si="78"/>
        <v>2.8191729710034506E-2</v>
      </c>
      <c r="T123" s="30">
        <f t="shared" si="78"/>
        <v>2.7980887230625515E-2</v>
      </c>
      <c r="U123" s="30">
        <f t="shared" si="78"/>
        <v>2.5048027944839513E-2</v>
      </c>
      <c r="V123" s="30">
        <f t="shared" si="78"/>
        <v>1.7885958371239272E-2</v>
      </c>
      <c r="W123" s="30">
        <f t="shared" si="78"/>
        <v>5.7418931949780472E-3</v>
      </c>
      <c r="X123" s="30">
        <f t="shared" si="78"/>
        <v>4.456271416391845E-3</v>
      </c>
      <c r="Y123" s="30">
        <f t="shared" si="78"/>
        <v>1.7242148791712496E-3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1.8010679435641663E-2</v>
      </c>
      <c r="S124" s="30">
        <f t="shared" si="78"/>
        <v>1.3815471671066972E-2</v>
      </c>
      <c r="T124" s="30">
        <f t="shared" si="78"/>
        <v>1.3712147457501756E-2</v>
      </c>
      <c r="U124" s="30">
        <f t="shared" si="78"/>
        <v>1.2274887849994236E-2</v>
      </c>
      <c r="V124" s="30">
        <f t="shared" si="78"/>
        <v>8.7650865601122015E-3</v>
      </c>
      <c r="W124" s="30">
        <f t="shared" si="78"/>
        <v>2.813838086184402E-3</v>
      </c>
      <c r="X124" s="30">
        <f t="shared" si="78"/>
        <v>2.1838139108517883E-3</v>
      </c>
      <c r="Y124" s="30">
        <f t="shared" si="78"/>
        <v>8.4495850602397807E-4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1.1261960454871078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0.15106991869148487</v>
      </c>
      <c r="S130" s="30">
        <f t="shared" si="82"/>
        <v>0.10923731935376063</v>
      </c>
      <c r="T130" s="30">
        <f t="shared" si="82"/>
        <v>0.1019329255672712</v>
      </c>
      <c r="U130" s="30">
        <f t="shared" si="82"/>
        <v>8.0254717622586902E-2</v>
      </c>
      <c r="V130" s="30">
        <f t="shared" si="82"/>
        <v>4.8641761155314441E-2</v>
      </c>
      <c r="W130" s="30">
        <f t="shared" si="82"/>
        <v>1.4935019233759908E-2</v>
      </c>
      <c r="X130" s="30">
        <f t="shared" si="82"/>
        <v>1.0311483731441199E-2</v>
      </c>
      <c r="Y130" s="30">
        <f t="shared" si="82"/>
        <v>3.6128398793920024E-3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9.7698863893009733E-2</v>
      </c>
      <c r="S131" s="30">
        <f t="shared" si="82"/>
        <v>6.7925595106843609E-2</v>
      </c>
      <c r="T131" s="30">
        <f t="shared" si="82"/>
        <v>5.9292993581247969E-2</v>
      </c>
      <c r="U131" s="30">
        <f t="shared" si="82"/>
        <v>4.1381779750375484E-2</v>
      </c>
      <c r="V131" s="30">
        <f t="shared" si="82"/>
        <v>2.4355758663919161E-2</v>
      </c>
      <c r="W131" s="30">
        <f t="shared" si="82"/>
        <v>7.814688459003731E-3</v>
      </c>
      <c r="X131" s="30">
        <f t="shared" si="82"/>
        <v>5.3247848652959494E-3</v>
      </c>
      <c r="Y131" s="30">
        <f t="shared" si="82"/>
        <v>2.0385344738010646E-3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4.0027097743831744E-2</v>
      </c>
      <c r="S132" s="30">
        <f t="shared" si="82"/>
        <v>2.7552772604753556E-2</v>
      </c>
      <c r="T132" s="30">
        <f t="shared" si="82"/>
        <v>2.2971587378391608E-2</v>
      </c>
      <c r="U132" s="30">
        <f t="shared" si="82"/>
        <v>1.5430243517866519E-2</v>
      </c>
      <c r="V132" s="30">
        <f t="shared" si="82"/>
        <v>1.0584497633230504E-2</v>
      </c>
      <c r="W132" s="30">
        <f t="shared" si="82"/>
        <v>4.1929287764405528E-3</v>
      </c>
      <c r="X132" s="30">
        <f t="shared" si="82"/>
        <v>2.8743071886109029E-3</v>
      </c>
      <c r="Y132" s="30">
        <f t="shared" si="82"/>
        <v>1.3365695412297272E-3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1.8058027406250971E-2</v>
      </c>
      <c r="S133" s="30">
        <f t="shared" si="82"/>
        <v>1.2626285845384342E-2</v>
      </c>
      <c r="T133" s="30">
        <f t="shared" si="82"/>
        <v>1.1599350466955E-2</v>
      </c>
      <c r="U133" s="30">
        <f t="shared" si="82"/>
        <v>8.9780844406886443E-3</v>
      </c>
      <c r="V133" s="30">
        <f t="shared" si="82"/>
        <v>6.9524958212379548E-3</v>
      </c>
      <c r="W133" s="30">
        <f t="shared" si="82"/>
        <v>2.9322960452660574E-3</v>
      </c>
      <c r="X133" s="30">
        <f t="shared" si="82"/>
        <v>2.2558044788445935E-3</v>
      </c>
      <c r="Y133" s="30">
        <f t="shared" si="82"/>
        <v>1.01674536266957E-3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1.0152180782801599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0.47524284350015544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0.52695362932560408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5.1710785825448635E-2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MDAMB436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47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0.76584683029004652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0.39022530074879036</v>
      </c>
      <c r="S4" s="75">
        <f>S3*AVERAGE(E63:E64)</f>
        <v>0.24022171107831136</v>
      </c>
      <c r="T4" s="75">
        <f>T3*AVERAGE(E64:E65)</f>
        <v>9.130577563144926E-2</v>
      </c>
      <c r="U4" s="75">
        <f>U3*AVERAGE(E65:E66)</f>
        <v>4.4094042831495581E-2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0.85351383547274706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0.76584683029004652</v>
      </c>
      <c r="R5" s="80" t="s">
        <v>80</v>
      </c>
      <c r="S5" s="81">
        <f>SUM(R3:U3)</f>
        <v>1</v>
      </c>
      <c r="T5" s="80" t="s">
        <v>92</v>
      </c>
      <c r="U5" s="79">
        <f>Q5/S5</f>
        <v>0.76584683029004652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0.1036056872503186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0.16052094003393513</v>
      </c>
      <c r="D7" s="53">
        <v>0</v>
      </c>
      <c r="E7" s="113">
        <v>57102</v>
      </c>
      <c r="F7" s="113">
        <v>55794</v>
      </c>
      <c r="G7" s="113">
        <v>55241</v>
      </c>
      <c r="H7" s="113">
        <v>56987</v>
      </c>
      <c r="I7" s="113">
        <v>52475</v>
      </c>
      <c r="J7" s="113">
        <v>50182</v>
      </c>
      <c r="K7" s="113">
        <v>42586</v>
      </c>
      <c r="L7" s="113">
        <v>33276</v>
      </c>
      <c r="M7" s="113">
        <v>16268</v>
      </c>
      <c r="N7" s="114">
        <v>16113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54880</v>
      </c>
      <c r="F8" s="113">
        <v>57367</v>
      </c>
      <c r="G8" s="113">
        <v>54907</v>
      </c>
      <c r="H8" s="113">
        <v>56194</v>
      </c>
      <c r="I8" s="113">
        <v>50288</v>
      </c>
      <c r="J8" s="113">
        <v>44278</v>
      </c>
      <c r="K8" s="113">
        <v>34921</v>
      </c>
      <c r="L8" s="113">
        <v>23279</v>
      </c>
      <c r="M8" s="113">
        <v>19034</v>
      </c>
      <c r="N8" s="114">
        <v>12212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49643</v>
      </c>
      <c r="F9" s="113">
        <v>49265</v>
      </c>
      <c r="G9" s="113">
        <v>47543</v>
      </c>
      <c r="H9" s="113">
        <v>44787</v>
      </c>
      <c r="I9" s="113">
        <v>37235</v>
      </c>
      <c r="J9" s="113">
        <v>31019</v>
      </c>
      <c r="K9" s="113">
        <v>19205</v>
      </c>
      <c r="L9" s="113">
        <v>16167</v>
      </c>
      <c r="M9" s="113">
        <v>15671</v>
      </c>
      <c r="N9" s="114">
        <v>14082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0.34634694218680484</v>
      </c>
      <c r="D10" s="53">
        <v>5.0000000000000001E-9</v>
      </c>
      <c r="E10" s="113">
        <v>32024</v>
      </c>
      <c r="F10" s="113">
        <v>30660</v>
      </c>
      <c r="G10" s="113">
        <v>26060</v>
      </c>
      <c r="H10" s="113">
        <v>24088</v>
      </c>
      <c r="I10" s="113">
        <v>19244</v>
      </c>
      <c r="J10" s="113">
        <v>20034</v>
      </c>
      <c r="K10" s="113">
        <v>16275</v>
      </c>
      <c r="L10" s="113">
        <v>16024</v>
      </c>
      <c r="M10" s="113">
        <v>17224</v>
      </c>
      <c r="N10" s="114">
        <v>15288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0.4033058093229856</v>
      </c>
      <c r="S10" s="38">
        <f t="shared" si="3"/>
        <v>0.30078747141533663</v>
      </c>
      <c r="T10" s="38">
        <f t="shared" si="3"/>
        <v>0.29931237107610592</v>
      </c>
      <c r="U10" s="38">
        <f t="shared" si="3"/>
        <v>0.28873904197750899</v>
      </c>
      <c r="V10" s="38">
        <f t="shared" si="3"/>
        <v>0.25549484533069838</v>
      </c>
      <c r="W10" s="38">
        <f t="shared" si="3"/>
        <v>0.12407974449005617</v>
      </c>
      <c r="X10" s="38">
        <f t="shared" si="3"/>
        <v>0.11163317151134727</v>
      </c>
      <c r="Y10" s="38">
        <f t="shared" si="3"/>
        <v>4.8397516023287554E-2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0.44995262943712344</v>
      </c>
      <c r="D11" s="53">
        <v>7.4999999999999993E-9</v>
      </c>
      <c r="E11" s="113">
        <v>19248</v>
      </c>
      <c r="F11" s="113">
        <v>21042</v>
      </c>
      <c r="G11" s="113">
        <v>19465</v>
      </c>
      <c r="H11" s="113">
        <v>19732</v>
      </c>
      <c r="I11" s="113">
        <v>18778</v>
      </c>
      <c r="J11" s="113">
        <v>18539</v>
      </c>
      <c r="K11" s="113">
        <v>17492</v>
      </c>
      <c r="L11" s="113">
        <v>17372</v>
      </c>
      <c r="M11" s="113">
        <v>16749</v>
      </c>
      <c r="N11" s="114">
        <v>15857</v>
      </c>
      <c r="O11" s="5"/>
      <c r="P11" s="41" t="s">
        <v>78</v>
      </c>
      <c r="Q11" s="42">
        <f>SUM(R10:Y10)</f>
        <v>1.8317499711473264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0.85351383547274706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0.1036056872503186</v>
      </c>
      <c r="D12" s="53">
        <v>1E-8</v>
      </c>
      <c r="E12" s="113">
        <v>17959</v>
      </c>
      <c r="F12" s="113">
        <v>19370</v>
      </c>
      <c r="G12" s="113">
        <v>17378</v>
      </c>
      <c r="H12" s="113">
        <v>15964</v>
      </c>
      <c r="I12" s="113">
        <v>19002</v>
      </c>
      <c r="J12" s="113">
        <v>17803</v>
      </c>
      <c r="K12" s="113">
        <v>16886</v>
      </c>
      <c r="L12" s="113">
        <v>16958</v>
      </c>
      <c r="M12" s="113">
        <v>17005</v>
      </c>
      <c r="N12" s="114">
        <v>15151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0.45919840550897295</v>
      </c>
      <c r="D15" s="53">
        <f>D7</f>
        <v>0</v>
      </c>
      <c r="E15" s="113">
        <v>55684</v>
      </c>
      <c r="F15" s="113">
        <v>60110</v>
      </c>
      <c r="G15" s="113">
        <v>55368</v>
      </c>
      <c r="H15" s="113">
        <v>58887</v>
      </c>
      <c r="I15" s="113">
        <v>58985</v>
      </c>
      <c r="J15" s="113">
        <v>54189</v>
      </c>
      <c r="K15" s="113">
        <v>42986</v>
      </c>
      <c r="L15" s="113">
        <v>35794</v>
      </c>
      <c r="M15" s="113">
        <v>21878</v>
      </c>
      <c r="N15" s="114">
        <v>17827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0.61971934554290808</v>
      </c>
      <c r="D16" s="53">
        <f t="shared" ref="D16:D20" si="7">D8</f>
        <v>1.0000000000000001E-9</v>
      </c>
      <c r="E16" s="113">
        <v>62330</v>
      </c>
      <c r="F16" s="113">
        <v>59156</v>
      </c>
      <c r="G16" s="113">
        <v>58509</v>
      </c>
      <c r="H16" s="113">
        <v>54176</v>
      </c>
      <c r="I16" s="113">
        <v>54041</v>
      </c>
      <c r="J16" s="113">
        <v>48719</v>
      </c>
      <c r="K16" s="113">
        <v>37296</v>
      </c>
      <c r="L16" s="113">
        <v>24161</v>
      </c>
      <c r="M16" s="113">
        <v>17859</v>
      </c>
      <c r="N16" s="114">
        <v>18078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0.16052094003393513</v>
      </c>
      <c r="D17" s="53">
        <f t="shared" si="7"/>
        <v>2.5000000000000001E-9</v>
      </c>
      <c r="E17" s="113">
        <v>53676</v>
      </c>
      <c r="F17" s="113">
        <v>55793</v>
      </c>
      <c r="G17" s="113">
        <v>49538</v>
      </c>
      <c r="H17" s="113">
        <v>47257</v>
      </c>
      <c r="I17" s="113">
        <v>42270</v>
      </c>
      <c r="J17" s="113">
        <v>34135</v>
      </c>
      <c r="K17" s="113">
        <v>22848</v>
      </c>
      <c r="L17" s="113">
        <v>17703</v>
      </c>
      <c r="M17" s="113">
        <v>15959</v>
      </c>
      <c r="N17" s="114">
        <v>16896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1.029330459622396</v>
      </c>
      <c r="S17" s="30">
        <f t="shared" si="10"/>
        <v>0.99763742766721497</v>
      </c>
      <c r="T17" s="30">
        <f t="shared" si="10"/>
        <v>1.000751276102257</v>
      </c>
      <c r="U17" s="30">
        <f t="shared" si="10"/>
        <v>0.98783707314787816</v>
      </c>
      <c r="V17" s="30">
        <f t="shared" si="10"/>
        <v>0.93050359812401851</v>
      </c>
      <c r="W17" s="30">
        <f t="shared" si="10"/>
        <v>0.76696741148187753</v>
      </c>
      <c r="X17" s="30">
        <f t="shared" si="10"/>
        <v>0.64229895591710695</v>
      </c>
      <c r="Y17" s="30">
        <f t="shared" si="10"/>
        <v>0.3640909534639008</v>
      </c>
      <c r="Z17" s="31">
        <f t="shared" si="10"/>
        <v>0.29830782304267706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39668</v>
      </c>
      <c r="F18" s="113">
        <v>40042</v>
      </c>
      <c r="G18" s="113">
        <v>35017</v>
      </c>
      <c r="H18" s="113">
        <v>25606</v>
      </c>
      <c r="I18" s="113">
        <v>22215</v>
      </c>
      <c r="J18" s="113">
        <v>20277</v>
      </c>
      <c r="K18" s="113">
        <v>17775</v>
      </c>
      <c r="L18" s="113">
        <v>14145</v>
      </c>
      <c r="M18" s="113">
        <v>15401</v>
      </c>
      <c r="N18" s="114">
        <v>16428</v>
      </c>
      <c r="O18" s="5"/>
      <c r="P18" s="20">
        <f t="shared" si="9"/>
        <v>-8.9999999999999982</v>
      </c>
      <c r="Q18" s="30">
        <f t="shared" si="10"/>
        <v>1.0330105332949659</v>
      </c>
      <c r="R18" s="30">
        <f t="shared" si="10"/>
        <v>1.0633092070312837</v>
      </c>
      <c r="S18" s="30">
        <f t="shared" si="10"/>
        <v>1.0305699711895278</v>
      </c>
      <c r="T18" s="30">
        <f t="shared" si="10"/>
        <v>1.0337866094220103</v>
      </c>
      <c r="U18" s="30">
        <f t="shared" si="10"/>
        <v>1.020446101741028</v>
      </c>
      <c r="V18" s="30">
        <f t="shared" si="10"/>
        <v>0.96122001813097702</v>
      </c>
      <c r="W18" s="30">
        <f t="shared" si="10"/>
        <v>0.79228541475475389</v>
      </c>
      <c r="X18" s="30">
        <f t="shared" si="10"/>
        <v>0.66350158698673045</v>
      </c>
      <c r="Y18" s="30">
        <f t="shared" si="10"/>
        <v>0.37610979000561678</v>
      </c>
      <c r="Z18" s="31">
        <f t="shared" si="10"/>
        <v>0.30815512336737616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20723</v>
      </c>
      <c r="F19" s="113">
        <v>21493</v>
      </c>
      <c r="G19" s="113">
        <v>20894</v>
      </c>
      <c r="H19" s="113">
        <v>18406</v>
      </c>
      <c r="I19" s="113">
        <v>20054</v>
      </c>
      <c r="J19" s="113">
        <v>17642</v>
      </c>
      <c r="K19" s="113">
        <v>16431</v>
      </c>
      <c r="L19" s="113">
        <v>17897</v>
      </c>
      <c r="M19" s="113">
        <v>13443</v>
      </c>
      <c r="N19" s="114">
        <v>16478</v>
      </c>
      <c r="O19" s="5"/>
      <c r="P19" s="20">
        <f t="shared" si="9"/>
        <v>-8.6020599913279607</v>
      </c>
      <c r="Q19" s="30">
        <f t="shared" si="10"/>
        <v>0.9279206262466958</v>
      </c>
      <c r="R19" s="30">
        <f t="shared" si="10"/>
        <v>0.95513696470761289</v>
      </c>
      <c r="S19" s="30">
        <f t="shared" si="10"/>
        <v>0.92572834664810477</v>
      </c>
      <c r="T19" s="30">
        <f t="shared" si="10"/>
        <v>0.92861775083798626</v>
      </c>
      <c r="U19" s="30">
        <f t="shared" si="10"/>
        <v>0.91663439554508219</v>
      </c>
      <c r="V19" s="30">
        <f t="shared" si="10"/>
        <v>0.86343348149604304</v>
      </c>
      <c r="W19" s="30">
        <f t="shared" si="10"/>
        <v>0.71168488077307102</v>
      </c>
      <c r="X19" s="30">
        <f t="shared" si="10"/>
        <v>0.59600244941220071</v>
      </c>
      <c r="Y19" s="30">
        <f t="shared" si="10"/>
        <v>0.33784750554897941</v>
      </c>
      <c r="Z19" s="31">
        <f t="shared" si="10"/>
        <v>0.27680598197204942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18176</v>
      </c>
      <c r="F20" s="113">
        <v>19422</v>
      </c>
      <c r="G20" s="113">
        <v>19799</v>
      </c>
      <c r="H20" s="113">
        <v>20022</v>
      </c>
      <c r="I20" s="113">
        <v>17263</v>
      </c>
      <c r="J20" s="113">
        <v>17597</v>
      </c>
      <c r="K20" s="113">
        <v>17608</v>
      </c>
      <c r="L20" s="113">
        <v>16524</v>
      </c>
      <c r="M20" s="113">
        <v>15993</v>
      </c>
      <c r="N20" s="114">
        <v>17006</v>
      </c>
      <c r="O20" s="5"/>
      <c r="P20" s="20">
        <f t="shared" si="9"/>
        <v>-8.3010299956639813</v>
      </c>
      <c r="Q20" s="30">
        <f t="shared" si="10"/>
        <v>0.66823692244640209</v>
      </c>
      <c r="R20" s="30">
        <f t="shared" si="10"/>
        <v>0.68783661851841049</v>
      </c>
      <c r="S20" s="30">
        <f t="shared" si="10"/>
        <v>0.66665816438168479</v>
      </c>
      <c r="T20" s="30">
        <f t="shared" si="10"/>
        <v>0.66873895287688179</v>
      </c>
      <c r="U20" s="30">
        <f t="shared" si="10"/>
        <v>0.66010920563879949</v>
      </c>
      <c r="V20" s="30">
        <f t="shared" si="10"/>
        <v>0.62179686073569784</v>
      </c>
      <c r="W20" s="30">
        <f t="shared" si="10"/>
        <v>0.51251594266533318</v>
      </c>
      <c r="X20" s="30">
        <f t="shared" si="10"/>
        <v>0.42920787759258483</v>
      </c>
      <c r="Y20" s="30">
        <f t="shared" si="10"/>
        <v>0.24329901823329328</v>
      </c>
      <c r="Z20" s="31">
        <f t="shared" si="10"/>
        <v>0.19934030161172442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0.36932870972915666</v>
      </c>
      <c r="R21" s="30">
        <f t="shared" si="10"/>
        <v>0.38016129053725928</v>
      </c>
      <c r="S21" s="30">
        <f t="shared" si="10"/>
        <v>0.36845614393784737</v>
      </c>
      <c r="T21" s="30">
        <f t="shared" si="10"/>
        <v>0.36960617756265357</v>
      </c>
      <c r="U21" s="30">
        <f t="shared" si="10"/>
        <v>0.36483659164833238</v>
      </c>
      <c r="V21" s="30">
        <f t="shared" si="10"/>
        <v>0.34366169329348145</v>
      </c>
      <c r="W21" s="30">
        <f t="shared" si="10"/>
        <v>0.28326308448691301</v>
      </c>
      <c r="X21" s="30">
        <f t="shared" si="10"/>
        <v>0.23721944464924957</v>
      </c>
      <c r="Y21" s="30">
        <f t="shared" si="10"/>
        <v>0.13446924206688091</v>
      </c>
      <c r="Z21" s="31">
        <f t="shared" si="10"/>
        <v>0.1101736433864655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0.33617597557477258</v>
      </c>
      <c r="R22" s="30">
        <f t="shared" si="10"/>
        <v>0.34603617145238802</v>
      </c>
      <c r="S22" s="30">
        <f t="shared" si="10"/>
        <v>0.33538173551593259</v>
      </c>
      <c r="T22" s="30">
        <f t="shared" si="10"/>
        <v>0.33642853655137483</v>
      </c>
      <c r="U22" s="30">
        <f t="shared" si="10"/>
        <v>0.33208709177441592</v>
      </c>
      <c r="V22" s="30">
        <f t="shared" si="10"/>
        <v>0.31281295487517802</v>
      </c>
      <c r="W22" s="30">
        <f t="shared" si="10"/>
        <v>0.25783601778897819</v>
      </c>
      <c r="X22" s="30">
        <f t="shared" si="10"/>
        <v>0.21592547811609128</v>
      </c>
      <c r="Y22" s="30">
        <f t="shared" si="10"/>
        <v>0.12239863147867598</v>
      </c>
      <c r="Z22" s="31">
        <f t="shared" si="10"/>
        <v>0.10028392343295858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59433</v>
      </c>
      <c r="F23" s="113">
        <v>61300</v>
      </c>
      <c r="G23" s="113">
        <v>61286</v>
      </c>
      <c r="H23" s="113">
        <v>56268</v>
      </c>
      <c r="I23" s="113">
        <v>58557</v>
      </c>
      <c r="J23" s="113">
        <v>55840</v>
      </c>
      <c r="K23" s="113">
        <v>46545</v>
      </c>
      <c r="L23" s="113">
        <v>41683</v>
      </c>
      <c r="M23" s="113">
        <v>24634</v>
      </c>
      <c r="N23" s="114">
        <v>17390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60538</v>
      </c>
      <c r="F24" s="113">
        <v>62699</v>
      </c>
      <c r="G24" s="113">
        <v>63269</v>
      </c>
      <c r="H24" s="113">
        <v>58639</v>
      </c>
      <c r="I24" s="113">
        <v>58070</v>
      </c>
      <c r="J24" s="113">
        <v>52685</v>
      </c>
      <c r="K24" s="113">
        <v>40941</v>
      </c>
      <c r="L24" s="113">
        <v>26497</v>
      </c>
      <c r="M24" s="113">
        <v>21599</v>
      </c>
      <c r="N24" s="114">
        <v>17447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56488</v>
      </c>
      <c r="F25" s="113">
        <v>54925</v>
      </c>
      <c r="G25" s="113">
        <v>53476</v>
      </c>
      <c r="H25" s="113">
        <v>49208</v>
      </c>
      <c r="I25" s="113">
        <v>45760</v>
      </c>
      <c r="J25" s="113">
        <v>35702</v>
      </c>
      <c r="K25" s="113">
        <v>18876</v>
      </c>
      <c r="L25" s="113">
        <v>18682</v>
      </c>
      <c r="M25" s="113">
        <v>18209</v>
      </c>
      <c r="N25" s="114">
        <v>17240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43476</v>
      </c>
      <c r="F26" s="113">
        <v>42722</v>
      </c>
      <c r="G26" s="113">
        <v>38545</v>
      </c>
      <c r="H26" s="113">
        <v>30889</v>
      </c>
      <c r="I26" s="113">
        <v>25696</v>
      </c>
      <c r="J26" s="113">
        <v>20598</v>
      </c>
      <c r="K26" s="113">
        <v>19513</v>
      </c>
      <c r="L26" s="113">
        <v>17068</v>
      </c>
      <c r="M26" s="113">
        <v>18327</v>
      </c>
      <c r="N26" s="114">
        <v>16854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1.029330459622396</v>
      </c>
      <c r="S26" s="30">
        <f t="shared" si="15"/>
        <v>0.99763742766721497</v>
      </c>
      <c r="T26" s="30">
        <f t="shared" si="15"/>
        <v>1.000751276102257</v>
      </c>
      <c r="U26" s="30">
        <f t="shared" si="15"/>
        <v>0.98783707314787816</v>
      </c>
      <c r="V26" s="30">
        <f t="shared" si="15"/>
        <v>0.93050359812401851</v>
      </c>
      <c r="W26" s="30">
        <f t="shared" si="15"/>
        <v>0.76696741148187753</v>
      </c>
      <c r="X26" s="30">
        <f t="shared" si="15"/>
        <v>0.64229895591710695</v>
      </c>
      <c r="Y26" s="30">
        <f t="shared" si="15"/>
        <v>0.3640909534639008</v>
      </c>
      <c r="Z26" s="31">
        <f t="shared" si="15"/>
        <v>0.29830782304267706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23699</v>
      </c>
      <c r="F27" s="113">
        <v>25380</v>
      </c>
      <c r="G27" s="113">
        <v>22482</v>
      </c>
      <c r="H27" s="113">
        <v>21106</v>
      </c>
      <c r="I27" s="113">
        <v>19426</v>
      </c>
      <c r="J27" s="113">
        <v>19230</v>
      </c>
      <c r="K27" s="113">
        <v>19165</v>
      </c>
      <c r="L27" s="113">
        <v>18237</v>
      </c>
      <c r="M27" s="113">
        <v>17337</v>
      </c>
      <c r="N27" s="114">
        <v>19718</v>
      </c>
      <c r="O27" s="5"/>
      <c r="P27" s="20">
        <f t="shared" si="14"/>
        <v>-8.9999999999999982</v>
      </c>
      <c r="Q27" s="30">
        <f t="shared" si="15"/>
        <v>1.0330105332949659</v>
      </c>
      <c r="R27" s="30">
        <f t="shared" si="15"/>
        <v>1.0406484321553788</v>
      </c>
      <c r="S27" s="30">
        <f t="shared" si="15"/>
        <v>1.0256119962010792</v>
      </c>
      <c r="T27" s="30">
        <f t="shared" si="15"/>
        <v>0.98121922043737975</v>
      </c>
      <c r="U27" s="30">
        <f t="shared" si="15"/>
        <v>0.9427435030047745</v>
      </c>
      <c r="V27" s="30">
        <f t="shared" si="15"/>
        <v>0.84559966523019792</v>
      </c>
      <c r="W27" s="30">
        <f t="shared" si="15"/>
        <v>0.65673131863859713</v>
      </c>
      <c r="X27" s="30">
        <f t="shared" si="15"/>
        <v>0.42913285997346912</v>
      </c>
      <c r="Y27" s="30">
        <f t="shared" si="15"/>
        <v>0.33915715249564449</v>
      </c>
      <c r="Z27" s="31">
        <f t="shared" si="15"/>
        <v>0.27735792152193378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21848</v>
      </c>
      <c r="F28" s="115">
        <v>21139</v>
      </c>
      <c r="G28" s="115">
        <v>21463</v>
      </c>
      <c r="H28" s="115">
        <v>19596</v>
      </c>
      <c r="I28" s="115">
        <v>18311</v>
      </c>
      <c r="J28" s="115">
        <v>19288</v>
      </c>
      <c r="K28" s="115">
        <v>16680</v>
      </c>
      <c r="L28" s="115">
        <v>17315</v>
      </c>
      <c r="M28" s="115">
        <v>15399</v>
      </c>
      <c r="N28" s="116">
        <v>17078</v>
      </c>
      <c r="O28" s="5"/>
      <c r="P28" s="20">
        <f t="shared" si="14"/>
        <v>-8.6020599913279607</v>
      </c>
      <c r="Q28" s="30">
        <f t="shared" si="15"/>
        <v>0.9279206262466958</v>
      </c>
      <c r="R28" s="30">
        <f t="shared" si="15"/>
        <v>0.92962057558502487</v>
      </c>
      <c r="S28" s="30">
        <f t="shared" si="15"/>
        <v>0.87399815923967727</v>
      </c>
      <c r="T28" s="30">
        <f t="shared" si="15"/>
        <v>0.82031823980251806</v>
      </c>
      <c r="U28" s="30">
        <f t="shared" si="15"/>
        <v>0.7270421033738087</v>
      </c>
      <c r="V28" s="30">
        <f t="shared" si="15"/>
        <v>0.58564788693047065</v>
      </c>
      <c r="W28" s="30">
        <f t="shared" si="15"/>
        <v>0.35474821933449058</v>
      </c>
      <c r="X28" s="30">
        <f t="shared" si="15"/>
        <v>0.30512701947552046</v>
      </c>
      <c r="Y28" s="30">
        <f t="shared" si="15"/>
        <v>0.28913890570832851</v>
      </c>
      <c r="Z28" s="31">
        <f t="shared" si="15"/>
        <v>0.28003744759883897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0.66823692244640209</v>
      </c>
      <c r="R29" s="30">
        <f t="shared" si="15"/>
        <v>0.65828453499589179</v>
      </c>
      <c r="S29" s="30">
        <f t="shared" si="15"/>
        <v>0.57792460797128731</v>
      </c>
      <c r="T29" s="30">
        <f t="shared" si="15"/>
        <v>0.46713818422463188</v>
      </c>
      <c r="U29" s="30">
        <f t="shared" si="15"/>
        <v>0.38943699757578321</v>
      </c>
      <c r="V29" s="30">
        <f t="shared" si="15"/>
        <v>0.35385502955188058</v>
      </c>
      <c r="W29" s="30">
        <f t="shared" si="15"/>
        <v>0.31084918414744012</v>
      </c>
      <c r="X29" s="30">
        <f t="shared" si="15"/>
        <v>0.27394128862809602</v>
      </c>
      <c r="Y29" s="30">
        <f t="shared" si="15"/>
        <v>0.29552608669162939</v>
      </c>
      <c r="Z29" s="31">
        <f t="shared" si="15"/>
        <v>0.28211105556810206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0.36932870972915666</v>
      </c>
      <c r="R30" s="30">
        <f t="shared" si="15"/>
        <v>0.39383852408784964</v>
      </c>
      <c r="S30" s="30">
        <f t="shared" si="15"/>
        <v>0.36479346898515447</v>
      </c>
      <c r="T30" s="30">
        <f t="shared" si="15"/>
        <v>0.34374114369402048</v>
      </c>
      <c r="U30" s="30">
        <f t="shared" si="15"/>
        <v>0.33861497877390417</v>
      </c>
      <c r="V30" s="30">
        <f t="shared" si="15"/>
        <v>0.32168191959237014</v>
      </c>
      <c r="W30" s="30">
        <f t="shared" si="15"/>
        <v>0.30795625368076096</v>
      </c>
      <c r="X30" s="30">
        <f t="shared" si="15"/>
        <v>0.31082672302795838</v>
      </c>
      <c r="Y30" s="30">
        <f t="shared" si="15"/>
        <v>0.27547989866915251</v>
      </c>
      <c r="Z30" s="31">
        <f t="shared" si="15"/>
        <v>0.3017948107056303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0.33617597557477258</v>
      </c>
      <c r="R31" s="30">
        <f t="shared" si="15"/>
        <v>0.3478949870250827</v>
      </c>
      <c r="S31" s="30">
        <f t="shared" si="15"/>
        <v>0.34034062737770282</v>
      </c>
      <c r="T31" s="30">
        <f t="shared" si="15"/>
        <v>0.32295013112152571</v>
      </c>
      <c r="U31" s="30">
        <f t="shared" si="15"/>
        <v>0.3169616674198264</v>
      </c>
      <c r="V31" s="30">
        <f t="shared" si="15"/>
        <v>0.31744143340135245</v>
      </c>
      <c r="W31" s="30">
        <f t="shared" si="15"/>
        <v>0.29752717197707618</v>
      </c>
      <c r="X31" s="30">
        <f t="shared" si="15"/>
        <v>0.29501990837669784</v>
      </c>
      <c r="Y31" s="30">
        <f t="shared" si="15"/>
        <v>0.28136962616522793</v>
      </c>
      <c r="Z31" s="31">
        <f t="shared" si="15"/>
        <v>0.28602763420397609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0.97709362193968685</v>
      </c>
      <c r="G34" s="30">
        <f t="shared" si="17"/>
        <v>0.96740919757626698</v>
      </c>
      <c r="H34" s="30">
        <f t="shared" si="17"/>
        <v>0.99798606003292356</v>
      </c>
      <c r="I34" s="30">
        <f t="shared" si="17"/>
        <v>0.91896956323771495</v>
      </c>
      <c r="J34" s="30">
        <f t="shared" si="17"/>
        <v>0.87881335154635565</v>
      </c>
      <c r="K34" s="30">
        <f t="shared" si="17"/>
        <v>0.74578823859059229</v>
      </c>
      <c r="L34" s="30">
        <f t="shared" si="17"/>
        <v>0.58274666386466323</v>
      </c>
      <c r="M34" s="30">
        <f t="shared" si="17"/>
        <v>0.28489369899478129</v>
      </c>
      <c r="N34" s="31">
        <f t="shared" si="17"/>
        <v>0.28217925816959127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0.96108717733179228</v>
      </c>
      <c r="F35" s="30">
        <f t="shared" si="20"/>
        <v>1.0046408181850022</v>
      </c>
      <c r="G35" s="30">
        <f t="shared" si="20"/>
        <v>0.96156001541101888</v>
      </c>
      <c r="H35" s="30">
        <f t="shared" si="20"/>
        <v>0.98409863052082236</v>
      </c>
      <c r="I35" s="30">
        <f t="shared" si="20"/>
        <v>0.88066967882035652</v>
      </c>
      <c r="J35" s="30">
        <f t="shared" si="20"/>
        <v>0.77541942488879545</v>
      </c>
      <c r="K35" s="30">
        <f t="shared" si="20"/>
        <v>0.611554761654583</v>
      </c>
      <c r="L35" s="30">
        <f t="shared" si="20"/>
        <v>0.40767398690063394</v>
      </c>
      <c r="M35" s="30">
        <f t="shared" si="20"/>
        <v>0.33333333333333331</v>
      </c>
      <c r="N35" s="31">
        <f t="shared" si="20"/>
        <v>0.21386291198206717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0.86937410248327551</v>
      </c>
      <c r="F36" s="30">
        <f t="shared" si="20"/>
        <v>0.86275436937410244</v>
      </c>
      <c r="G36" s="30">
        <f t="shared" si="20"/>
        <v>0.83259780743231415</v>
      </c>
      <c r="H36" s="30">
        <f t="shared" si="20"/>
        <v>0.78433329830829046</v>
      </c>
      <c r="I36" s="30">
        <f t="shared" si="20"/>
        <v>0.65207873629645197</v>
      </c>
      <c r="J36" s="30">
        <f t="shared" si="20"/>
        <v>0.5432209029456061</v>
      </c>
      <c r="K36" s="30">
        <f t="shared" si="20"/>
        <v>0.33632797450176877</v>
      </c>
      <c r="L36" s="30">
        <f t="shared" si="20"/>
        <v>0.28312493432804453</v>
      </c>
      <c r="M36" s="30">
        <f t="shared" si="20"/>
        <v>0.27443872368743649</v>
      </c>
      <c r="N36" s="31">
        <f t="shared" si="20"/>
        <v>0.2466113270988757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2.2660774875904899E-2</v>
      </c>
      <c r="S36" s="30">
        <f t="shared" si="23"/>
        <v>4.9579749884485214E-3</v>
      </c>
      <c r="T36" s="30">
        <f t="shared" si="23"/>
        <v>5.2567388984630536E-2</v>
      </c>
      <c r="U36" s="30">
        <f t="shared" si="23"/>
        <v>7.7702598736253514E-2</v>
      </c>
      <c r="V36" s="30">
        <f t="shared" si="23"/>
        <v>0.1156203529007791</v>
      </c>
      <c r="W36" s="30">
        <f t="shared" si="23"/>
        <v>0.13555409611615676</v>
      </c>
      <c r="X36" s="30">
        <f t="shared" si="23"/>
        <v>0.23436872701326134</v>
      </c>
      <c r="Y36" s="30">
        <f t="shared" si="23"/>
        <v>3.6952637509972297E-2</v>
      </c>
      <c r="Z36" s="31">
        <f t="shared" si="23"/>
        <v>3.0797201845442379E-2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0.56082098700570904</v>
      </c>
      <c r="F37" s="30">
        <f t="shared" si="20"/>
        <v>0.53693390774403693</v>
      </c>
      <c r="G37" s="30">
        <f t="shared" si="20"/>
        <v>0.45637630906097859</v>
      </c>
      <c r="H37" s="30">
        <f t="shared" si="20"/>
        <v>0.42184161675598053</v>
      </c>
      <c r="I37" s="30">
        <f t="shared" si="20"/>
        <v>0.33701096283842946</v>
      </c>
      <c r="J37" s="30">
        <f t="shared" si="20"/>
        <v>0.35084585478617214</v>
      </c>
      <c r="K37" s="30">
        <f t="shared" si="20"/>
        <v>0.28501628664495116</v>
      </c>
      <c r="L37" s="30">
        <f t="shared" si="20"/>
        <v>0.28062064376028861</v>
      </c>
      <c r="M37" s="30">
        <f t="shared" si="20"/>
        <v>0.30163566950369514</v>
      </c>
      <c r="N37" s="31">
        <f t="shared" si="20"/>
        <v>0.26773142797099925</v>
      </c>
      <c r="P37" s="20">
        <f t="shared" si="21"/>
        <v>-8.6020599913279607</v>
      </c>
      <c r="Q37" s="30">
        <f t="shared" si="23"/>
        <v>0</v>
      </c>
      <c r="R37" s="30">
        <f t="shared" si="23"/>
        <v>2.5516389122588023E-2</v>
      </c>
      <c r="S37" s="30">
        <f t="shared" si="23"/>
        <v>5.1730187408427497E-2</v>
      </c>
      <c r="T37" s="30">
        <f t="shared" si="23"/>
        <v>0.1082995110354682</v>
      </c>
      <c r="U37" s="30">
        <f t="shared" si="23"/>
        <v>0.18959229217127349</v>
      </c>
      <c r="V37" s="30">
        <f t="shared" si="23"/>
        <v>0.27778559456557239</v>
      </c>
      <c r="W37" s="30">
        <f t="shared" si="23"/>
        <v>0.35693666143858044</v>
      </c>
      <c r="X37" s="30">
        <f t="shared" si="23"/>
        <v>0.29087542993668025</v>
      </c>
      <c r="Y37" s="30">
        <f t="shared" si="23"/>
        <v>4.8708599840650901E-2</v>
      </c>
      <c r="Z37" s="31">
        <f t="shared" si="23"/>
        <v>-3.2314656267895536E-3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0.33708101292424081</v>
      </c>
      <c r="F38" s="30">
        <f t="shared" si="20"/>
        <v>0.3684984764106336</v>
      </c>
      <c r="G38" s="30">
        <f t="shared" si="20"/>
        <v>0.34088123007950683</v>
      </c>
      <c r="H38" s="30">
        <f t="shared" si="20"/>
        <v>0.34555707330741481</v>
      </c>
      <c r="I38" s="30">
        <f t="shared" si="20"/>
        <v>0.3288501278414066</v>
      </c>
      <c r="J38" s="30">
        <f t="shared" si="20"/>
        <v>0.32466463521417815</v>
      </c>
      <c r="K38" s="30">
        <f t="shared" si="20"/>
        <v>0.30632902525305594</v>
      </c>
      <c r="L38" s="30">
        <f t="shared" si="20"/>
        <v>0.30422752267871528</v>
      </c>
      <c r="M38" s="30">
        <f t="shared" si="20"/>
        <v>0.29331722181359671</v>
      </c>
      <c r="N38" s="31">
        <f t="shared" si="20"/>
        <v>0.27769605267766451</v>
      </c>
      <c r="P38" s="20">
        <f t="shared" si="21"/>
        <v>-8.3010299956639813</v>
      </c>
      <c r="Q38" s="30">
        <f t="shared" si="23"/>
        <v>0</v>
      </c>
      <c r="R38" s="30">
        <f t="shared" si="23"/>
        <v>2.9552083522518702E-2</v>
      </c>
      <c r="S38" s="30">
        <f t="shared" si="23"/>
        <v>8.8733556410397485E-2</v>
      </c>
      <c r="T38" s="30">
        <f t="shared" si="23"/>
        <v>0.20160076865224991</v>
      </c>
      <c r="U38" s="30">
        <f t="shared" si="23"/>
        <v>0.27067220806301628</v>
      </c>
      <c r="V38" s="30">
        <f t="shared" si="23"/>
        <v>0.26794183118381726</v>
      </c>
      <c r="W38" s="30">
        <f t="shared" si="23"/>
        <v>0.20166675851789306</v>
      </c>
      <c r="X38" s="30">
        <f t="shared" si="23"/>
        <v>0.15526658896448881</v>
      </c>
      <c r="Y38" s="30">
        <f t="shared" si="23"/>
        <v>-5.2227068458336107E-2</v>
      </c>
      <c r="Z38" s="31">
        <f t="shared" si="23"/>
        <v>-8.2770753956377646E-2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0.31450737277153162</v>
      </c>
      <c r="F39" s="30">
        <f t="shared" si="20"/>
        <v>0.33921754054148717</v>
      </c>
      <c r="G39" s="30">
        <f t="shared" si="20"/>
        <v>0.30433259780743233</v>
      </c>
      <c r="H39" s="30">
        <f t="shared" si="20"/>
        <v>0.27956989247311825</v>
      </c>
      <c r="I39" s="30">
        <f t="shared" si="20"/>
        <v>0.33277293264684249</v>
      </c>
      <c r="J39" s="30">
        <f t="shared" si="20"/>
        <v>0.31177541942488879</v>
      </c>
      <c r="K39" s="30">
        <f t="shared" si="20"/>
        <v>0.29571643725263563</v>
      </c>
      <c r="L39" s="30">
        <f t="shared" si="20"/>
        <v>0.29697733879724003</v>
      </c>
      <c r="M39" s="30">
        <f t="shared" si="20"/>
        <v>0.29780042730552347</v>
      </c>
      <c r="N39" s="31">
        <f t="shared" si="20"/>
        <v>0.26533221253196038</v>
      </c>
      <c r="P39" s="20">
        <f t="shared" si="21"/>
        <v>-8.1249387366082999</v>
      </c>
      <c r="Q39" s="30">
        <f t="shared" si="23"/>
        <v>0</v>
      </c>
      <c r="R39" s="30">
        <f t="shared" si="23"/>
        <v>-1.3677233550590362E-2</v>
      </c>
      <c r="S39" s="30">
        <f t="shared" si="23"/>
        <v>3.6626749526929014E-3</v>
      </c>
      <c r="T39" s="30">
        <f t="shared" si="23"/>
        <v>2.5865033868633092E-2</v>
      </c>
      <c r="U39" s="30">
        <f t="shared" si="23"/>
        <v>2.6221612874428202E-2</v>
      </c>
      <c r="V39" s="30">
        <f t="shared" si="23"/>
        <v>2.1979773701111316E-2</v>
      </c>
      <c r="W39" s="30">
        <f t="shared" si="23"/>
        <v>-2.4693169193847953E-2</v>
      </c>
      <c r="X39" s="30">
        <f t="shared" si="23"/>
        <v>-7.3607278378708813E-2</v>
      </c>
      <c r="Y39" s="30">
        <f t="shared" si="23"/>
        <v>-0.14101065660227161</v>
      </c>
      <c r="Z39" s="31">
        <f t="shared" si="23"/>
        <v>-0.19162116731916479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-1.8588155726946831E-3</v>
      </c>
      <c r="S40" s="36">
        <f t="shared" si="23"/>
        <v>-4.9588918617702316E-3</v>
      </c>
      <c r="T40" s="36">
        <f t="shared" si="23"/>
        <v>1.3478405429849127E-2</v>
      </c>
      <c r="U40" s="36">
        <f t="shared" si="23"/>
        <v>1.5125424354589523E-2</v>
      </c>
      <c r="V40" s="36">
        <f t="shared" si="23"/>
        <v>-4.6284785261744288E-3</v>
      </c>
      <c r="W40" s="36">
        <f t="shared" si="23"/>
        <v>-3.9691154188097988E-2</v>
      </c>
      <c r="X40" s="36">
        <f t="shared" si="23"/>
        <v>-7.9094430260606557E-2</v>
      </c>
      <c r="Y40" s="36">
        <f t="shared" si="23"/>
        <v>-0.15897099468655196</v>
      </c>
      <c r="Z40" s="37">
        <f t="shared" si="23"/>
        <v>-0.18574371077101751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1.079484232454565</v>
      </c>
      <c r="G42" s="30">
        <f t="shared" si="25"/>
        <v>0.99432512032181597</v>
      </c>
      <c r="H42" s="30">
        <f t="shared" si="25"/>
        <v>1.0575210114215934</v>
      </c>
      <c r="I42" s="30">
        <f t="shared" si="25"/>
        <v>1.0592809424610301</v>
      </c>
      <c r="J42" s="30">
        <f t="shared" si="25"/>
        <v>0.97315207240859136</v>
      </c>
      <c r="K42" s="30">
        <f t="shared" si="25"/>
        <v>0.77196322103297177</v>
      </c>
      <c r="L42" s="30">
        <f t="shared" si="25"/>
        <v>0.64280583291430216</v>
      </c>
      <c r="M42" s="30">
        <f t="shared" si="25"/>
        <v>0.39289562531427341</v>
      </c>
      <c r="N42" s="31">
        <f t="shared" si="25"/>
        <v>0.32014582285755333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1.1193520580418073</v>
      </c>
      <c r="F43" s="30">
        <f t="shared" si="27"/>
        <v>1.0623518425400473</v>
      </c>
      <c r="G43" s="30">
        <f t="shared" si="27"/>
        <v>1.0507327059837654</v>
      </c>
      <c r="H43" s="30">
        <f t="shared" si="27"/>
        <v>0.97291861216866604</v>
      </c>
      <c r="I43" s="30">
        <f t="shared" si="27"/>
        <v>0.97049421736944186</v>
      </c>
      <c r="J43" s="30">
        <f t="shared" si="27"/>
        <v>0.8749191868400259</v>
      </c>
      <c r="K43" s="30">
        <f t="shared" si="27"/>
        <v>0.66977946986567061</v>
      </c>
      <c r="L43" s="30">
        <f t="shared" si="27"/>
        <v>0.43389483514115368</v>
      </c>
      <c r="M43" s="30">
        <f t="shared" si="27"/>
        <v>0.32072049421736942</v>
      </c>
      <c r="N43" s="31">
        <f t="shared" si="27"/>
        <v>0.32465340133611092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0.96393937217153935</v>
      </c>
      <c r="F44" s="30">
        <f t="shared" si="27"/>
        <v>1.0019574743193735</v>
      </c>
      <c r="G44" s="30">
        <f t="shared" si="27"/>
        <v>0.88962718195531931</v>
      </c>
      <c r="H44" s="30">
        <f t="shared" si="27"/>
        <v>0.8486638890884276</v>
      </c>
      <c r="I44" s="30">
        <f t="shared" si="27"/>
        <v>0.75910494935708639</v>
      </c>
      <c r="J44" s="30">
        <f t="shared" si="27"/>
        <v>0.61301271460383588</v>
      </c>
      <c r="K44" s="30">
        <f t="shared" si="27"/>
        <v>0.41031535090869908</v>
      </c>
      <c r="L44" s="30">
        <f t="shared" si="27"/>
        <v>0.31791897133826591</v>
      </c>
      <c r="M44" s="30">
        <f t="shared" si="27"/>
        <v>0.28659938222828818</v>
      </c>
      <c r="N44" s="31">
        <f t="shared" si="27"/>
        <v>0.30342647798290351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0.71237698441203934</v>
      </c>
      <c r="F45" s="30">
        <f t="shared" si="27"/>
        <v>0.71909345592989005</v>
      </c>
      <c r="G45" s="30">
        <f t="shared" si="27"/>
        <v>0.62885209395876729</v>
      </c>
      <c r="H45" s="30">
        <f t="shared" si="27"/>
        <v>0.45984483873284965</v>
      </c>
      <c r="I45" s="30">
        <f t="shared" si="27"/>
        <v>0.39894763307233677</v>
      </c>
      <c r="J45" s="30">
        <f t="shared" si="27"/>
        <v>0.36414409884347387</v>
      </c>
      <c r="K45" s="30">
        <f t="shared" si="27"/>
        <v>0.31921198189785216</v>
      </c>
      <c r="L45" s="30">
        <f t="shared" si="27"/>
        <v>0.25402269951871276</v>
      </c>
      <c r="M45" s="30">
        <f t="shared" si="27"/>
        <v>0.27657855039149487</v>
      </c>
      <c r="N45" s="31">
        <f t="shared" si="27"/>
        <v>0.29502190934559297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0.37215358092091083</v>
      </c>
      <c r="F46" s="30">
        <f t="shared" si="27"/>
        <v>0.38598161051648588</v>
      </c>
      <c r="G46" s="30">
        <f t="shared" si="27"/>
        <v>0.37522448099992817</v>
      </c>
      <c r="H46" s="30">
        <f t="shared" si="27"/>
        <v>0.33054378277422597</v>
      </c>
      <c r="I46" s="30">
        <f t="shared" si="27"/>
        <v>0.36013935780475542</v>
      </c>
      <c r="J46" s="30">
        <f t="shared" si="27"/>
        <v>0.31682350405861648</v>
      </c>
      <c r="K46" s="30">
        <f t="shared" si="27"/>
        <v>0.29507578478557572</v>
      </c>
      <c r="L46" s="30">
        <f t="shared" si="27"/>
        <v>0.32140291645715108</v>
      </c>
      <c r="M46" s="30">
        <f t="shared" si="27"/>
        <v>0.24141584656274692</v>
      </c>
      <c r="N46" s="31">
        <f t="shared" si="27"/>
        <v>0.29591983334530564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1.0403968152478682</v>
      </c>
      <c r="S46" s="30">
        <f t="shared" si="29"/>
        <v>0.99674603128399775</v>
      </c>
      <c r="T46" s="30">
        <f t="shared" si="29"/>
        <v>1.0010347318894328</v>
      </c>
      <c r="U46" s="30">
        <f t="shared" si="29"/>
        <v>0.98324801195603073</v>
      </c>
      <c r="V46" s="30">
        <f t="shared" si="29"/>
        <v>0.90428266917331457</v>
      </c>
      <c r="W46" s="30">
        <f t="shared" si="29"/>
        <v>0.67904442868290604</v>
      </c>
      <c r="X46" s="30">
        <f t="shared" si="29"/>
        <v>0.507338678704083</v>
      </c>
      <c r="Y46" s="30">
        <f t="shared" si="29"/>
        <v>0.12416305103683001</v>
      </c>
      <c r="Z46" s="31">
        <f t="shared" si="29"/>
        <v>3.3560005593128772E-2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0.32641333237554776</v>
      </c>
      <c r="F47" s="30">
        <f t="shared" si="27"/>
        <v>0.34878959844838731</v>
      </c>
      <c r="G47" s="30">
        <f t="shared" si="27"/>
        <v>0.35555994540622082</v>
      </c>
      <c r="H47" s="30">
        <f t="shared" si="27"/>
        <v>0.35956468644493927</v>
      </c>
      <c r="I47" s="30">
        <f t="shared" si="27"/>
        <v>0.31001724014079446</v>
      </c>
      <c r="J47" s="30">
        <f t="shared" si="27"/>
        <v>0.31601537245887507</v>
      </c>
      <c r="K47" s="30">
        <f t="shared" si="27"/>
        <v>0.31621291573881188</v>
      </c>
      <c r="L47" s="30">
        <f t="shared" si="27"/>
        <v>0.2967459234250413</v>
      </c>
      <c r="M47" s="30">
        <f t="shared" si="27"/>
        <v>0.28720997054809283</v>
      </c>
      <c r="N47" s="31">
        <f t="shared" si="27"/>
        <v>0.30540191078227141</v>
      </c>
      <c r="P47" s="20">
        <f t="shared" ref="P47:P51" si="30">LOG(D62,10)</f>
        <v>-8.9999999999999982</v>
      </c>
      <c r="Q47" s="30">
        <f t="shared" ref="Q47:Q51" si="31">$E89*E$88</f>
        <v>1.0454653773557676</v>
      </c>
      <c r="R47" s="30">
        <f t="shared" si="29"/>
        <v>1.0876988490528514</v>
      </c>
      <c r="S47" s="30">
        <f t="shared" si="29"/>
        <v>1.0420634657241885</v>
      </c>
      <c r="T47" s="30">
        <f t="shared" si="29"/>
        <v>1.0465471537210156</v>
      </c>
      <c r="U47" s="30">
        <f t="shared" si="29"/>
        <v>1.02795175385392</v>
      </c>
      <c r="V47" s="30">
        <f t="shared" si="29"/>
        <v>0.9453962219635601</v>
      </c>
      <c r="W47" s="30">
        <f t="shared" si="29"/>
        <v>0.709917439874306</v>
      </c>
      <c r="X47" s="30">
        <f t="shared" si="29"/>
        <v>0.53040502317854066</v>
      </c>
      <c r="Y47" s="30">
        <f t="shared" si="29"/>
        <v>0.12980817100586292</v>
      </c>
      <c r="Z47" s="31">
        <f t="shared" si="29"/>
        <v>3.5085823911482045E-2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0.90072514436593054</v>
      </c>
      <c r="R48" s="30">
        <f t="shared" si="29"/>
        <v>0.93711157161199043</v>
      </c>
      <c r="S48" s="30">
        <f t="shared" si="29"/>
        <v>0.89779421292444717</v>
      </c>
      <c r="T48" s="30">
        <f t="shared" si="29"/>
        <v>0.90165715339641994</v>
      </c>
      <c r="U48" s="30">
        <f t="shared" si="29"/>
        <v>0.88563620751660999</v>
      </c>
      <c r="V48" s="30">
        <f t="shared" si="29"/>
        <v>0.81451013773874281</v>
      </c>
      <c r="W48" s="30">
        <f t="shared" si="29"/>
        <v>0.61163239105629141</v>
      </c>
      <c r="X48" s="30">
        <f t="shared" si="29"/>
        <v>0.45697270461815559</v>
      </c>
      <c r="Y48" s="30">
        <f t="shared" si="29"/>
        <v>0.1118367820700631</v>
      </c>
      <c r="Z48" s="31">
        <f t="shared" si="29"/>
        <v>3.0228340882792349E-2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0.54306301631348208</v>
      </c>
      <c r="R49" s="30">
        <f t="shared" si="29"/>
        <v>0.56500103265144785</v>
      </c>
      <c r="S49" s="30">
        <f t="shared" si="29"/>
        <v>0.54129590624758017</v>
      </c>
      <c r="T49" s="30">
        <f t="shared" si="29"/>
        <v>0.54362494093443325</v>
      </c>
      <c r="U49" s="30">
        <f t="shared" si="29"/>
        <v>0.53396563115707674</v>
      </c>
      <c r="V49" s="30">
        <f t="shared" si="29"/>
        <v>0.49108247392126686</v>
      </c>
      <c r="W49" s="30">
        <f t="shared" si="29"/>
        <v>0.36876391565140415</v>
      </c>
      <c r="X49" s="30">
        <f t="shared" si="29"/>
        <v>0.27551687314953588</v>
      </c>
      <c r="Y49" s="30">
        <f t="shared" si="29"/>
        <v>6.742836101074573E-2</v>
      </c>
      <c r="Z49" s="31">
        <f t="shared" si="29"/>
        <v>1.822519786490184E-2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1.0314135244729359</v>
      </c>
      <c r="G50" s="30">
        <f t="shared" si="33"/>
        <v>1.031177965103562</v>
      </c>
      <c r="H50" s="30">
        <f t="shared" si="33"/>
        <v>0.94674675685225385</v>
      </c>
      <c r="I50" s="30">
        <f t="shared" si="33"/>
        <v>0.98526071374488922</v>
      </c>
      <c r="J50" s="30">
        <f t="shared" si="33"/>
        <v>0.93954537041710839</v>
      </c>
      <c r="K50" s="30">
        <f t="shared" si="33"/>
        <v>0.78315077482206852</v>
      </c>
      <c r="L50" s="30">
        <f t="shared" si="33"/>
        <v>0.70134437097235547</v>
      </c>
      <c r="M50" s="30">
        <f t="shared" si="33"/>
        <v>0.41448353608264771</v>
      </c>
      <c r="N50" s="31">
        <f t="shared" si="33"/>
        <v>0.29259838810088673</v>
      </c>
      <c r="P50" s="20">
        <f t="shared" si="30"/>
        <v>-8.1249387366082999</v>
      </c>
      <c r="Q50" s="30">
        <f t="shared" si="31"/>
        <v>0.13137700795686891</v>
      </c>
      <c r="R50" s="30">
        <f t="shared" si="29"/>
        <v>0.13668422067512026</v>
      </c>
      <c r="S50" s="30">
        <f t="shared" si="29"/>
        <v>0.13094951128297527</v>
      </c>
      <c r="T50" s="30">
        <f t="shared" si="29"/>
        <v>0.13151294793654014</v>
      </c>
      <c r="U50" s="30">
        <f t="shared" si="29"/>
        <v>0.12917618189032298</v>
      </c>
      <c r="V50" s="30">
        <f t="shared" si="29"/>
        <v>0.11880195142324121</v>
      </c>
      <c r="W50" s="30">
        <f t="shared" si="29"/>
        <v>8.9210825310141642E-2</v>
      </c>
      <c r="X50" s="30">
        <f t="shared" si="29"/>
        <v>6.665263762893367E-2</v>
      </c>
      <c r="Y50" s="30">
        <f t="shared" si="29"/>
        <v>1.6312170144014735E-2</v>
      </c>
      <c r="Z50" s="31">
        <f t="shared" si="29"/>
        <v>4.409013121841044E-3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1.0185923645112984</v>
      </c>
      <c r="F51" s="30">
        <f t="shared" si="33"/>
        <v>1.0549526357410866</v>
      </c>
      <c r="G51" s="30">
        <f t="shared" si="33"/>
        <v>1.0645432672084532</v>
      </c>
      <c r="H51" s="30">
        <f t="shared" si="33"/>
        <v>0.98664041862265073</v>
      </c>
      <c r="I51" s="30">
        <f t="shared" si="33"/>
        <v>0.97706661282452512</v>
      </c>
      <c r="J51" s="30">
        <f t="shared" si="33"/>
        <v>0.88646038396177207</v>
      </c>
      <c r="K51" s="30">
        <f t="shared" si="33"/>
        <v>0.68885972439553789</v>
      </c>
      <c r="L51" s="30">
        <f t="shared" si="33"/>
        <v>0.44582975787861961</v>
      </c>
      <c r="M51" s="30">
        <f t="shared" si="33"/>
        <v>0.36341762993623072</v>
      </c>
      <c r="N51" s="31">
        <f t="shared" si="33"/>
        <v>0.29355745124762339</v>
      </c>
      <c r="P51" s="20">
        <f t="shared" si="30"/>
        <v>-8</v>
      </c>
      <c r="Q51" s="30">
        <f t="shared" si="31"/>
        <v>8.571577748730913E-2</v>
      </c>
      <c r="R51" s="30">
        <f t="shared" si="29"/>
        <v>8.9178421914291331E-2</v>
      </c>
      <c r="S51" s="30">
        <f t="shared" si="29"/>
        <v>8.5436861028897623E-2</v>
      </c>
      <c r="T51" s="30">
        <f t="shared" si="29"/>
        <v>8.5804470335702779E-2</v>
      </c>
      <c r="U51" s="30">
        <f t="shared" si="29"/>
        <v>8.4279867807662195E-2</v>
      </c>
      <c r="V51" s="30">
        <f t="shared" si="29"/>
        <v>7.7511292056489808E-2</v>
      </c>
      <c r="W51" s="30">
        <f t="shared" si="29"/>
        <v>5.820482115298093E-2</v>
      </c>
      <c r="X51" s="30">
        <f t="shared" si="29"/>
        <v>4.3486929294504595E-2</v>
      </c>
      <c r="Y51" s="30">
        <f t="shared" si="29"/>
        <v>1.0642732454818327E-2</v>
      </c>
      <c r="Z51" s="31">
        <f t="shared" si="29"/>
        <v>2.8766219718934756E-3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0.95044840408527254</v>
      </c>
      <c r="F52" s="30">
        <f t="shared" si="33"/>
        <v>0.92414988306159873</v>
      </c>
      <c r="G52" s="30">
        <f t="shared" si="33"/>
        <v>0.89976948833139836</v>
      </c>
      <c r="H52" s="30">
        <f t="shared" si="33"/>
        <v>0.82795753201083577</v>
      </c>
      <c r="I52" s="30">
        <f t="shared" si="33"/>
        <v>0.76994262446788819</v>
      </c>
      <c r="J52" s="30">
        <f t="shared" si="33"/>
        <v>0.60071004324196997</v>
      </c>
      <c r="K52" s="30">
        <f t="shared" si="33"/>
        <v>0.31760133259300388</v>
      </c>
      <c r="L52" s="30">
        <f t="shared" si="33"/>
        <v>0.31433715276025104</v>
      </c>
      <c r="M52" s="30">
        <f t="shared" si="33"/>
        <v>0.30637861120926085</v>
      </c>
      <c r="N52" s="31">
        <f t="shared" si="33"/>
        <v>0.29007453771473762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0.73151279592145779</v>
      </c>
      <c r="F53" s="30">
        <f t="shared" si="33"/>
        <v>0.71882624131374828</v>
      </c>
      <c r="G53" s="30">
        <f t="shared" si="33"/>
        <v>0.64854542089411604</v>
      </c>
      <c r="H53" s="30">
        <f t="shared" si="33"/>
        <v>0.51972809718506552</v>
      </c>
      <c r="I53" s="30">
        <f t="shared" si="33"/>
        <v>0.43235239681658338</v>
      </c>
      <c r="J53" s="30">
        <f t="shared" si="33"/>
        <v>0.34657513502599568</v>
      </c>
      <c r="K53" s="30">
        <f t="shared" si="33"/>
        <v>0.32831928389951709</v>
      </c>
      <c r="L53" s="30">
        <f t="shared" si="33"/>
        <v>0.28718052260528665</v>
      </c>
      <c r="M53" s="30">
        <f t="shared" si="33"/>
        <v>0.30836404017969815</v>
      </c>
      <c r="N53" s="31">
        <f t="shared" si="33"/>
        <v>0.28357982938771392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0.39875153534231822</v>
      </c>
      <c r="F54" s="30">
        <f t="shared" si="33"/>
        <v>0.42703548533642927</v>
      </c>
      <c r="G54" s="30">
        <f t="shared" si="33"/>
        <v>0.37827469587602847</v>
      </c>
      <c r="H54" s="30">
        <f t="shared" si="33"/>
        <v>0.35512257500042066</v>
      </c>
      <c r="I54" s="30">
        <f t="shared" si="33"/>
        <v>0.32685545067555061</v>
      </c>
      <c r="J54" s="30">
        <f t="shared" si="33"/>
        <v>0.32355761950431577</v>
      </c>
      <c r="K54" s="30">
        <f t="shared" si="33"/>
        <v>0.32246395100365116</v>
      </c>
      <c r="L54" s="30">
        <f t="shared" si="33"/>
        <v>0.30684972994800869</v>
      </c>
      <c r="M54" s="30">
        <f t="shared" si="33"/>
        <v>0.29170662763111405</v>
      </c>
      <c r="N54" s="31">
        <f t="shared" si="33"/>
        <v>0.33176854609392087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0.36760722157723824</v>
      </c>
      <c r="F55" s="36">
        <f t="shared" si="33"/>
        <v>0.35567782208537346</v>
      </c>
      <c r="G55" s="36">
        <f t="shared" si="33"/>
        <v>0.36112933891945553</v>
      </c>
      <c r="H55" s="36">
        <f t="shared" si="33"/>
        <v>0.3297158144465196</v>
      </c>
      <c r="I55" s="36">
        <f t="shared" si="33"/>
        <v>0.30809482947184225</v>
      </c>
      <c r="J55" s="36">
        <f t="shared" si="33"/>
        <v>0.32453350832029343</v>
      </c>
      <c r="K55" s="36">
        <f t="shared" si="33"/>
        <v>0.2806521629397809</v>
      </c>
      <c r="L55" s="36">
        <f t="shared" si="33"/>
        <v>0.29133646290781218</v>
      </c>
      <c r="M55" s="36">
        <f t="shared" si="33"/>
        <v>0.25909848064206753</v>
      </c>
      <c r="N55" s="37">
        <f t="shared" si="33"/>
        <v>0.28734877929769659</v>
      </c>
      <c r="P55" s="20" t="e">
        <f>LOG(D61,10)</f>
        <v>#NUM!</v>
      </c>
      <c r="Q55" s="30">
        <f>E88</f>
        <v>1</v>
      </c>
      <c r="R55" s="30">
        <f t="shared" ref="R55:Z60" si="36">F88</f>
        <v>1.0403968152478682</v>
      </c>
      <c r="S55" s="30">
        <f t="shared" si="36"/>
        <v>0.99674603128399775</v>
      </c>
      <c r="T55" s="30">
        <f t="shared" si="36"/>
        <v>1.0010347318894328</v>
      </c>
      <c r="U55" s="30">
        <f t="shared" si="36"/>
        <v>0.98324801195603073</v>
      </c>
      <c r="V55" s="30">
        <f t="shared" si="36"/>
        <v>0.90428266917331457</v>
      </c>
      <c r="W55" s="30">
        <f t="shared" si="36"/>
        <v>0.67904442868290604</v>
      </c>
      <c r="X55" s="30">
        <f t="shared" si="36"/>
        <v>0.507338678704083</v>
      </c>
      <c r="Y55" s="30">
        <f t="shared" si="36"/>
        <v>0.12416305103683001</v>
      </c>
      <c r="Z55" s="31">
        <f t="shared" si="36"/>
        <v>3.3560005593128772E-2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1.0454653773557676</v>
      </c>
      <c r="R56" s="30">
        <f t="shared" si="36"/>
        <v>1.0559850484798574</v>
      </c>
      <c r="S56" s="30">
        <f t="shared" si="36"/>
        <v>1.0352753789740843</v>
      </c>
      <c r="T56" s="30">
        <f t="shared" si="36"/>
        <v>0.97413324946252144</v>
      </c>
      <c r="U56" s="30">
        <f t="shared" si="36"/>
        <v>0.92114067898581076</v>
      </c>
      <c r="V56" s="30">
        <f t="shared" si="36"/>
        <v>0.78734455994879626</v>
      </c>
      <c r="W56" s="30">
        <f t="shared" si="36"/>
        <v>0.52721635869806016</v>
      </c>
      <c r="X56" s="30">
        <f t="shared" si="36"/>
        <v>0.21374520946403242</v>
      </c>
      <c r="Y56" s="30">
        <f t="shared" si="36"/>
        <v>8.982174973745799E-2</v>
      </c>
      <c r="Z56" s="31">
        <f t="shared" si="36"/>
        <v>4.7057253639748997E-3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0.90072514436593054</v>
      </c>
      <c r="R57" s="30">
        <f t="shared" si="36"/>
        <v>0.90306648303689974</v>
      </c>
      <c r="S57" s="30">
        <f t="shared" si="36"/>
        <v>0.82645777980923962</v>
      </c>
      <c r="T57" s="30">
        <f t="shared" si="36"/>
        <v>0.75252447579897597</v>
      </c>
      <c r="U57" s="30">
        <f t="shared" si="36"/>
        <v>0.62405533829291659</v>
      </c>
      <c r="V57" s="30">
        <f t="shared" si="36"/>
        <v>0.42931321313313364</v>
      </c>
      <c r="W57" s="30">
        <f t="shared" si="36"/>
        <v>0.11129531185392438</v>
      </c>
      <c r="X57" s="30">
        <f t="shared" si="36"/>
        <v>4.2952078611519229E-2</v>
      </c>
      <c r="Y57" s="30">
        <f t="shared" si="36"/>
        <v>2.0931664123299609E-2</v>
      </c>
      <c r="Z57" s="31">
        <f t="shared" si="36"/>
        <v>8.3962341822523823E-3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0.54306301631348208</v>
      </c>
      <c r="R58" s="30">
        <f t="shared" si="36"/>
        <v>0.5293556021682746</v>
      </c>
      <c r="S58" s="30">
        <f t="shared" si="36"/>
        <v>0.41867594807699238</v>
      </c>
      <c r="T58" s="30">
        <f t="shared" si="36"/>
        <v>0.26608990784159314</v>
      </c>
      <c r="U58" s="30">
        <f t="shared" si="36"/>
        <v>0.15907213444138069</v>
      </c>
      <c r="V58" s="30">
        <f t="shared" si="36"/>
        <v>0.11006512238216348</v>
      </c>
      <c r="W58" s="30">
        <f t="shared" si="36"/>
        <v>5.0833210787603889E-2</v>
      </c>
      <c r="X58" s="30">
        <f t="shared" si="36"/>
        <v>0</v>
      </c>
      <c r="Y58" s="30">
        <f t="shared" si="36"/>
        <v>2.9728722657632434E-2</v>
      </c>
      <c r="Z58" s="31">
        <f t="shared" si="36"/>
        <v>1.1252212544312079E-2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0.13137700795686891</v>
      </c>
      <c r="R59" s="30">
        <f t="shared" si="36"/>
        <v>0.16513435288615308</v>
      </c>
      <c r="S59" s="30">
        <f t="shared" si="36"/>
        <v>0.12513062502258421</v>
      </c>
      <c r="T59" s="30">
        <f t="shared" si="36"/>
        <v>9.6135276628023736E-2</v>
      </c>
      <c r="U59" s="30">
        <f t="shared" si="36"/>
        <v>8.9075014365719463E-2</v>
      </c>
      <c r="V59" s="30">
        <f t="shared" si="36"/>
        <v>6.5753127421427249E-2</v>
      </c>
      <c r="W59" s="30">
        <f t="shared" si="36"/>
        <v>4.684878029821149E-2</v>
      </c>
      <c r="X59" s="30">
        <f t="shared" si="36"/>
        <v>5.0802275108257411E-2</v>
      </c>
      <c r="Y59" s="30">
        <f t="shared" si="36"/>
        <v>2.1191262042007386E-3</v>
      </c>
      <c r="Z59" s="31">
        <f t="shared" si="36"/>
        <v>3.836263051634542E-2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8.571577748730913E-2</v>
      </c>
      <c r="R60" s="30">
        <f t="shared" si="36"/>
        <v>0.10185636125382957</v>
      </c>
      <c r="S60" s="30">
        <f t="shared" si="36"/>
        <v>9.1451748611546479E-2</v>
      </c>
      <c r="T60" s="30">
        <f t="shared" si="36"/>
        <v>6.7499834002165415E-2</v>
      </c>
      <c r="U60" s="30">
        <f t="shared" si="36"/>
        <v>5.9251928415599286E-2</v>
      </c>
      <c r="V60" s="30">
        <f t="shared" si="36"/>
        <v>5.991270966374318E-2</v>
      </c>
      <c r="W60" s="30">
        <f t="shared" si="36"/>
        <v>3.2484815593513183E-2</v>
      </c>
      <c r="X60" s="30">
        <f t="shared" si="36"/>
        <v>2.9031563726813814E-2</v>
      </c>
      <c r="Y60" s="30">
        <f t="shared" si="36"/>
        <v>1.0231042504945442E-2</v>
      </c>
      <c r="Z60" s="31">
        <f t="shared" si="36"/>
        <v>1.6646512722149676E-2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1.029330459622396</v>
      </c>
      <c r="G61" s="30">
        <f t="shared" si="40"/>
        <v>0.99763742766721497</v>
      </c>
      <c r="H61" s="30">
        <f t="shared" si="40"/>
        <v>1.000751276102257</v>
      </c>
      <c r="I61" s="30">
        <f t="shared" si="40"/>
        <v>0.98783707314787816</v>
      </c>
      <c r="J61" s="30">
        <f t="shared" si="40"/>
        <v>0.93050359812401851</v>
      </c>
      <c r="K61" s="30">
        <f t="shared" si="40"/>
        <v>0.76696741148187753</v>
      </c>
      <c r="L61" s="30">
        <f t="shared" si="40"/>
        <v>0.64229895591710695</v>
      </c>
      <c r="M61" s="30">
        <f t="shared" si="40"/>
        <v>0.3640909534639008</v>
      </c>
      <c r="N61" s="31">
        <f t="shared" si="40"/>
        <v>0.29830782304267706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1.0330105332949659</v>
      </c>
      <c r="F62" s="30">
        <f t="shared" si="40"/>
        <v>1.0406484321553788</v>
      </c>
      <c r="G62" s="30">
        <f t="shared" si="40"/>
        <v>1.0256119962010792</v>
      </c>
      <c r="H62" s="30">
        <f t="shared" si="40"/>
        <v>0.98121922043737975</v>
      </c>
      <c r="I62" s="30">
        <f t="shared" si="40"/>
        <v>0.9427435030047745</v>
      </c>
      <c r="J62" s="30">
        <f t="shared" si="40"/>
        <v>0.84559966523019792</v>
      </c>
      <c r="K62" s="30">
        <f t="shared" si="40"/>
        <v>0.65673131863859713</v>
      </c>
      <c r="L62" s="30">
        <f t="shared" si="40"/>
        <v>0.42913285997346912</v>
      </c>
      <c r="M62" s="30">
        <f t="shared" si="40"/>
        <v>0.33915715249564449</v>
      </c>
      <c r="N62" s="31">
        <f t="shared" si="40"/>
        <v>0.27735792152193378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0.9279206262466958</v>
      </c>
      <c r="F63" s="30">
        <f t="shared" si="40"/>
        <v>0.92962057558502487</v>
      </c>
      <c r="G63" s="30">
        <f t="shared" si="40"/>
        <v>0.87399815923967727</v>
      </c>
      <c r="H63" s="30">
        <f t="shared" si="40"/>
        <v>0.82031823980251806</v>
      </c>
      <c r="I63" s="30">
        <f t="shared" si="40"/>
        <v>0.7270421033738087</v>
      </c>
      <c r="J63" s="30">
        <f t="shared" si="40"/>
        <v>0.58564788693047065</v>
      </c>
      <c r="K63" s="30">
        <f t="shared" si="40"/>
        <v>0.35474821933449058</v>
      </c>
      <c r="L63" s="30">
        <f t="shared" si="40"/>
        <v>0.30512701947552046</v>
      </c>
      <c r="M63" s="30">
        <f t="shared" si="40"/>
        <v>0.28913890570832851</v>
      </c>
      <c r="N63" s="31">
        <f t="shared" si="40"/>
        <v>0.28003744759883897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0.66823692244640209</v>
      </c>
      <c r="F64" s="30">
        <f t="shared" si="40"/>
        <v>0.65828453499589179</v>
      </c>
      <c r="G64" s="30">
        <f t="shared" si="40"/>
        <v>0.57792460797128731</v>
      </c>
      <c r="H64" s="30">
        <f t="shared" si="40"/>
        <v>0.46713818422463188</v>
      </c>
      <c r="I64" s="30">
        <f t="shared" si="40"/>
        <v>0.38943699757578321</v>
      </c>
      <c r="J64" s="30">
        <f t="shared" si="40"/>
        <v>0.35385502955188058</v>
      </c>
      <c r="K64" s="30">
        <f t="shared" si="40"/>
        <v>0.31084918414744012</v>
      </c>
      <c r="L64" s="30">
        <f t="shared" si="40"/>
        <v>0.27394128862809602</v>
      </c>
      <c r="M64" s="30">
        <f t="shared" si="40"/>
        <v>0.29552608669162939</v>
      </c>
      <c r="N64" s="31">
        <f t="shared" si="40"/>
        <v>0.28211105556810206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0.36932870972915666</v>
      </c>
      <c r="F65" s="30">
        <f t="shared" si="40"/>
        <v>0.39383852408784964</v>
      </c>
      <c r="G65" s="30">
        <f t="shared" si="40"/>
        <v>0.36479346898515447</v>
      </c>
      <c r="H65" s="30">
        <f t="shared" si="40"/>
        <v>0.34374114369402048</v>
      </c>
      <c r="I65" s="30">
        <f t="shared" si="40"/>
        <v>0.33861497877390417</v>
      </c>
      <c r="J65" s="30">
        <f t="shared" si="40"/>
        <v>0.32168191959237014</v>
      </c>
      <c r="K65" s="30">
        <f t="shared" si="40"/>
        <v>0.30795625368076096</v>
      </c>
      <c r="L65" s="30">
        <f t="shared" si="40"/>
        <v>0.31082672302795838</v>
      </c>
      <c r="M65" s="30">
        <f t="shared" si="40"/>
        <v>0.27547989866915251</v>
      </c>
      <c r="N65" s="31">
        <f t="shared" si="40"/>
        <v>0.3017948107056303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3.1713800572994E-2</v>
      </c>
      <c r="S65" s="30">
        <f t="shared" si="45"/>
        <v>6.7880867501042275E-3</v>
      </c>
      <c r="T65" s="30">
        <f t="shared" si="45"/>
        <v>7.2413904258494144E-2</v>
      </c>
      <c r="U65" s="30">
        <f t="shared" si="45"/>
        <v>0.10681107486810926</v>
      </c>
      <c r="V65" s="30">
        <f t="shared" si="45"/>
        <v>0.15805166201476384</v>
      </c>
      <c r="W65" s="30">
        <f t="shared" si="45"/>
        <v>0.18270108117624584</v>
      </c>
      <c r="X65" s="30">
        <f t="shared" si="45"/>
        <v>0.31665981371450824</v>
      </c>
      <c r="Y65" s="30">
        <f t="shared" si="45"/>
        <v>3.9986421268404931E-2</v>
      </c>
      <c r="Z65" s="31">
        <f t="shared" si="45"/>
        <v>3.0380098547507145E-2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0.33617597557477258</v>
      </c>
      <c r="F66" s="30">
        <f t="shared" si="40"/>
        <v>0.3478949870250827</v>
      </c>
      <c r="G66" s="30">
        <f t="shared" si="40"/>
        <v>0.34034062737770282</v>
      </c>
      <c r="H66" s="30">
        <f t="shared" si="40"/>
        <v>0.32295013112152571</v>
      </c>
      <c r="I66" s="30">
        <f t="shared" si="40"/>
        <v>0.3169616674198264</v>
      </c>
      <c r="J66" s="30">
        <f t="shared" si="40"/>
        <v>0.31744143340135245</v>
      </c>
      <c r="K66" s="30">
        <f t="shared" si="40"/>
        <v>0.29752717197707618</v>
      </c>
      <c r="L66" s="30">
        <f t="shared" si="40"/>
        <v>0.29501990837669784</v>
      </c>
      <c r="M66" s="30">
        <f t="shared" si="40"/>
        <v>0.28136962616522793</v>
      </c>
      <c r="N66" s="31">
        <f t="shared" si="40"/>
        <v>0.28602763420397609</v>
      </c>
      <c r="P66" s="20">
        <f t="shared" si="44"/>
        <v>-8.6020599913279607</v>
      </c>
      <c r="Q66" s="30">
        <f t="shared" si="45"/>
        <v>0</v>
      </c>
      <c r="R66" s="30">
        <f t="shared" si="45"/>
        <v>3.4045088575090698E-2</v>
      </c>
      <c r="S66" s="30">
        <f t="shared" si="45"/>
        <v>7.1336433115207543E-2</v>
      </c>
      <c r="T66" s="30">
        <f t="shared" si="45"/>
        <v>0.14913267759744397</v>
      </c>
      <c r="U66" s="30">
        <f t="shared" si="45"/>
        <v>0.26158086922369339</v>
      </c>
      <c r="V66" s="30">
        <f t="shared" si="45"/>
        <v>0.38519692460560917</v>
      </c>
      <c r="W66" s="30">
        <f t="shared" si="45"/>
        <v>0.50033707920236703</v>
      </c>
      <c r="X66" s="30">
        <f t="shared" si="45"/>
        <v>0.41402062600663636</v>
      </c>
      <c r="Y66" s="30">
        <f t="shared" si="45"/>
        <v>9.0905117946763495E-2</v>
      </c>
      <c r="Z66" s="31">
        <f t="shared" si="45"/>
        <v>2.1832106700539967E-2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3.5645430483173257E-2</v>
      </c>
      <c r="S67" s="30">
        <f t="shared" si="45"/>
        <v>0.1226199581705878</v>
      </c>
      <c r="T67" s="30">
        <f t="shared" si="45"/>
        <v>0.27753503309284011</v>
      </c>
      <c r="U67" s="30">
        <f t="shared" si="45"/>
        <v>0.37489349671569605</v>
      </c>
      <c r="V67" s="30">
        <f t="shared" si="45"/>
        <v>0.38101735153910338</v>
      </c>
      <c r="W67" s="30">
        <f t="shared" si="45"/>
        <v>0.31793070486380026</v>
      </c>
      <c r="X67" s="30">
        <f t="shared" si="45"/>
        <v>0.27551687314953588</v>
      </c>
      <c r="Y67" s="30">
        <f t="shared" si="45"/>
        <v>3.7699638353113296E-2</v>
      </c>
      <c r="Z67" s="31">
        <f t="shared" si="45"/>
        <v>6.9729853205897606E-3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-2.8450132211032819E-2</v>
      </c>
      <c r="S68" s="30">
        <f t="shared" si="45"/>
        <v>5.8188862603910652E-3</v>
      </c>
      <c r="T68" s="30">
        <f t="shared" si="45"/>
        <v>3.5377671308516406E-2</v>
      </c>
      <c r="U68" s="30">
        <f t="shared" si="45"/>
        <v>4.010116752460352E-2</v>
      </c>
      <c r="V68" s="30">
        <f t="shared" si="45"/>
        <v>5.304882400181396E-2</v>
      </c>
      <c r="W68" s="30">
        <f t="shared" si="45"/>
        <v>4.2362045011930152E-2</v>
      </c>
      <c r="X68" s="30">
        <f t="shared" si="45"/>
        <v>1.5850362520676259E-2</v>
      </c>
      <c r="Y68" s="30">
        <f t="shared" si="45"/>
        <v>1.4193043939813996E-2</v>
      </c>
      <c r="Z68" s="31">
        <f t="shared" si="45"/>
        <v>-3.3953617394504379E-2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5.1227079262642305E-2</v>
      </c>
      <c r="G69" s="30">
        <f t="shared" si="47"/>
        <v>3.201316077725435E-2</v>
      </c>
      <c r="H69" s="30">
        <f t="shared" si="47"/>
        <v>5.5438873399274488E-2</v>
      </c>
      <c r="I69" s="30">
        <f t="shared" si="47"/>
        <v>7.0191160452846679E-2</v>
      </c>
      <c r="J69" s="30">
        <f t="shared" si="47"/>
        <v>4.7814890966421462E-2</v>
      </c>
      <c r="K69" s="30">
        <f t="shared" si="47"/>
        <v>1.9175723277498474E-2</v>
      </c>
      <c r="L69" s="30">
        <f t="shared" si="47"/>
        <v>5.9300478295020546E-2</v>
      </c>
      <c r="M69" s="30">
        <f t="shared" si="47"/>
        <v>6.9430996747999074E-2</v>
      </c>
      <c r="N69" s="31">
        <f t="shared" si="47"/>
        <v>1.9616657311254754E-2</v>
      </c>
      <c r="P69" s="21">
        <f t="shared" si="44"/>
        <v>-8</v>
      </c>
      <c r="Q69" s="36">
        <f t="shared" si="45"/>
        <v>0</v>
      </c>
      <c r="R69" s="36">
        <f t="shared" si="45"/>
        <v>-1.2677939339538244E-2</v>
      </c>
      <c r="S69" s="36">
        <f t="shared" si="45"/>
        <v>-6.0148875826488563E-3</v>
      </c>
      <c r="T69" s="36">
        <f t="shared" si="45"/>
        <v>1.8304636333537364E-2</v>
      </c>
      <c r="U69" s="36">
        <f t="shared" si="45"/>
        <v>2.5027939392062909E-2</v>
      </c>
      <c r="V69" s="36">
        <f t="shared" si="45"/>
        <v>1.7598582392746628E-2</v>
      </c>
      <c r="W69" s="36">
        <f t="shared" si="45"/>
        <v>2.5720005559467747E-2</v>
      </c>
      <c r="X69" s="36">
        <f t="shared" si="45"/>
        <v>1.4455365567690781E-2</v>
      </c>
      <c r="Y69" s="36">
        <f t="shared" si="45"/>
        <v>4.1168994987288501E-4</v>
      </c>
      <c r="Z69" s="37">
        <f t="shared" si="45"/>
        <v>-1.3769890750256201E-2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8.0111521080582185E-2</v>
      </c>
      <c r="F70" s="30">
        <f t="shared" si="47"/>
        <v>3.1402201566023795E-2</v>
      </c>
      <c r="G70" s="30">
        <f t="shared" si="47"/>
        <v>5.5898793213117769E-2</v>
      </c>
      <c r="H70" s="30">
        <f t="shared" si="47"/>
        <v>7.3000167747497239E-3</v>
      </c>
      <c r="I70" s="30">
        <f t="shared" si="47"/>
        <v>5.3857857664068164E-2</v>
      </c>
      <c r="J70" s="30">
        <f t="shared" si="47"/>
        <v>6.1051203170236538E-2</v>
      </c>
      <c r="K70" s="30">
        <f t="shared" si="47"/>
        <v>4.0270398606526599E-2</v>
      </c>
      <c r="L70" s="30">
        <f t="shared" si="47"/>
        <v>1.951853017914917E-2</v>
      </c>
      <c r="M70" s="30">
        <f t="shared" si="47"/>
        <v>2.1936248582544657E-2</v>
      </c>
      <c r="N70" s="31">
        <f t="shared" si="47"/>
        <v>5.7144130978844056E-2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5.1149517481220874E-2</v>
      </c>
      <c r="F71" s="30">
        <f t="shared" si="47"/>
        <v>6.9762615089426258E-2</v>
      </c>
      <c r="G71" s="30">
        <f t="shared" si="47"/>
        <v>3.6210612284061694E-2</v>
      </c>
      <c r="H71" s="30">
        <f t="shared" si="47"/>
        <v>3.2838625376428524E-2</v>
      </c>
      <c r="I71" s="30">
        <f t="shared" si="47"/>
        <v>6.5145940803190014E-2</v>
      </c>
      <c r="J71" s="30">
        <f t="shared" si="47"/>
        <v>3.725420322860877E-2</v>
      </c>
      <c r="K71" s="30">
        <f t="shared" si="47"/>
        <v>4.9025007525076908E-2</v>
      </c>
      <c r="L71" s="30">
        <f t="shared" si="47"/>
        <v>1.913834290655907E-2</v>
      </c>
      <c r="M71" s="30">
        <f t="shared" si="47"/>
        <v>1.6120669600111374E-2</v>
      </c>
      <c r="N71" s="31">
        <f t="shared" si="47"/>
        <v>2.9707704825343115E-2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9.3515678955352108E-2</v>
      </c>
      <c r="F72" s="30">
        <f t="shared" si="47"/>
        <v>0.10509281089459337</v>
      </c>
      <c r="G72" s="30">
        <f t="shared" si="47"/>
        <v>0.10572345296781632</v>
      </c>
      <c r="H72" s="30">
        <f t="shared" si="47"/>
        <v>4.9349117814255654E-2</v>
      </c>
      <c r="I72" s="30">
        <f t="shared" si="47"/>
        <v>4.837702346066703E-2</v>
      </c>
      <c r="J72" s="30">
        <f t="shared" si="47"/>
        <v>9.1628855707629967E-3</v>
      </c>
      <c r="K72" s="30">
        <f t="shared" si="47"/>
        <v>2.2830674157106236E-2</v>
      </c>
      <c r="L72" s="30">
        <f t="shared" si="47"/>
        <v>1.755906166902417E-2</v>
      </c>
      <c r="M72" s="30">
        <f t="shared" si="47"/>
        <v>1.6750360947517241E-2</v>
      </c>
      <c r="N72" s="31">
        <f t="shared" si="47"/>
        <v>1.3704399505784434E-2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3.0932155708374889E-2</v>
      </c>
      <c r="F73" s="30">
        <f t="shared" si="47"/>
        <v>3.0049021142885497E-2</v>
      </c>
      <c r="G73" s="30">
        <f t="shared" si="47"/>
        <v>2.0764689494624598E-2</v>
      </c>
      <c r="H73" s="30">
        <f t="shared" si="47"/>
        <v>1.2389610853259838E-2</v>
      </c>
      <c r="I73" s="30">
        <f t="shared" si="47"/>
        <v>1.866732047581568E-2</v>
      </c>
      <c r="J73" s="30">
        <f t="shared" si="47"/>
        <v>4.2437627253929557E-3</v>
      </c>
      <c r="K73" s="30">
        <f t="shared" si="47"/>
        <v>1.376640172536675E-2</v>
      </c>
      <c r="L73" s="30">
        <f t="shared" si="47"/>
        <v>9.2526154858806487E-3</v>
      </c>
      <c r="M73" s="30">
        <f t="shared" si="47"/>
        <v>2.9511323891619985E-2</v>
      </c>
      <c r="N73" s="31">
        <f t="shared" si="47"/>
        <v>2.7510818877325656E-2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2.7863603275128525E-2</v>
      </c>
      <c r="F74" s="30">
        <f t="shared" si="47"/>
        <v>8.2665267389049977E-3</v>
      </c>
      <c r="G74" s="30">
        <f t="shared" si="47"/>
        <v>3.1307957154315016E-2</v>
      </c>
      <c r="H74" s="30">
        <f t="shared" si="47"/>
        <v>4.0424282538952888E-2</v>
      </c>
      <c r="I74" s="30">
        <f t="shared" si="47"/>
        <v>1.3726652787708715E-2</v>
      </c>
      <c r="J74" s="30">
        <f t="shared" si="47"/>
        <v>6.497495319313925E-3</v>
      </c>
      <c r="K74" s="30">
        <f t="shared" si="47"/>
        <v>1.7849393689707459E-2</v>
      </c>
      <c r="L74" s="30">
        <f t="shared" si="47"/>
        <v>3.1920551624796826E-3</v>
      </c>
      <c r="M74" s="30">
        <f t="shared" si="47"/>
        <v>2.0001059616132671E-2</v>
      </c>
      <c r="N74" s="31">
        <f t="shared" si="47"/>
        <v>2.0067492313110304E-2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2.9575968002084833E-2</v>
      </c>
      <c r="G77" s="30">
        <f t="shared" si="54"/>
        <v>1.8482806992358568E-2</v>
      </c>
      <c r="H77" s="30">
        <f t="shared" si="54"/>
        <v>3.2007648480640707E-2</v>
      </c>
      <c r="I77" s="30">
        <f t="shared" si="54"/>
        <v>4.0524885382183247E-2</v>
      </c>
      <c r="J77" s="30">
        <f t="shared" si="54"/>
        <v>2.7605940170736039E-2</v>
      </c>
      <c r="K77" s="30">
        <f t="shared" si="54"/>
        <v>1.1071108996169518E-2</v>
      </c>
      <c r="L77" s="30">
        <f t="shared" si="54"/>
        <v>3.4237147106703676E-2</v>
      </c>
      <c r="M77" s="30">
        <f t="shared" si="54"/>
        <v>4.0086004662561299E-2</v>
      </c>
      <c r="N77" s="31">
        <f t="shared" si="54"/>
        <v>1.1325682379253573E-2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4.6252408261064505E-2</v>
      </c>
      <c r="F78" s="30">
        <f t="shared" si="56"/>
        <v>1.8130069527290727E-2</v>
      </c>
      <c r="G78" s="30">
        <f t="shared" si="56"/>
        <v>3.2273183308968771E-2</v>
      </c>
      <c r="H78" s="30">
        <f t="shared" si="56"/>
        <v>4.2146666499905368E-3</v>
      </c>
      <c r="I78" s="30">
        <f t="shared" si="56"/>
        <v>3.1094848620326306E-2</v>
      </c>
      <c r="J78" s="30">
        <f t="shared" si="56"/>
        <v>3.5247928584686603E-2</v>
      </c>
      <c r="K78" s="30">
        <f t="shared" si="56"/>
        <v>2.3250125475851664E-2</v>
      </c>
      <c r="L78" s="30">
        <f t="shared" si="56"/>
        <v>1.1269028653117609E-2</v>
      </c>
      <c r="M78" s="30">
        <f t="shared" si="56"/>
        <v>1.2664899024142705E-2</v>
      </c>
      <c r="N78" s="31">
        <f t="shared" si="56"/>
        <v>3.2992179403242852E-2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2.9531187686702341E-2</v>
      </c>
      <c r="F79" s="30">
        <f t="shared" si="56"/>
        <v>4.0277464601252498E-2</v>
      </c>
      <c r="G79" s="30">
        <f t="shared" si="56"/>
        <v>2.0906206749724189E-2</v>
      </c>
      <c r="H79" s="30">
        <f t="shared" si="56"/>
        <v>1.8959389200898284E-2</v>
      </c>
      <c r="I79" s="30">
        <f t="shared" si="56"/>
        <v>3.7612026459333182E-2</v>
      </c>
      <c r="J79" s="30">
        <f t="shared" si="56"/>
        <v>2.15087242624823E-2</v>
      </c>
      <c r="K79" s="30">
        <f t="shared" si="56"/>
        <v>2.8304601291626583E-2</v>
      </c>
      <c r="L79" s="30">
        <f t="shared" si="56"/>
        <v>1.1049527428945244E-2</v>
      </c>
      <c r="M79" s="30">
        <f t="shared" si="56"/>
        <v>9.3072729331413195E-3</v>
      </c>
      <c r="N79" s="31">
        <f t="shared" si="56"/>
        <v>1.7151751377917794E-2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5.3991302418323166E-2</v>
      </c>
      <c r="F80" s="30">
        <f t="shared" si="56"/>
        <v>6.0675362659887919E-2</v>
      </c>
      <c r="G80" s="30">
        <f t="shared" si="56"/>
        <v>6.1039464030625497E-2</v>
      </c>
      <c r="H80" s="30">
        <f t="shared" si="56"/>
        <v>2.8491726454331061E-2</v>
      </c>
      <c r="I80" s="30">
        <f t="shared" si="56"/>
        <v>2.7930487517608953E-2</v>
      </c>
      <c r="J80" s="30">
        <f t="shared" si="56"/>
        <v>5.2901944508337538E-3</v>
      </c>
      <c r="K80" s="30">
        <f t="shared" si="56"/>
        <v>1.3181295870385919E-2</v>
      </c>
      <c r="L80" s="30">
        <f t="shared" si="56"/>
        <v>1.0137728981328345E-2</v>
      </c>
      <c r="M80" s="30">
        <f t="shared" si="56"/>
        <v>9.6708254020724735E-3</v>
      </c>
      <c r="N80" s="31">
        <f t="shared" si="56"/>
        <v>7.9122387437468179E-3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1.7858688424845663E-2</v>
      </c>
      <c r="F81" s="30">
        <f t="shared" si="56"/>
        <v>1.7348810445729699E-2</v>
      </c>
      <c r="G81" s="30">
        <f t="shared" si="56"/>
        <v>1.1988499069360507E-2</v>
      </c>
      <c r="H81" s="30">
        <f t="shared" si="56"/>
        <v>7.1531451612842772E-3</v>
      </c>
      <c r="I81" s="30">
        <f t="shared" si="56"/>
        <v>1.0777582501761196E-2</v>
      </c>
      <c r="J81" s="30">
        <f t="shared" si="56"/>
        <v>2.450137551882523E-3</v>
      </c>
      <c r="K81" s="30">
        <f t="shared" si="56"/>
        <v>7.9480357419130232E-3</v>
      </c>
      <c r="L81" s="30">
        <f t="shared" si="56"/>
        <v>5.3420000414812928E-3</v>
      </c>
      <c r="M81" s="30">
        <f t="shared" si="56"/>
        <v>1.7038370792969035E-2</v>
      </c>
      <c r="N81" s="31">
        <f t="shared" si="56"/>
        <v>1.5883378684451006E-2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1.6087058851488392E-2</v>
      </c>
      <c r="F82" s="36">
        <f t="shared" si="56"/>
        <v>4.7726814379700395E-3</v>
      </c>
      <c r="G82" s="36">
        <f t="shared" si="56"/>
        <v>1.8075657490821045E-2</v>
      </c>
      <c r="H82" s="36">
        <f t="shared" si="56"/>
        <v>2.3338970405661939E-2</v>
      </c>
      <c r="I82" s="36">
        <f t="shared" si="56"/>
        <v>7.9250866820561542E-3</v>
      </c>
      <c r="J82" s="36">
        <f t="shared" si="56"/>
        <v>3.7513306716642283E-3</v>
      </c>
      <c r="K82" s="36">
        <f t="shared" si="56"/>
        <v>1.030535225162421E-2</v>
      </c>
      <c r="L82" s="36">
        <f t="shared" si="56"/>
        <v>1.8429339073257793E-3</v>
      </c>
      <c r="M82" s="36">
        <f t="shared" si="56"/>
        <v>1.154761715345195E-2</v>
      </c>
      <c r="N82" s="37">
        <f t="shared" si="56"/>
        <v>1.1585972088934981E-2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0.27394128862809602</v>
      </c>
      <c r="F85" s="5"/>
      <c r="G85" s="5" t="s">
        <v>22</v>
      </c>
      <c r="H85" s="5">
        <f>1/(1-E85)</f>
        <v>1.3772990866130894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0.1573564085181085</v>
      </c>
      <c r="S85" s="30">
        <f t="shared" si="60"/>
        <v>0.11735718934625095</v>
      </c>
      <c r="T85" s="30">
        <f t="shared" si="60"/>
        <v>0.11678165463730433</v>
      </c>
      <c r="U85" s="30">
        <f t="shared" si="60"/>
        <v>0.11265629602710192</v>
      </c>
      <c r="V85" s="30">
        <f t="shared" si="60"/>
        <v>9.9685524797217429E-2</v>
      </c>
      <c r="W85" s="30">
        <f t="shared" si="60"/>
        <v>4.8411757310352792E-2</v>
      </c>
      <c r="X85" s="30">
        <f t="shared" si="60"/>
        <v>4.3555521726799197E-2</v>
      </c>
      <c r="Y85" s="30">
        <f t="shared" si="60"/>
        <v>1.8883088531271748E-2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-0.37729908661308942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9.6892466301936361E-2</v>
      </c>
      <c r="S86" s="30">
        <f t="shared" si="61"/>
        <v>7.2262881576335744E-2</v>
      </c>
      <c r="T86" s="30">
        <f t="shared" si="61"/>
        <v>7.1908495136549996E-2</v>
      </c>
      <c r="U86" s="30">
        <f t="shared" si="61"/>
        <v>6.9368298814793977E-2</v>
      </c>
      <c r="V86" s="30">
        <f t="shared" si="61"/>
        <v>6.1381525183282909E-2</v>
      </c>
      <c r="W86" s="30">
        <f t="shared" si="61"/>
        <v>2.9809618864496856E-2</v>
      </c>
      <c r="X86" s="30">
        <f t="shared" si="61"/>
        <v>2.6819383849190297E-2</v>
      </c>
      <c r="Y86" s="30">
        <f t="shared" si="61"/>
        <v>1.1627292694483274E-2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3.6843243697877601E-2</v>
      </c>
      <c r="S87" s="30">
        <f t="shared" si="63"/>
        <v>2.7477873748524864E-2</v>
      </c>
      <c r="T87" s="30">
        <f t="shared" si="63"/>
        <v>2.7343118731312666E-2</v>
      </c>
      <c r="U87" s="30">
        <f t="shared" si="63"/>
        <v>2.6377212137179046E-2</v>
      </c>
      <c r="V87" s="30">
        <f t="shared" si="63"/>
        <v>2.334025107615522E-2</v>
      </c>
      <c r="W87" s="30">
        <f t="shared" si="63"/>
        <v>1.1335071696317818E-2</v>
      </c>
      <c r="X87" s="30">
        <f t="shared" si="63"/>
        <v>1.019803843059874E-2</v>
      </c>
      <c r="Y87" s="30">
        <f t="shared" si="63"/>
        <v>4.4212640532284402E-3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1.0403968152478682</v>
      </c>
      <c r="G88" s="30">
        <f t="shared" si="64"/>
        <v>0.99674603128399775</v>
      </c>
      <c r="H88" s="30">
        <f t="shared" si="64"/>
        <v>1.0010347318894328</v>
      </c>
      <c r="I88" s="30">
        <f t="shared" si="64"/>
        <v>0.98324801195603073</v>
      </c>
      <c r="J88" s="30">
        <f t="shared" si="64"/>
        <v>0.90428266917331457</v>
      </c>
      <c r="K88" s="30">
        <f t="shared" si="64"/>
        <v>0.67904442868290604</v>
      </c>
      <c r="L88" s="30">
        <f t="shared" si="64"/>
        <v>0.507338678704083</v>
      </c>
      <c r="M88" s="30">
        <f t="shared" si="64"/>
        <v>0.12416305103683001</v>
      </c>
      <c r="N88" s="31">
        <f t="shared" si="64"/>
        <v>3.3560005593128772E-2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1.7774667867301856E-2</v>
      </c>
      <c r="S88" s="30">
        <f t="shared" si="65"/>
        <v>1.3256435388391647E-2</v>
      </c>
      <c r="T88" s="30">
        <f t="shared" si="65"/>
        <v>1.3191424128958552E-2</v>
      </c>
      <c r="U88" s="30">
        <f t="shared" si="65"/>
        <v>1.2725431800966247E-2</v>
      </c>
      <c r="V88" s="30">
        <f t="shared" si="65"/>
        <v>1.1260279203972276E-2</v>
      </c>
      <c r="W88" s="30">
        <f t="shared" si="65"/>
        <v>5.4684961049102591E-3</v>
      </c>
      <c r="X88" s="30">
        <f t="shared" si="65"/>
        <v>4.9199453633425603E-3</v>
      </c>
      <c r="Y88" s="30">
        <f t="shared" si="65"/>
        <v>2.132996235190426E-3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1.0454653773557676</v>
      </c>
      <c r="F89" s="30">
        <f t="shared" si="64"/>
        <v>1.0559850484798574</v>
      </c>
      <c r="G89" s="30">
        <f t="shared" si="64"/>
        <v>1.0352753789740843</v>
      </c>
      <c r="H89" s="30">
        <f t="shared" si="64"/>
        <v>0.97413324946252144</v>
      </c>
      <c r="I89" s="30">
        <f t="shared" si="64"/>
        <v>0.92114067898581076</v>
      </c>
      <c r="J89" s="30">
        <f t="shared" si="64"/>
        <v>0.78734455994879626</v>
      </c>
      <c r="K89" s="30">
        <f t="shared" si="64"/>
        <v>0.52721635869806016</v>
      </c>
      <c r="L89" s="30">
        <f t="shared" si="64"/>
        <v>0.21374520946403242</v>
      </c>
      <c r="M89" s="30">
        <f t="shared" si="64"/>
        <v>8.982174973745799E-2</v>
      </c>
      <c r="N89" s="31">
        <f t="shared" si="64"/>
        <v>4.7057253639748997E-3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0.90072514436593054</v>
      </c>
      <c r="F90" s="30">
        <f t="shared" si="64"/>
        <v>0.90306648303689974</v>
      </c>
      <c r="G90" s="30">
        <f t="shared" si="64"/>
        <v>0.82645777980923962</v>
      </c>
      <c r="H90" s="30">
        <f t="shared" si="64"/>
        <v>0.75252447579897597</v>
      </c>
      <c r="I90" s="30">
        <f t="shared" si="64"/>
        <v>0.62405533829291659</v>
      </c>
      <c r="J90" s="30">
        <f t="shared" si="64"/>
        <v>0.42931321313313364</v>
      </c>
      <c r="K90" s="30">
        <f t="shared" si="64"/>
        <v>0.11129531185392438</v>
      </c>
      <c r="L90" s="30">
        <f t="shared" si="64"/>
        <v>4.2952078611519229E-2</v>
      </c>
      <c r="M90" s="30">
        <f t="shared" si="64"/>
        <v>2.0931664123299609E-2</v>
      </c>
      <c r="N90" s="31">
        <f t="shared" si="64"/>
        <v>8.3962341822523823E-3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1.4028231529797046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0.54306301631348208</v>
      </c>
      <c r="F91" s="30">
        <f t="shared" si="64"/>
        <v>0.5293556021682746</v>
      </c>
      <c r="G91" s="30">
        <f t="shared" si="64"/>
        <v>0.41867594807699238</v>
      </c>
      <c r="H91" s="30">
        <f t="shared" si="64"/>
        <v>0.26608990784159314</v>
      </c>
      <c r="I91" s="30">
        <f t="shared" si="64"/>
        <v>0.15907213444138069</v>
      </c>
      <c r="J91" s="30">
        <f t="shared" si="64"/>
        <v>0.11006512238216348</v>
      </c>
      <c r="K91" s="30">
        <f t="shared" si="64"/>
        <v>5.0833210787603889E-2</v>
      </c>
      <c r="L91" s="30">
        <f t="shared" si="64"/>
        <v>0</v>
      </c>
      <c r="M91" s="30">
        <f t="shared" si="64"/>
        <v>2.9728722657632434E-2</v>
      </c>
      <c r="N91" s="31">
        <f t="shared" si="64"/>
        <v>1.1252212544312079E-2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0.13137700795686891</v>
      </c>
      <c r="F92" s="30">
        <f t="shared" si="64"/>
        <v>0.16513435288615308</v>
      </c>
      <c r="G92" s="30">
        <f t="shared" si="64"/>
        <v>0.12513062502258421</v>
      </c>
      <c r="H92" s="30">
        <f t="shared" si="64"/>
        <v>9.6135276628023736E-2</v>
      </c>
      <c r="I92" s="30">
        <f t="shared" si="64"/>
        <v>8.9075014365719463E-2</v>
      </c>
      <c r="J92" s="30">
        <f t="shared" si="64"/>
        <v>6.5753127421427249E-2</v>
      </c>
      <c r="K92" s="30">
        <f t="shared" si="64"/>
        <v>4.684878029821149E-2</v>
      </c>
      <c r="L92" s="30">
        <f t="shared" si="64"/>
        <v>5.0802275108257411E-2</v>
      </c>
      <c r="M92" s="30">
        <f t="shared" si="64"/>
        <v>2.1191262042007386E-3</v>
      </c>
      <c r="N92" s="31">
        <f t="shared" si="64"/>
        <v>3.836263051634542E-2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8.571577748730913E-2</v>
      </c>
      <c r="F93" s="36">
        <f t="shared" si="64"/>
        <v>0.10185636125382957</v>
      </c>
      <c r="G93" s="36">
        <f t="shared" si="64"/>
        <v>9.1451748611546479E-2</v>
      </c>
      <c r="H93" s="36">
        <f t="shared" si="64"/>
        <v>6.7499834002165415E-2</v>
      </c>
      <c r="I93" s="36">
        <f t="shared" si="64"/>
        <v>5.9251928415599286E-2</v>
      </c>
      <c r="J93" s="36">
        <f t="shared" si="64"/>
        <v>5.991270966374318E-2</v>
      </c>
      <c r="K93" s="36">
        <f t="shared" si="64"/>
        <v>3.2484815593513183E-2</v>
      </c>
      <c r="L93" s="36">
        <f t="shared" si="64"/>
        <v>2.9031563726813814E-2</v>
      </c>
      <c r="M93" s="36">
        <f t="shared" si="64"/>
        <v>1.0231042504945442E-2</v>
      </c>
      <c r="N93" s="37">
        <f t="shared" si="64"/>
        <v>1.6646512722149676E-2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0.15320488854420133</v>
      </c>
      <c r="S94" s="30">
        <f t="shared" si="70"/>
        <v>0.11084185691340127</v>
      </c>
      <c r="T94" s="30">
        <f t="shared" si="70"/>
        <v>0.10395907826539222</v>
      </c>
      <c r="U94" s="30">
        <f t="shared" si="70"/>
        <v>9.286964729163022E-2</v>
      </c>
      <c r="V94" s="30">
        <f t="shared" si="70"/>
        <v>7.3154717054780799E-2</v>
      </c>
      <c r="W94" s="30">
        <f t="shared" si="70"/>
        <v>3.0582629998386495E-2</v>
      </c>
      <c r="X94" s="30">
        <f t="shared" si="70"/>
        <v>3.0072458874922818E-2</v>
      </c>
      <c r="Y94" s="30">
        <f t="shared" si="70"/>
        <v>1.723704597419887E-2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9.103667339396572E-2</v>
      </c>
      <c r="S95" s="30">
        <f t="shared" si="70"/>
        <v>6.2059990651932406E-2</v>
      </c>
      <c r="T95" s="30">
        <f t="shared" si="70"/>
        <v>5.4460593365490362E-2</v>
      </c>
      <c r="U95" s="30">
        <f t="shared" si="70"/>
        <v>4.6577788569934664E-2</v>
      </c>
      <c r="V95" s="30">
        <f t="shared" si="70"/>
        <v>3.6363169863816949E-2</v>
      </c>
      <c r="W95" s="30">
        <f t="shared" si="70"/>
        <v>1.6494543680359509E-2</v>
      </c>
      <c r="X95" s="30">
        <f t="shared" si="70"/>
        <v>1.9429437530644814E-2</v>
      </c>
      <c r="Y95" s="30">
        <f t="shared" si="70"/>
        <v>1.2611772335951716E-2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3.4946503332764139E-2</v>
      </c>
      <c r="S96" s="30">
        <f t="shared" si="70"/>
        <v>2.3239002025396124E-2</v>
      </c>
      <c r="T96" s="30">
        <f t="shared" si="70"/>
        <v>2.0394206559278524E-2</v>
      </c>
      <c r="U96" s="30">
        <f t="shared" si="70"/>
        <v>1.8600623946920428E-2</v>
      </c>
      <c r="V96" s="30">
        <f t="shared" si="70"/>
        <v>1.7152868308761754E-2</v>
      </c>
      <c r="W96" s="30">
        <f t="shared" si="70"/>
        <v>9.3301409526377072E-3</v>
      </c>
      <c r="X96" s="30">
        <f t="shared" si="70"/>
        <v>1.1287758572939786E-2</v>
      </c>
      <c r="Y96" s="30">
        <f t="shared" si="70"/>
        <v>7.4295103451172233E-3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1.7983885031038045E-2</v>
      </c>
      <c r="S97" s="30">
        <f t="shared" si="70"/>
        <v>1.2898693456522073E-2</v>
      </c>
      <c r="T97" s="30">
        <f t="shared" si="70"/>
        <v>1.2432725723566868E-2</v>
      </c>
      <c r="U97" s="30">
        <f t="shared" si="70"/>
        <v>1.2173516220459622E-2</v>
      </c>
      <c r="V97" s="30">
        <f t="shared" si="70"/>
        <v>1.170251086546505E-2</v>
      </c>
      <c r="W97" s="30">
        <f t="shared" si="70"/>
        <v>6.66250289865434E-3</v>
      </c>
      <c r="X97" s="30">
        <f t="shared" si="70"/>
        <v>8.0567584029283285E-3</v>
      </c>
      <c r="Y97" s="30">
        <f t="shared" si="70"/>
        <v>5.2245839646244364E-3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1.1804720829160849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0.34634694218680484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0.44995262943712344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0.1036056872503186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0.15695749367294581</v>
      </c>
      <c r="S121" s="30">
        <f t="shared" si="78"/>
        <v>0.11643956281853475</v>
      </c>
      <c r="T121" s="30">
        <f t="shared" si="78"/>
        <v>0.11565283811959032</v>
      </c>
      <c r="U121" s="30">
        <f t="shared" si="78"/>
        <v>0.11001369688241029</v>
      </c>
      <c r="V121" s="30">
        <f t="shared" si="78"/>
        <v>9.2283356848557749E-2</v>
      </c>
      <c r="W121" s="30">
        <f t="shared" si="78"/>
        <v>4.0448807260082681E-2</v>
      </c>
      <c r="X121" s="30">
        <f t="shared" si="78"/>
        <v>2.7125296661620672E-2</v>
      </c>
      <c r="Y121" s="30">
        <f t="shared" si="78"/>
        <v>4.4624328935786587E-3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8.808305025261326E-2</v>
      </c>
      <c r="S122" s="30">
        <f t="shared" si="78"/>
        <v>6.5344773435976208E-2</v>
      </c>
      <c r="T122" s="30">
        <f t="shared" si="78"/>
        <v>6.4903271029366105E-2</v>
      </c>
      <c r="U122" s="30">
        <f t="shared" si="78"/>
        <v>6.1738638686222827E-2</v>
      </c>
      <c r="V122" s="30">
        <f t="shared" si="78"/>
        <v>5.1788540760653402E-2</v>
      </c>
      <c r="W122" s="30">
        <f t="shared" si="78"/>
        <v>2.2699485313979927E-2</v>
      </c>
      <c r="X122" s="30">
        <f t="shared" si="78"/>
        <v>1.5222458087545316E-2</v>
      </c>
      <c r="Y122" s="30">
        <f t="shared" si="78"/>
        <v>2.5042748301845144E-3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2.406912104459839E-2</v>
      </c>
      <c r="S123" s="30">
        <f t="shared" si="78"/>
        <v>1.7855776530805452E-2</v>
      </c>
      <c r="T123" s="30">
        <f t="shared" si="78"/>
        <v>1.7735133855106736E-2</v>
      </c>
      <c r="U123" s="30">
        <f t="shared" si="78"/>
        <v>1.6870382705931958E-2</v>
      </c>
      <c r="V123" s="30">
        <f t="shared" si="78"/>
        <v>1.4151470149097194E-2</v>
      </c>
      <c r="W123" s="30">
        <f t="shared" si="78"/>
        <v>6.2027445473944306E-3</v>
      </c>
      <c r="X123" s="30">
        <f t="shared" si="78"/>
        <v>4.1596105636065184E-3</v>
      </c>
      <c r="Y123" s="30">
        <f t="shared" si="78"/>
        <v>6.8430525332385274E-4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5.4969476115026058E-3</v>
      </c>
      <c r="S124" s="30">
        <f t="shared" si="78"/>
        <v>4.0779332145393287E-3</v>
      </c>
      <c r="T124" s="30">
        <f t="shared" si="78"/>
        <v>4.0503806310113067E-3</v>
      </c>
      <c r="U124" s="30">
        <f t="shared" si="78"/>
        <v>3.8528872636717803E-3</v>
      </c>
      <c r="V124" s="30">
        <f t="shared" si="78"/>
        <v>3.2319372980505207E-3</v>
      </c>
      <c r="W124" s="30">
        <f t="shared" si="78"/>
        <v>1.4165935582517877E-3</v>
      </c>
      <c r="X124" s="30">
        <f t="shared" si="78"/>
        <v>9.4997907526537086E-4</v>
      </c>
      <c r="Y124" s="30">
        <f t="shared" si="78"/>
        <v>1.5628282066583471E-4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1.1606294636766856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0.15126128438274755</v>
      </c>
      <c r="S130" s="30">
        <f t="shared" si="82"/>
        <v>0.10746502172286447</v>
      </c>
      <c r="T130" s="30">
        <f t="shared" si="82"/>
        <v>9.7985376977601554E-2</v>
      </c>
      <c r="U130" s="30">
        <f t="shared" si="82"/>
        <v>8.2711913826380226E-2</v>
      </c>
      <c r="V130" s="30">
        <f t="shared" si="82"/>
        <v>5.5558558418526742E-2</v>
      </c>
      <c r="W130" s="30">
        <f t="shared" si="82"/>
        <v>1.5682663792615462E-2</v>
      </c>
      <c r="X130" s="30">
        <f t="shared" si="82"/>
        <v>8.1098660371884193E-3</v>
      </c>
      <c r="Y130" s="30">
        <f t="shared" si="82"/>
        <v>1.800553429305553E-3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8.0187360551341458E-2</v>
      </c>
      <c r="S131" s="30">
        <f t="shared" si="82"/>
        <v>5.1284680517773303E-2</v>
      </c>
      <c r="T131" s="30">
        <f t="shared" si="82"/>
        <v>4.081803757634668E-2</v>
      </c>
      <c r="U131" s="30">
        <f t="shared" si="82"/>
        <v>2.996105773147854E-2</v>
      </c>
      <c r="V131" s="30">
        <f t="shared" si="82"/>
        <v>1.5892472717441628E-2</v>
      </c>
      <c r="W131" s="30">
        <f t="shared" si="82"/>
        <v>2.717766629124567E-3</v>
      </c>
      <c r="X131" s="30">
        <f t="shared" si="82"/>
        <v>1.5629333178359924E-3</v>
      </c>
      <c r="Y131" s="30">
        <f t="shared" si="82"/>
        <v>7.732024473295475E-4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2.1693022550148811E-2</v>
      </c>
      <c r="S132" s="30">
        <f t="shared" si="82"/>
        <v>1.2006902947443302E-2</v>
      </c>
      <c r="T132" s="30">
        <f t="shared" si="82"/>
        <v>8.0887687503584781E-3</v>
      </c>
      <c r="U132" s="30">
        <f t="shared" si="82"/>
        <v>5.6184690565925536E-3</v>
      </c>
      <c r="V132" s="30">
        <f t="shared" si="82"/>
        <v>3.6244765385176621E-3</v>
      </c>
      <c r="W132" s="30">
        <f t="shared" si="82"/>
        <v>1.1510549135437702E-3</v>
      </c>
      <c r="X132" s="30">
        <f t="shared" si="82"/>
        <v>8.0719470052615814E-4</v>
      </c>
      <c r="Y132" s="30">
        <f t="shared" si="82"/>
        <v>5.2404684523990261E-4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6.0105864349300825E-3</v>
      </c>
      <c r="S133" s="30">
        <f t="shared" si="82"/>
        <v>3.5750241097543241E-3</v>
      </c>
      <c r="T133" s="30">
        <f t="shared" si="82"/>
        <v>2.9332471767639476E-3</v>
      </c>
      <c r="U133" s="30">
        <f t="shared" si="82"/>
        <v>2.5762381648929038E-3</v>
      </c>
      <c r="V133" s="30">
        <f t="shared" si="82"/>
        <v>1.9275229196690047E-3</v>
      </c>
      <c r="W133" s="30">
        <f t="shared" si="82"/>
        <v>8.7544553943479304E-4</v>
      </c>
      <c r="X133" s="30">
        <f t="shared" si="82"/>
        <v>6.3877761478106307E-4</v>
      </c>
      <c r="Y133" s="30">
        <f t="shared" si="82"/>
        <v>3.0744561793409863E-4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0.81613097395643253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0.45919840550897295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0.61971934554290808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0.16052094003393513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MDAMB453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48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0.61461843643952663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0.3463187052554989</v>
      </c>
      <c r="S4" s="75">
        <f>S3*AVERAGE(E63:E64)</f>
        <v>0.17891088266051211</v>
      </c>
      <c r="T4" s="75">
        <f>T3*AVERAGE(E64:E65)</f>
        <v>5.9246073833172097E-2</v>
      </c>
      <c r="U4" s="75">
        <f>U3*AVERAGE(E65:E66)</f>
        <v>3.0142774690343595E-2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0.73596686063895733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0.61461843643952663</v>
      </c>
      <c r="R5" s="80" t="s">
        <v>80</v>
      </c>
      <c r="S5" s="81">
        <f>SUM(R3:U3)</f>
        <v>1</v>
      </c>
      <c r="T5" s="80" t="s">
        <v>92</v>
      </c>
      <c r="U5" s="79">
        <f>Q5/S5</f>
        <v>0.61461843643952663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6.9396099433868041E-2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0.10438237735341116</v>
      </c>
      <c r="D7" s="53">
        <v>0</v>
      </c>
      <c r="E7" s="113">
        <v>56660</v>
      </c>
      <c r="F7" s="113">
        <v>56604</v>
      </c>
      <c r="G7" s="113">
        <v>59504</v>
      </c>
      <c r="H7" s="113">
        <v>53638</v>
      </c>
      <c r="I7" s="113">
        <v>55150</v>
      </c>
      <c r="J7" s="113">
        <v>36669</v>
      </c>
      <c r="K7" s="113">
        <v>24248</v>
      </c>
      <c r="L7" s="113">
        <v>17272</v>
      </c>
      <c r="M7" s="113">
        <v>13729</v>
      </c>
      <c r="N7" s="114">
        <v>12864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51338</v>
      </c>
      <c r="F8" s="113">
        <v>52603</v>
      </c>
      <c r="G8" s="113">
        <v>56379</v>
      </c>
      <c r="H8" s="113">
        <v>50062</v>
      </c>
      <c r="I8" s="113">
        <v>41899</v>
      </c>
      <c r="J8" s="113">
        <v>20935</v>
      </c>
      <c r="K8" s="113">
        <v>9215</v>
      </c>
      <c r="L8" s="113">
        <v>8316</v>
      </c>
      <c r="M8" s="113">
        <v>8954</v>
      </c>
      <c r="N8" s="114">
        <v>10333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43818</v>
      </c>
      <c r="F9" s="113">
        <v>47413</v>
      </c>
      <c r="G9" s="113">
        <v>41674</v>
      </c>
      <c r="H9" s="113">
        <v>37993</v>
      </c>
      <c r="I9" s="113">
        <v>26414</v>
      </c>
      <c r="J9" s="113">
        <v>14025</v>
      </c>
      <c r="K9" s="113">
        <v>9445</v>
      </c>
      <c r="L9" s="113">
        <v>9989</v>
      </c>
      <c r="M9" s="113">
        <v>9910</v>
      </c>
      <c r="N9" s="114">
        <v>11091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0.5476747592551312</v>
      </c>
      <c r="D10" s="53">
        <v>5.0000000000000001E-9</v>
      </c>
      <c r="E10" s="113">
        <v>18754</v>
      </c>
      <c r="F10" s="113">
        <v>27295</v>
      </c>
      <c r="G10" s="113">
        <v>23123</v>
      </c>
      <c r="H10" s="113">
        <v>17632</v>
      </c>
      <c r="I10" s="113">
        <v>16417</v>
      </c>
      <c r="J10" s="113">
        <v>10474</v>
      </c>
      <c r="K10" s="113">
        <v>8908</v>
      </c>
      <c r="L10" s="113">
        <v>9682</v>
      </c>
      <c r="M10" s="113">
        <v>10394</v>
      </c>
      <c r="N10" s="114">
        <v>11462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0.40990929563917311</v>
      </c>
      <c r="S10" s="38">
        <f t="shared" si="3"/>
        <v>0.30856682470259061</v>
      </c>
      <c r="T10" s="38">
        <f t="shared" si="3"/>
        <v>0.29374138891211504</v>
      </c>
      <c r="U10" s="38">
        <f t="shared" si="3"/>
        <v>0.24227566210245916</v>
      </c>
      <c r="V10" s="38">
        <f t="shared" si="3"/>
        <v>0.16230021035501238</v>
      </c>
      <c r="W10" s="38">
        <f t="shared" si="3"/>
        <v>6.4066703524517724E-2</v>
      </c>
      <c r="X10" s="38">
        <f t="shared" si="3"/>
        <v>6.2848613291481628E-2</v>
      </c>
      <c r="Y10" s="38">
        <f t="shared" si="3"/>
        <v>3.5770414420016244E-2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0.61707085868899925</v>
      </c>
      <c r="D11" s="53">
        <v>7.4999999999999993E-9</v>
      </c>
      <c r="E11" s="113">
        <v>14546</v>
      </c>
      <c r="F11" s="113">
        <v>14297</v>
      </c>
      <c r="G11" s="113">
        <v>15000</v>
      </c>
      <c r="H11" s="113">
        <v>14493</v>
      </c>
      <c r="I11" s="113">
        <v>11688</v>
      </c>
      <c r="J11" s="113">
        <v>10049</v>
      </c>
      <c r="K11" s="113">
        <v>10477</v>
      </c>
      <c r="L11" s="113">
        <v>11090</v>
      </c>
      <c r="M11" s="113">
        <v>12063</v>
      </c>
      <c r="N11" s="114">
        <v>12627</v>
      </c>
      <c r="O11" s="5"/>
      <c r="P11" s="41" t="s">
        <v>78</v>
      </c>
      <c r="Q11" s="42">
        <f>SUM(R10:Y10)</f>
        <v>1.5794791129473658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0.73596686063895733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6.9396099433868041E-2</v>
      </c>
      <c r="D12" s="53">
        <v>1E-8</v>
      </c>
      <c r="E12" s="113">
        <v>12451</v>
      </c>
      <c r="F12" s="113">
        <v>11984</v>
      </c>
      <c r="G12" s="113">
        <v>13852</v>
      </c>
      <c r="H12" s="113">
        <v>12296</v>
      </c>
      <c r="I12" s="113">
        <v>11772</v>
      </c>
      <c r="J12" s="113">
        <v>12763</v>
      </c>
      <c r="K12" s="113">
        <v>10791</v>
      </c>
      <c r="L12" s="113">
        <v>10370</v>
      </c>
      <c r="M12" s="113">
        <v>11918</v>
      </c>
      <c r="N12" s="114">
        <v>12220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0.62637363608992236</v>
      </c>
      <c r="D15" s="53">
        <f>D7</f>
        <v>0</v>
      </c>
      <c r="E15" s="113">
        <v>53631</v>
      </c>
      <c r="F15" s="113">
        <v>55146</v>
      </c>
      <c r="G15" s="113">
        <v>54624</v>
      </c>
      <c r="H15" s="113">
        <v>54003</v>
      </c>
      <c r="I15" s="113">
        <v>48903</v>
      </c>
      <c r="J15" s="113">
        <v>36988</v>
      </c>
      <c r="K15" s="113">
        <v>22848</v>
      </c>
      <c r="L15" s="113">
        <v>17032</v>
      </c>
      <c r="M15" s="113">
        <v>14911</v>
      </c>
      <c r="N15" s="114">
        <v>12708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0.73075601344333352</v>
      </c>
      <c r="D16" s="53">
        <f t="shared" ref="D16:D20" si="7">D8</f>
        <v>1.0000000000000001E-9</v>
      </c>
      <c r="E16" s="113">
        <v>52236</v>
      </c>
      <c r="F16" s="113">
        <v>53523</v>
      </c>
      <c r="G16" s="113">
        <v>46968</v>
      </c>
      <c r="H16" s="113">
        <v>43545</v>
      </c>
      <c r="I16" s="113">
        <v>34026</v>
      </c>
      <c r="J16" s="113">
        <v>20536</v>
      </c>
      <c r="K16" s="113">
        <v>10025</v>
      </c>
      <c r="L16" s="113">
        <v>8429</v>
      </c>
      <c r="M16" s="113">
        <v>8156</v>
      </c>
      <c r="N16" s="114">
        <v>9413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0.10438237735341116</v>
      </c>
      <c r="D17" s="53">
        <f t="shared" si="7"/>
        <v>2.5000000000000001E-9</v>
      </c>
      <c r="E17" s="113">
        <v>40233</v>
      </c>
      <c r="F17" s="113">
        <v>42318</v>
      </c>
      <c r="G17" s="113">
        <v>40431</v>
      </c>
      <c r="H17" s="113">
        <v>35182</v>
      </c>
      <c r="I17" s="113">
        <v>24062</v>
      </c>
      <c r="J17" s="113">
        <v>12874</v>
      </c>
      <c r="K17" s="113">
        <v>9061</v>
      </c>
      <c r="L17" s="113">
        <v>8783</v>
      </c>
      <c r="M17" s="113">
        <v>10058</v>
      </c>
      <c r="N17" s="114">
        <v>9603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1.0144378804626903</v>
      </c>
      <c r="S17" s="30">
        <f t="shared" si="10"/>
        <v>1.045718357695304</v>
      </c>
      <c r="T17" s="30">
        <f t="shared" si="10"/>
        <v>1.0043552505641344</v>
      </c>
      <c r="U17" s="30">
        <f t="shared" si="10"/>
        <v>0.94722029435264543</v>
      </c>
      <c r="V17" s="30">
        <f t="shared" si="10"/>
        <v>0.66242436293854723</v>
      </c>
      <c r="W17" s="30">
        <f t="shared" si="10"/>
        <v>0.41587489423034141</v>
      </c>
      <c r="X17" s="30">
        <f t="shared" si="10"/>
        <v>0.31177852670703382</v>
      </c>
      <c r="Y17" s="30">
        <f t="shared" si="10"/>
        <v>0.25481121878547824</v>
      </c>
      <c r="Z17" s="31">
        <f t="shared" si="10"/>
        <v>0.23476512094962251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23253</v>
      </c>
      <c r="F18" s="113">
        <v>24520</v>
      </c>
      <c r="G18" s="113">
        <v>22860</v>
      </c>
      <c r="H18" s="113">
        <v>17980</v>
      </c>
      <c r="I18" s="113">
        <v>14247</v>
      </c>
      <c r="J18" s="113">
        <v>10969</v>
      </c>
      <c r="K18" s="113">
        <v>10080</v>
      </c>
      <c r="L18" s="113">
        <v>9119</v>
      </c>
      <c r="M18" s="113">
        <v>10345</v>
      </c>
      <c r="N18" s="114">
        <v>9993</v>
      </c>
      <c r="O18" s="5"/>
      <c r="P18" s="20">
        <f t="shared" si="9"/>
        <v>-8.9999999999999982</v>
      </c>
      <c r="Q18" s="30">
        <f t="shared" si="10"/>
        <v>0.96278836086003539</v>
      </c>
      <c r="R18" s="30">
        <f t="shared" si="10"/>
        <v>0.97668898412500216</v>
      </c>
      <c r="S18" s="30">
        <f t="shared" si="10"/>
        <v>1.0068054635267099</v>
      </c>
      <c r="T18" s="30">
        <f t="shared" si="10"/>
        <v>0.96698154541181314</v>
      </c>
      <c r="U18" s="30">
        <f t="shared" si="10"/>
        <v>0.91197267457314368</v>
      </c>
      <c r="V18" s="30">
        <f t="shared" si="10"/>
        <v>0.63777446658735704</v>
      </c>
      <c r="W18" s="30">
        <f t="shared" si="10"/>
        <v>0.40039950773887101</v>
      </c>
      <c r="X18" s="30">
        <f t="shared" si="10"/>
        <v>0.30017673667962186</v>
      </c>
      <c r="Y18" s="30">
        <f t="shared" si="10"/>
        <v>0.24532927566321847</v>
      </c>
      <c r="Z18" s="31">
        <f t="shared" si="10"/>
        <v>0.22602912598619501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13727</v>
      </c>
      <c r="F19" s="113">
        <v>14302</v>
      </c>
      <c r="G19" s="113">
        <v>13627</v>
      </c>
      <c r="H19" s="113">
        <v>12228</v>
      </c>
      <c r="I19" s="113">
        <v>12306</v>
      </c>
      <c r="J19" s="113">
        <v>10294</v>
      </c>
      <c r="K19" s="113">
        <v>10150</v>
      </c>
      <c r="L19" s="113">
        <v>10363</v>
      </c>
      <c r="M19" s="113">
        <v>10485</v>
      </c>
      <c r="N19" s="114">
        <v>11567</v>
      </c>
      <c r="O19" s="5"/>
      <c r="P19" s="20">
        <f t="shared" si="9"/>
        <v>-8.6020599913279607</v>
      </c>
      <c r="Q19" s="30">
        <f t="shared" si="10"/>
        <v>0.77750664042388007</v>
      </c>
      <c r="R19" s="30">
        <f t="shared" si="10"/>
        <v>0.78873218835726799</v>
      </c>
      <c r="S19" s="30">
        <f t="shared" si="10"/>
        <v>0.81305296712125308</v>
      </c>
      <c r="T19" s="30">
        <f t="shared" si="10"/>
        <v>0.78089287665820439</v>
      </c>
      <c r="U19" s="30">
        <f t="shared" si="10"/>
        <v>0.73647006880344412</v>
      </c>
      <c r="V19" s="30">
        <f t="shared" si="10"/>
        <v>0.51503934096327886</v>
      </c>
      <c r="W19" s="30">
        <f t="shared" si="10"/>
        <v>0.32334549184966921</v>
      </c>
      <c r="X19" s="30">
        <f t="shared" si="10"/>
        <v>0.24240987485629284</v>
      </c>
      <c r="Y19" s="30">
        <f t="shared" si="10"/>
        <v>0.19811741466021146</v>
      </c>
      <c r="Z19" s="31">
        <f t="shared" si="10"/>
        <v>0.18253144047824688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12249</v>
      </c>
      <c r="F20" s="113">
        <v>13540</v>
      </c>
      <c r="G20" s="113">
        <v>12183</v>
      </c>
      <c r="H20" s="113">
        <v>12180</v>
      </c>
      <c r="I20" s="113">
        <v>13653</v>
      </c>
      <c r="J20" s="113">
        <v>10417</v>
      </c>
      <c r="K20" s="113">
        <v>11452</v>
      </c>
      <c r="L20" s="113">
        <v>11304</v>
      </c>
      <c r="M20" s="113">
        <v>11578</v>
      </c>
      <c r="N20" s="114">
        <v>11706</v>
      </c>
      <c r="O20" s="5"/>
      <c r="P20" s="20">
        <f t="shared" si="9"/>
        <v>-8.3010299956639813</v>
      </c>
      <c r="Q20" s="30">
        <f t="shared" si="10"/>
        <v>0.41126998854962166</v>
      </c>
      <c r="R20" s="30">
        <f t="shared" si="10"/>
        <v>0.41720785548219314</v>
      </c>
      <c r="S20" s="30">
        <f t="shared" si="10"/>
        <v>0.43007257699547685</v>
      </c>
      <c r="T20" s="30">
        <f t="shared" si="10"/>
        <v>0.41306117239926399</v>
      </c>
      <c r="U20" s="30">
        <f t="shared" si="10"/>
        <v>0.38956327961238174</v>
      </c>
      <c r="V20" s="30">
        <f t="shared" si="10"/>
        <v>0.27243526016072672</v>
      </c>
      <c r="W20" s="30">
        <f t="shared" si="10"/>
        <v>0.17103686298818763</v>
      </c>
      <c r="X20" s="30">
        <f t="shared" si="10"/>
        <v>0.12822515110881971</v>
      </c>
      <c r="Y20" s="30">
        <f t="shared" si="10"/>
        <v>0.10479620703221877</v>
      </c>
      <c r="Z20" s="31">
        <f t="shared" si="10"/>
        <v>9.6551848604801788E-2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0.26198085046369707</v>
      </c>
      <c r="R21" s="30">
        <f t="shared" si="10"/>
        <v>0.2657632986662059</v>
      </c>
      <c r="S21" s="30">
        <f t="shared" si="10"/>
        <v>0.27395818469451633</v>
      </c>
      <c r="T21" s="30">
        <f t="shared" si="10"/>
        <v>0.26312184271047151</v>
      </c>
      <c r="U21" s="30">
        <f t="shared" si="10"/>
        <v>0.24815357829097953</v>
      </c>
      <c r="V21" s="30">
        <f t="shared" si="10"/>
        <v>0.17354249797051333</v>
      </c>
      <c r="W21" s="30">
        <f t="shared" si="10"/>
        <v>0.10895125847696491</v>
      </c>
      <c r="X21" s="30">
        <f t="shared" si="10"/>
        <v>8.1680003583027211E-2</v>
      </c>
      <c r="Y21" s="30">
        <f t="shared" si="10"/>
        <v>6.6755659805110779E-2</v>
      </c>
      <c r="Z21" s="31">
        <f t="shared" si="10"/>
        <v>6.1503966045594813E-2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0.22030354458180046</v>
      </c>
      <c r="R22" s="30">
        <f t="shared" si="10"/>
        <v>0.22348426082397946</v>
      </c>
      <c r="S22" s="30">
        <f t="shared" si="10"/>
        <v>0.23037546083453456</v>
      </c>
      <c r="T22" s="30">
        <f t="shared" si="10"/>
        <v>0.22126302171862117</v>
      </c>
      <c r="U22" s="30">
        <f t="shared" si="10"/>
        <v>0.20867598834570417</v>
      </c>
      <c r="V22" s="30">
        <f t="shared" si="10"/>
        <v>0.14593443517270302</v>
      </c>
      <c r="W22" s="30">
        <f t="shared" si="10"/>
        <v>9.1618713301525573E-2</v>
      </c>
      <c r="X22" s="30">
        <f t="shared" si="10"/>
        <v>6.8685914558051092E-2</v>
      </c>
      <c r="Y22" s="30">
        <f t="shared" si="10"/>
        <v>5.6135814697649514E-2</v>
      </c>
      <c r="Z22" s="31">
        <f t="shared" si="10"/>
        <v>5.1719588289376943E-2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50332</v>
      </c>
      <c r="F23" s="113">
        <v>51140</v>
      </c>
      <c r="G23" s="113">
        <v>53777</v>
      </c>
      <c r="H23" s="113">
        <v>53325</v>
      </c>
      <c r="I23" s="113">
        <v>48141</v>
      </c>
      <c r="J23" s="113">
        <v>32737</v>
      </c>
      <c r="K23" s="113">
        <v>19813</v>
      </c>
      <c r="L23" s="113">
        <v>15750</v>
      </c>
      <c r="M23" s="113">
        <v>12286</v>
      </c>
      <c r="N23" s="114">
        <v>12095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50750</v>
      </c>
      <c r="F24" s="113">
        <v>49930</v>
      </c>
      <c r="G24" s="113">
        <v>46548</v>
      </c>
      <c r="H24" s="113">
        <v>48695</v>
      </c>
      <c r="I24" s="113">
        <v>39615</v>
      </c>
      <c r="J24" s="113">
        <v>18938</v>
      </c>
      <c r="K24" s="113">
        <v>8879</v>
      </c>
      <c r="L24" s="113">
        <v>8193</v>
      </c>
      <c r="M24" s="113">
        <v>8777</v>
      </c>
      <c r="N24" s="114">
        <v>8964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40718</v>
      </c>
      <c r="F25" s="113">
        <v>41951</v>
      </c>
      <c r="G25" s="113">
        <v>36685</v>
      </c>
      <c r="H25" s="113">
        <v>34840</v>
      </c>
      <c r="I25" s="113">
        <v>22825</v>
      </c>
      <c r="J25" s="113">
        <v>11263</v>
      </c>
      <c r="K25" s="113">
        <v>8436</v>
      </c>
      <c r="L25" s="113">
        <v>8766</v>
      </c>
      <c r="M25" s="113">
        <v>9011</v>
      </c>
      <c r="N25" s="114">
        <v>10349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23618</v>
      </c>
      <c r="F26" s="113">
        <v>22792</v>
      </c>
      <c r="G26" s="113">
        <v>19645</v>
      </c>
      <c r="H26" s="113">
        <v>16630</v>
      </c>
      <c r="I26" s="113">
        <v>12497</v>
      </c>
      <c r="J26" s="113">
        <v>9618</v>
      </c>
      <c r="K26" s="113">
        <v>9773</v>
      </c>
      <c r="L26" s="113">
        <v>9291</v>
      </c>
      <c r="M26" s="113">
        <v>8975</v>
      </c>
      <c r="N26" s="114">
        <v>10615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1.0144378804626903</v>
      </c>
      <c r="S26" s="30">
        <f t="shared" si="15"/>
        <v>1.045718357695304</v>
      </c>
      <c r="T26" s="30">
        <f t="shared" si="15"/>
        <v>1.0043552505641344</v>
      </c>
      <c r="U26" s="30">
        <f t="shared" si="15"/>
        <v>0.94722029435264543</v>
      </c>
      <c r="V26" s="30">
        <f t="shared" si="15"/>
        <v>0.66242436293854723</v>
      </c>
      <c r="W26" s="30">
        <f t="shared" si="15"/>
        <v>0.41587489423034141</v>
      </c>
      <c r="X26" s="30">
        <f t="shared" si="15"/>
        <v>0.31177852670703382</v>
      </c>
      <c r="Y26" s="30">
        <f t="shared" si="15"/>
        <v>0.25481121878547824</v>
      </c>
      <c r="Z26" s="31">
        <f t="shared" si="15"/>
        <v>0.23476512094962251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13754</v>
      </c>
      <c r="F27" s="113">
        <v>12059</v>
      </c>
      <c r="G27" s="113">
        <v>13157</v>
      </c>
      <c r="H27" s="113">
        <v>12188</v>
      </c>
      <c r="I27" s="113">
        <v>11208</v>
      </c>
      <c r="J27" s="113">
        <v>9480</v>
      </c>
      <c r="K27" s="113">
        <v>8757</v>
      </c>
      <c r="L27" s="113">
        <v>10314</v>
      </c>
      <c r="M27" s="113">
        <v>9900</v>
      </c>
      <c r="N27" s="114">
        <v>10656</v>
      </c>
      <c r="O27" s="5"/>
      <c r="P27" s="20">
        <f t="shared" si="14"/>
        <v>-8.9999999999999982</v>
      </c>
      <c r="Q27" s="30">
        <f t="shared" si="15"/>
        <v>0.96278836086003539</v>
      </c>
      <c r="R27" s="30">
        <f t="shared" si="15"/>
        <v>0.97279891042808952</v>
      </c>
      <c r="S27" s="30">
        <f t="shared" si="15"/>
        <v>0.93187398200200011</v>
      </c>
      <c r="T27" s="30">
        <f t="shared" si="15"/>
        <v>0.88765469718158574</v>
      </c>
      <c r="U27" s="30">
        <f t="shared" si="15"/>
        <v>0.72033381356422554</v>
      </c>
      <c r="V27" s="30">
        <f t="shared" si="15"/>
        <v>0.37621971187825687</v>
      </c>
      <c r="W27" s="30">
        <f t="shared" si="15"/>
        <v>0.17532363319754773</v>
      </c>
      <c r="X27" s="30">
        <f t="shared" si="15"/>
        <v>0.1555719729470966</v>
      </c>
      <c r="Y27" s="30">
        <f t="shared" si="15"/>
        <v>0.16149622797376728</v>
      </c>
      <c r="Z27" s="31">
        <f t="shared" si="15"/>
        <v>0.17866003619101697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10709</v>
      </c>
      <c r="F28" s="115">
        <v>11430</v>
      </c>
      <c r="G28" s="115">
        <v>12176</v>
      </c>
      <c r="H28" s="115">
        <v>11133</v>
      </c>
      <c r="I28" s="115">
        <v>10875</v>
      </c>
      <c r="J28" s="115">
        <v>10609</v>
      </c>
      <c r="K28" s="115">
        <v>9744</v>
      </c>
      <c r="L28" s="115">
        <v>10102</v>
      </c>
      <c r="M28" s="115">
        <v>11597</v>
      </c>
      <c r="N28" s="116">
        <v>12410</v>
      </c>
      <c r="O28" s="5"/>
      <c r="P28" s="20">
        <f t="shared" si="14"/>
        <v>-8.6020599913279607</v>
      </c>
      <c r="Q28" s="30">
        <f t="shared" si="15"/>
        <v>0.77750664042388007</v>
      </c>
      <c r="R28" s="30">
        <f t="shared" si="15"/>
        <v>0.81978088966629503</v>
      </c>
      <c r="S28" s="30">
        <f t="shared" si="15"/>
        <v>0.73941470654103159</v>
      </c>
      <c r="T28" s="30">
        <f t="shared" si="15"/>
        <v>0.67291618456360103</v>
      </c>
      <c r="U28" s="30">
        <f t="shared" si="15"/>
        <v>0.45611050542575349</v>
      </c>
      <c r="V28" s="30">
        <f t="shared" si="15"/>
        <v>0.23711699812409859</v>
      </c>
      <c r="W28" s="30">
        <f t="shared" si="15"/>
        <v>0.16775132140197282</v>
      </c>
      <c r="X28" s="30">
        <f t="shared" si="15"/>
        <v>0.17140932987270507</v>
      </c>
      <c r="Y28" s="30">
        <f t="shared" si="15"/>
        <v>0.18049165011632606</v>
      </c>
      <c r="Z28" s="31">
        <f t="shared" si="15"/>
        <v>0.19347272180968053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0.41126998854962166</v>
      </c>
      <c r="R29" s="30">
        <f t="shared" si="15"/>
        <v>0.4639215316363674</v>
      </c>
      <c r="S29" s="30">
        <f t="shared" si="15"/>
        <v>0.40821844000813073</v>
      </c>
      <c r="T29" s="30">
        <f t="shared" si="15"/>
        <v>0.32561650651813118</v>
      </c>
      <c r="U29" s="30">
        <f t="shared" si="15"/>
        <v>0.26789526555917192</v>
      </c>
      <c r="V29" s="30">
        <f t="shared" si="15"/>
        <v>0.19349180970725763</v>
      </c>
      <c r="W29" s="30">
        <f t="shared" si="15"/>
        <v>0.17978006709738092</v>
      </c>
      <c r="X29" s="30">
        <f t="shared" si="15"/>
        <v>0.1751684927613982</v>
      </c>
      <c r="Y29" s="30">
        <f t="shared" si="15"/>
        <v>0.1848844212142853</v>
      </c>
      <c r="Z29" s="31">
        <f t="shared" si="15"/>
        <v>0.19984093880898104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0.26198085046369707</v>
      </c>
      <c r="R30" s="30">
        <f t="shared" si="15"/>
        <v>0.2528643130246141</v>
      </c>
      <c r="S30" s="30">
        <f t="shared" si="15"/>
        <v>0.26007647472401935</v>
      </c>
      <c r="T30" s="30">
        <f t="shared" si="15"/>
        <v>0.24198116253194776</v>
      </c>
      <c r="U30" s="30">
        <f t="shared" si="15"/>
        <v>0.21947377721720862</v>
      </c>
      <c r="V30" s="30">
        <f t="shared" si="15"/>
        <v>0.18588224927241428</v>
      </c>
      <c r="W30" s="30">
        <f t="shared" si="15"/>
        <v>0.18271698149504623</v>
      </c>
      <c r="X30" s="30">
        <f t="shared" si="15"/>
        <v>0.19795868075033043</v>
      </c>
      <c r="Y30" s="30">
        <f t="shared" si="15"/>
        <v>0.20169935703028932</v>
      </c>
      <c r="Z30" s="31">
        <f t="shared" si="15"/>
        <v>0.21674911587422654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0.22030354458180046</v>
      </c>
      <c r="R31" s="30">
        <f t="shared" si="15"/>
        <v>0.23035508970140298</v>
      </c>
      <c r="S31" s="30">
        <f t="shared" si="15"/>
        <v>0.23785096935609365</v>
      </c>
      <c r="T31" s="30">
        <f t="shared" si="15"/>
        <v>0.22177083755643501</v>
      </c>
      <c r="U31" s="30">
        <f t="shared" si="15"/>
        <v>0.22613462021235442</v>
      </c>
      <c r="V31" s="30">
        <f t="shared" si="15"/>
        <v>0.21009033606322217</v>
      </c>
      <c r="W31" s="30">
        <f t="shared" si="15"/>
        <v>0.19919318929832297</v>
      </c>
      <c r="X31" s="30">
        <f t="shared" si="15"/>
        <v>0.19816748506150605</v>
      </c>
      <c r="Y31" s="30">
        <f t="shared" si="15"/>
        <v>0.21887835850684678</v>
      </c>
      <c r="Z31" s="31">
        <f t="shared" si="15"/>
        <v>0.22683484648754612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0.99901164842922696</v>
      </c>
      <c r="G34" s="30">
        <f t="shared" si="17"/>
        <v>1.0501941404871162</v>
      </c>
      <c r="H34" s="30">
        <f t="shared" si="17"/>
        <v>0.94666431344864099</v>
      </c>
      <c r="I34" s="30">
        <f t="shared" si="17"/>
        <v>0.97334980585951292</v>
      </c>
      <c r="J34" s="30">
        <f t="shared" si="17"/>
        <v>0.64717613836921994</v>
      </c>
      <c r="K34" s="30">
        <f t="shared" si="17"/>
        <v>0.42795623014472289</v>
      </c>
      <c r="L34" s="30">
        <f t="shared" si="17"/>
        <v>0.30483586304271093</v>
      </c>
      <c r="M34" s="30">
        <f t="shared" si="17"/>
        <v>0.24230497705612425</v>
      </c>
      <c r="N34" s="31">
        <f t="shared" si="17"/>
        <v>0.22703847511471939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0.90607130250617718</v>
      </c>
      <c r="F35" s="30">
        <f t="shared" si="20"/>
        <v>0.92839745852453226</v>
      </c>
      <c r="G35" s="30">
        <f t="shared" si="20"/>
        <v>0.9950405930109425</v>
      </c>
      <c r="H35" s="30">
        <f t="shared" si="20"/>
        <v>0.88355100600070602</v>
      </c>
      <c r="I35" s="30">
        <f t="shared" si="20"/>
        <v>0.73948111542534412</v>
      </c>
      <c r="J35" s="30">
        <f t="shared" si="20"/>
        <v>0.36948464525238262</v>
      </c>
      <c r="K35" s="30">
        <f t="shared" si="20"/>
        <v>0.16263678079774091</v>
      </c>
      <c r="L35" s="30">
        <f t="shared" si="20"/>
        <v>0.14677020825979528</v>
      </c>
      <c r="M35" s="30">
        <f t="shared" si="20"/>
        <v>0.15803035651253089</v>
      </c>
      <c r="N35" s="31">
        <f t="shared" si="20"/>
        <v>0.18236851394281681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0.77334980585951285</v>
      </c>
      <c r="F36" s="30">
        <f t="shared" si="20"/>
        <v>0.83679844687610305</v>
      </c>
      <c r="G36" s="30">
        <f t="shared" si="20"/>
        <v>0.73551006000705965</v>
      </c>
      <c r="H36" s="30">
        <f t="shared" si="20"/>
        <v>0.67054359336392522</v>
      </c>
      <c r="I36" s="30">
        <f t="shared" si="20"/>
        <v>0.46618425697140842</v>
      </c>
      <c r="J36" s="30">
        <f t="shared" si="20"/>
        <v>0.24752912107306743</v>
      </c>
      <c r="K36" s="30">
        <f t="shared" si="20"/>
        <v>0.16669608189198729</v>
      </c>
      <c r="L36" s="30">
        <f t="shared" si="20"/>
        <v>0.17629721143663959</v>
      </c>
      <c r="M36" s="30">
        <f t="shared" si="20"/>
        <v>0.17490292975644192</v>
      </c>
      <c r="N36" s="31">
        <f t="shared" si="20"/>
        <v>0.19574655841863747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3.8900736969126326E-3</v>
      </c>
      <c r="S36" s="30">
        <f t="shared" si="23"/>
        <v>7.4931481524709742E-2</v>
      </c>
      <c r="T36" s="30">
        <f t="shared" si="23"/>
        <v>7.9326848230227398E-2</v>
      </c>
      <c r="U36" s="30">
        <f t="shared" si="23"/>
        <v>0.19163886100891814</v>
      </c>
      <c r="V36" s="30">
        <f t="shared" si="23"/>
        <v>0.26155475470910017</v>
      </c>
      <c r="W36" s="30">
        <f t="shared" si="23"/>
        <v>0.22507587454132327</v>
      </c>
      <c r="X36" s="30">
        <f t="shared" si="23"/>
        <v>0.14460476373252526</v>
      </c>
      <c r="Y36" s="30">
        <f t="shared" si="23"/>
        <v>8.3833047689451184E-2</v>
      </c>
      <c r="Z36" s="31">
        <f t="shared" si="23"/>
        <v>4.7369089795178038E-2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0.33099188139781149</v>
      </c>
      <c r="F37" s="30">
        <f t="shared" si="20"/>
        <v>0.48173314507589127</v>
      </c>
      <c r="G37" s="30">
        <f t="shared" si="20"/>
        <v>0.40810095305330041</v>
      </c>
      <c r="H37" s="30">
        <f t="shared" si="20"/>
        <v>0.31118955171196611</v>
      </c>
      <c r="I37" s="30">
        <f t="shared" si="20"/>
        <v>0.28974585245322981</v>
      </c>
      <c r="J37" s="30">
        <f t="shared" si="20"/>
        <v>0.18485704200494177</v>
      </c>
      <c r="K37" s="30">
        <f t="shared" si="20"/>
        <v>0.15721849629368162</v>
      </c>
      <c r="L37" s="30">
        <f t="shared" si="20"/>
        <v>0.17087892693258031</v>
      </c>
      <c r="M37" s="30">
        <f t="shared" si="20"/>
        <v>0.1834451111895517</v>
      </c>
      <c r="N37" s="31">
        <f t="shared" si="20"/>
        <v>0.20229438757500884</v>
      </c>
      <c r="P37" s="20">
        <f t="shared" si="21"/>
        <v>-8.6020599913279607</v>
      </c>
      <c r="Q37" s="30">
        <f t="shared" si="23"/>
        <v>0</v>
      </c>
      <c r="R37" s="30">
        <f t="shared" si="23"/>
        <v>-3.1048701309027038E-2</v>
      </c>
      <c r="S37" s="30">
        <f t="shared" si="23"/>
        <v>7.3638260580221493E-2</v>
      </c>
      <c r="T37" s="30">
        <f t="shared" si="23"/>
        <v>0.10797669209460337</v>
      </c>
      <c r="U37" s="30">
        <f t="shared" si="23"/>
        <v>0.28035956337769063</v>
      </c>
      <c r="V37" s="30">
        <f t="shared" si="23"/>
        <v>0.27792234283918027</v>
      </c>
      <c r="W37" s="30">
        <f t="shared" si="23"/>
        <v>0.15559417044769638</v>
      </c>
      <c r="X37" s="30">
        <f t="shared" si="23"/>
        <v>7.1000544983587766E-2</v>
      </c>
      <c r="Y37" s="30">
        <f t="shared" si="23"/>
        <v>1.7625764543885397E-2</v>
      </c>
      <c r="Z37" s="31">
        <f t="shared" si="23"/>
        <v>-1.0941281331433655E-2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0.25672432050829508</v>
      </c>
      <c r="F38" s="30">
        <f t="shared" si="20"/>
        <v>0.25232968584539356</v>
      </c>
      <c r="G38" s="30">
        <f t="shared" si="20"/>
        <v>0.26473702788563358</v>
      </c>
      <c r="H38" s="30">
        <f t="shared" si="20"/>
        <v>0.25578891634309919</v>
      </c>
      <c r="I38" s="30">
        <f t="shared" si="20"/>
        <v>0.2062830921284857</v>
      </c>
      <c r="J38" s="30">
        <f t="shared" si="20"/>
        <v>0.17735615954818215</v>
      </c>
      <c r="K38" s="30">
        <f t="shared" si="20"/>
        <v>0.18490998941051889</v>
      </c>
      <c r="L38" s="30">
        <f t="shared" si="20"/>
        <v>0.19572890928344511</v>
      </c>
      <c r="M38" s="30">
        <f t="shared" si="20"/>
        <v>0.21290151782562655</v>
      </c>
      <c r="N38" s="31">
        <f t="shared" si="20"/>
        <v>0.22285563007412637</v>
      </c>
      <c r="P38" s="20">
        <f t="shared" si="21"/>
        <v>-8.3010299956639813</v>
      </c>
      <c r="Q38" s="30">
        <f t="shared" si="23"/>
        <v>0</v>
      </c>
      <c r="R38" s="30">
        <f t="shared" si="23"/>
        <v>-4.6713676154174266E-2</v>
      </c>
      <c r="S38" s="30">
        <f t="shared" si="23"/>
        <v>2.1854136987346118E-2</v>
      </c>
      <c r="T38" s="30">
        <f t="shared" si="23"/>
        <v>8.744466588113281E-2</v>
      </c>
      <c r="U38" s="30">
        <f t="shared" si="23"/>
        <v>0.12166801405320982</v>
      </c>
      <c r="V38" s="30">
        <f t="shared" si="23"/>
        <v>7.8943450453469094E-2</v>
      </c>
      <c r="W38" s="30">
        <f t="shared" si="23"/>
        <v>-8.7432041091932977E-3</v>
      </c>
      <c r="X38" s="30">
        <f t="shared" si="23"/>
        <v>-4.6943341652578491E-2</v>
      </c>
      <c r="Y38" s="30">
        <f t="shared" si="23"/>
        <v>-8.0088214182066533E-2</v>
      </c>
      <c r="Z38" s="31">
        <f t="shared" si="23"/>
        <v>-0.10328909020417926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0.21974938228026827</v>
      </c>
      <c r="F39" s="30">
        <f t="shared" si="20"/>
        <v>0.21150723614542888</v>
      </c>
      <c r="G39" s="30">
        <f t="shared" si="20"/>
        <v>0.24447582068478643</v>
      </c>
      <c r="H39" s="30">
        <f t="shared" si="20"/>
        <v>0.21701376632545005</v>
      </c>
      <c r="I39" s="30">
        <f t="shared" si="20"/>
        <v>0.20776561948464525</v>
      </c>
      <c r="J39" s="30">
        <f t="shared" si="20"/>
        <v>0.22525591246028945</v>
      </c>
      <c r="K39" s="30">
        <f t="shared" si="20"/>
        <v>0.19045181786092483</v>
      </c>
      <c r="L39" s="30">
        <f t="shared" si="20"/>
        <v>0.1830215319449347</v>
      </c>
      <c r="M39" s="30">
        <f t="shared" si="20"/>
        <v>0.2103423932227321</v>
      </c>
      <c r="N39" s="31">
        <f t="shared" si="20"/>
        <v>0.2156724320508295</v>
      </c>
      <c r="P39" s="20">
        <f t="shared" si="21"/>
        <v>-8.1249387366082999</v>
      </c>
      <c r="Q39" s="30">
        <f t="shared" si="23"/>
        <v>0</v>
      </c>
      <c r="R39" s="30">
        <f t="shared" si="23"/>
        <v>1.2898985641591809E-2</v>
      </c>
      <c r="S39" s="30">
        <f t="shared" si="23"/>
        <v>1.388170997049698E-2</v>
      </c>
      <c r="T39" s="30">
        <f t="shared" si="23"/>
        <v>2.1140680178523746E-2</v>
      </c>
      <c r="U39" s="30">
        <f t="shared" si="23"/>
        <v>2.8679801073770911E-2</v>
      </c>
      <c r="V39" s="30">
        <f t="shared" si="23"/>
        <v>-1.2339751301900959E-2</v>
      </c>
      <c r="W39" s="30">
        <f t="shared" si="23"/>
        <v>-7.3765723018081319E-2</v>
      </c>
      <c r="X39" s="30">
        <f t="shared" si="23"/>
        <v>-0.11627867716730322</v>
      </c>
      <c r="Y39" s="30">
        <f t="shared" si="23"/>
        <v>-0.13494369722517854</v>
      </c>
      <c r="Z39" s="31">
        <f t="shared" si="23"/>
        <v>-0.15524514982863175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-6.8708288774235182E-3</v>
      </c>
      <c r="S40" s="36">
        <f t="shared" si="23"/>
        <v>-7.4755085215590933E-3</v>
      </c>
      <c r="T40" s="36">
        <f t="shared" si="23"/>
        <v>-5.0781583781384088E-4</v>
      </c>
      <c r="U40" s="36">
        <f t="shared" si="23"/>
        <v>-1.7458631866650254E-2</v>
      </c>
      <c r="V40" s="36">
        <f t="shared" si="23"/>
        <v>-6.4155900890519146E-2</v>
      </c>
      <c r="W40" s="36">
        <f t="shared" si="23"/>
        <v>-0.1075744759967974</v>
      </c>
      <c r="X40" s="36">
        <f t="shared" si="23"/>
        <v>-0.12948157050345496</v>
      </c>
      <c r="Y40" s="36">
        <f t="shared" si="23"/>
        <v>-0.16274254380919728</v>
      </c>
      <c r="Z40" s="37">
        <f t="shared" si="23"/>
        <v>-0.17511525819816917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1.0282485875706215</v>
      </c>
      <c r="G42" s="30">
        <f t="shared" si="25"/>
        <v>1.0185154108631203</v>
      </c>
      <c r="H42" s="30">
        <f t="shared" si="25"/>
        <v>1.0069362868490239</v>
      </c>
      <c r="I42" s="30">
        <f t="shared" si="25"/>
        <v>0.91184203166079325</v>
      </c>
      <c r="J42" s="30">
        <f t="shared" si="25"/>
        <v>0.68967574723574054</v>
      </c>
      <c r="K42" s="30">
        <f t="shared" si="25"/>
        <v>0.42602226324327347</v>
      </c>
      <c r="L42" s="30">
        <f t="shared" si="25"/>
        <v>0.3175775204639108</v>
      </c>
      <c r="M42" s="30">
        <f t="shared" si="25"/>
        <v>0.27802949786504072</v>
      </c>
      <c r="N42" s="31">
        <f t="shared" si="25"/>
        <v>0.23695250881020305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0.97398892431616046</v>
      </c>
      <c r="F43" s="30">
        <f t="shared" si="27"/>
        <v>0.99798623930189634</v>
      </c>
      <c r="G43" s="30">
        <f t="shared" si="27"/>
        <v>0.87576215248643507</v>
      </c>
      <c r="H43" s="30">
        <f t="shared" si="27"/>
        <v>0.81193712591598144</v>
      </c>
      <c r="I43" s="30">
        <f t="shared" si="27"/>
        <v>0.63444649549700738</v>
      </c>
      <c r="J43" s="30">
        <f t="shared" si="27"/>
        <v>0.38291286755794224</v>
      </c>
      <c r="K43" s="30">
        <f t="shared" si="27"/>
        <v>0.18692547220823777</v>
      </c>
      <c r="L43" s="30">
        <f t="shared" si="27"/>
        <v>0.15716656411403851</v>
      </c>
      <c r="M43" s="30">
        <f t="shared" si="27"/>
        <v>0.15207622457160971</v>
      </c>
      <c r="N43" s="31">
        <f t="shared" si="27"/>
        <v>0.17551416158565009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0.75018179784080108</v>
      </c>
      <c r="F44" s="30">
        <f t="shared" si="27"/>
        <v>0.78905856687363651</v>
      </c>
      <c r="G44" s="30">
        <f t="shared" si="27"/>
        <v>0.75387369245399116</v>
      </c>
      <c r="H44" s="30">
        <f t="shared" si="27"/>
        <v>0.65600119333967299</v>
      </c>
      <c r="I44" s="30">
        <f t="shared" si="27"/>
        <v>0.44865842516455035</v>
      </c>
      <c r="J44" s="30">
        <f t="shared" si="27"/>
        <v>0.24004773358691803</v>
      </c>
      <c r="K44" s="30">
        <f t="shared" si="27"/>
        <v>0.16895079338442318</v>
      </c>
      <c r="L44" s="30">
        <f t="shared" si="27"/>
        <v>0.16376722418004513</v>
      </c>
      <c r="M44" s="30">
        <f t="shared" si="27"/>
        <v>0.1875407879771028</v>
      </c>
      <c r="N44" s="31">
        <f t="shared" si="27"/>
        <v>0.17905688873972142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0.43357386586116237</v>
      </c>
      <c r="F45" s="30">
        <f t="shared" si="27"/>
        <v>0.45719826219910126</v>
      </c>
      <c r="G45" s="30">
        <f t="shared" si="27"/>
        <v>0.42624601443195165</v>
      </c>
      <c r="H45" s="30">
        <f t="shared" si="27"/>
        <v>0.33525386436948779</v>
      </c>
      <c r="I45" s="30">
        <f t="shared" si="27"/>
        <v>0.26564859875818092</v>
      </c>
      <c r="J45" s="30">
        <f t="shared" si="27"/>
        <v>0.20452723238425538</v>
      </c>
      <c r="K45" s="30">
        <f t="shared" si="27"/>
        <v>0.18795099848967947</v>
      </c>
      <c r="L45" s="30">
        <f t="shared" si="27"/>
        <v>0.17003225746303444</v>
      </c>
      <c r="M45" s="30">
        <f t="shared" si="27"/>
        <v>0.19289217057298949</v>
      </c>
      <c r="N45" s="31">
        <f t="shared" si="27"/>
        <v>0.18632880237176261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0.25595271391545932</v>
      </c>
      <c r="F46" s="30">
        <f t="shared" si="27"/>
        <v>0.26667412503962262</v>
      </c>
      <c r="G46" s="30">
        <f t="shared" si="27"/>
        <v>0.2540881206764744</v>
      </c>
      <c r="H46" s="30">
        <f t="shared" si="27"/>
        <v>0.22800246126307547</v>
      </c>
      <c r="I46" s="30">
        <f t="shared" si="27"/>
        <v>0.22945684398948368</v>
      </c>
      <c r="J46" s="30">
        <f t="shared" si="27"/>
        <v>0.19194122802110719</v>
      </c>
      <c r="K46" s="30">
        <f t="shared" si="27"/>
        <v>0.18925621375696891</v>
      </c>
      <c r="L46" s="30">
        <f t="shared" si="27"/>
        <v>0.19322779735600679</v>
      </c>
      <c r="M46" s="30">
        <f t="shared" si="27"/>
        <v>0.1955026011075684</v>
      </c>
      <c r="N46" s="31">
        <f t="shared" si="27"/>
        <v>0.21567749995338517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1.0170978224314502</v>
      </c>
      <c r="S46" s="30">
        <f t="shared" si="29"/>
        <v>1.0541412130230488</v>
      </c>
      <c r="T46" s="30">
        <f t="shared" si="29"/>
        <v>1.0051576338356918</v>
      </c>
      <c r="U46" s="30">
        <f t="shared" si="29"/>
        <v>0.93749650182555122</v>
      </c>
      <c r="V46" s="30">
        <f t="shared" si="29"/>
        <v>0.60023160500770112</v>
      </c>
      <c r="W46" s="30">
        <f t="shared" si="29"/>
        <v>0.30825945248609904</v>
      </c>
      <c r="X46" s="30">
        <f t="shared" si="29"/>
        <v>0.18498504165607349</v>
      </c>
      <c r="Y46" s="30">
        <f t="shared" si="29"/>
        <v>0.11752244437543324</v>
      </c>
      <c r="Z46" s="31">
        <f t="shared" si="29"/>
        <v>9.3783182776291885E-2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0.22839402584326229</v>
      </c>
      <c r="F47" s="30">
        <f t="shared" si="27"/>
        <v>0.25246592455855754</v>
      </c>
      <c r="G47" s="30">
        <f t="shared" si="27"/>
        <v>0.22716339430553226</v>
      </c>
      <c r="H47" s="30">
        <f t="shared" si="27"/>
        <v>0.2271074565083627</v>
      </c>
      <c r="I47" s="30">
        <f t="shared" si="27"/>
        <v>0.2545729149186105</v>
      </c>
      <c r="J47" s="30">
        <f t="shared" si="27"/>
        <v>0.19423467770505864</v>
      </c>
      <c r="K47" s="30">
        <f t="shared" si="27"/>
        <v>0.21353321772855252</v>
      </c>
      <c r="L47" s="30">
        <f t="shared" si="27"/>
        <v>0.21077361973485484</v>
      </c>
      <c r="M47" s="30">
        <f t="shared" si="27"/>
        <v>0.21588260520967351</v>
      </c>
      <c r="N47" s="31">
        <f t="shared" si="27"/>
        <v>0.21826928455557421</v>
      </c>
      <c r="P47" s="20">
        <f t="shared" ref="P47:P51" si="30">LOG(D62,10)</f>
        <v>-8.9999999999999982</v>
      </c>
      <c r="Q47" s="30">
        <f t="shared" ref="Q47:Q51" si="31">$E89*E$88</f>
        <v>0.95593272848861366</v>
      </c>
      <c r="R47" s="30">
        <f t="shared" si="29"/>
        <v>0.97227709653672367</v>
      </c>
      <c r="S47" s="30">
        <f t="shared" si="29"/>
        <v>1.00768808597742</v>
      </c>
      <c r="T47" s="30">
        <f t="shared" si="29"/>
        <v>0.96086307947371175</v>
      </c>
      <c r="U47" s="30">
        <f t="shared" si="29"/>
        <v>0.8961835889386297</v>
      </c>
      <c r="V47" s="30">
        <f t="shared" si="29"/>
        <v>0.57378103590011154</v>
      </c>
      <c r="W47" s="30">
        <f t="shared" si="29"/>
        <v>0.29467529949744281</v>
      </c>
      <c r="X47" s="30">
        <f t="shared" si="29"/>
        <v>0.17683325559987018</v>
      </c>
      <c r="Y47" s="30">
        <f t="shared" si="29"/>
        <v>0.11234355091045922</v>
      </c>
      <c r="Z47" s="31">
        <f t="shared" si="29"/>
        <v>8.9650413797687054E-2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0.73651589898948167</v>
      </c>
      <c r="R48" s="30">
        <f t="shared" si="29"/>
        <v>0.7491087170483437</v>
      </c>
      <c r="S48" s="30">
        <f t="shared" si="29"/>
        <v>0.77639176317153347</v>
      </c>
      <c r="T48" s="30">
        <f t="shared" si="29"/>
        <v>0.74031457831063474</v>
      </c>
      <c r="U48" s="30">
        <f t="shared" si="29"/>
        <v>0.69048107884154009</v>
      </c>
      <c r="V48" s="30">
        <f t="shared" si="29"/>
        <v>0.44208012016414644</v>
      </c>
      <c r="W48" s="30">
        <f t="shared" si="29"/>
        <v>0.22703798776980463</v>
      </c>
      <c r="X48" s="30">
        <f t="shared" si="29"/>
        <v>0.13624442425492969</v>
      </c>
      <c r="Y48" s="30">
        <f t="shared" si="29"/>
        <v>8.6557148770613573E-2</v>
      </c>
      <c r="Z48" s="31">
        <f t="shared" si="29"/>
        <v>6.9072805172575497E-2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0.30280616868547594</v>
      </c>
      <c r="R49" s="30">
        <f t="shared" si="29"/>
        <v>0.30798349478880799</v>
      </c>
      <c r="S49" s="30">
        <f t="shared" si="29"/>
        <v>0.31920046196896951</v>
      </c>
      <c r="T49" s="30">
        <f t="shared" si="29"/>
        <v>0.30436793202674434</v>
      </c>
      <c r="U49" s="30">
        <f t="shared" si="29"/>
        <v>0.28387972387383148</v>
      </c>
      <c r="V49" s="30">
        <f t="shared" si="29"/>
        <v>0.18175383263631592</v>
      </c>
      <c r="W49" s="30">
        <f t="shared" si="29"/>
        <v>9.3342863768398163E-2</v>
      </c>
      <c r="X49" s="30">
        <f t="shared" si="29"/>
        <v>5.6014611727998785E-2</v>
      </c>
      <c r="Y49" s="30">
        <f t="shared" si="29"/>
        <v>3.5586521115876901E-2</v>
      </c>
      <c r="Z49" s="31">
        <f t="shared" si="29"/>
        <v>2.8398126263618661E-2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1.0160534053882222</v>
      </c>
      <c r="G50" s="30">
        <f t="shared" si="33"/>
        <v>1.0684455217356752</v>
      </c>
      <c r="H50" s="30">
        <f t="shared" si="33"/>
        <v>1.0594651513947388</v>
      </c>
      <c r="I50" s="30">
        <f t="shared" si="33"/>
        <v>0.95646904553763012</v>
      </c>
      <c r="J50" s="30">
        <f t="shared" si="33"/>
        <v>0.65042120321068109</v>
      </c>
      <c r="K50" s="30">
        <f t="shared" si="33"/>
        <v>0.39364618930302792</v>
      </c>
      <c r="L50" s="30">
        <f t="shared" si="33"/>
        <v>0.31292219661447984</v>
      </c>
      <c r="M50" s="30">
        <f t="shared" si="33"/>
        <v>0.24409918143526982</v>
      </c>
      <c r="N50" s="31">
        <f t="shared" si="33"/>
        <v>0.24030437892394502</v>
      </c>
      <c r="P50" s="20">
        <f t="shared" si="30"/>
        <v>-8.1249387366082999</v>
      </c>
      <c r="Q50" s="30">
        <f t="shared" si="31"/>
        <v>0.12601296274825563</v>
      </c>
      <c r="R50" s="30">
        <f t="shared" si="29"/>
        <v>0.12816751000938625</v>
      </c>
      <c r="S50" s="30">
        <f t="shared" si="29"/>
        <v>0.13283545740807445</v>
      </c>
      <c r="T50" s="30">
        <f t="shared" si="29"/>
        <v>0.1266628914686618</v>
      </c>
      <c r="U50" s="30">
        <f t="shared" si="29"/>
        <v>0.11813671176116315</v>
      </c>
      <c r="V50" s="30">
        <f t="shared" si="29"/>
        <v>7.5636962882161124E-2</v>
      </c>
      <c r="W50" s="30">
        <f t="shared" si="29"/>
        <v>3.8844686902928471E-2</v>
      </c>
      <c r="X50" s="30">
        <f t="shared" si="29"/>
        <v>2.3310513163191306E-2</v>
      </c>
      <c r="Y50" s="30">
        <f t="shared" si="29"/>
        <v>1.4809351405165413E-2</v>
      </c>
      <c r="Z50" s="31">
        <f t="shared" si="29"/>
        <v>1.1817896717601719E-2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1.0083048557577685</v>
      </c>
      <c r="F51" s="30">
        <f t="shared" si="33"/>
        <v>0.99201303345783998</v>
      </c>
      <c r="G51" s="30">
        <f t="shared" si="33"/>
        <v>0.92481920050862276</v>
      </c>
      <c r="H51" s="30">
        <f t="shared" si="33"/>
        <v>0.96747595962806965</v>
      </c>
      <c r="I51" s="30">
        <f t="shared" si="33"/>
        <v>0.78707382977032503</v>
      </c>
      <c r="J51" s="30">
        <f t="shared" si="33"/>
        <v>0.3762616228244457</v>
      </c>
      <c r="K51" s="30">
        <f t="shared" si="33"/>
        <v>0.17640864658666455</v>
      </c>
      <c r="L51" s="30">
        <f t="shared" si="33"/>
        <v>0.16277914646745609</v>
      </c>
      <c r="M51" s="30">
        <f t="shared" si="33"/>
        <v>0.17438210283716124</v>
      </c>
      <c r="N51" s="31">
        <f t="shared" si="33"/>
        <v>0.17809743304458397</v>
      </c>
      <c r="P51" s="20">
        <f t="shared" si="30"/>
        <v>-8</v>
      </c>
      <c r="Q51" s="30">
        <f t="shared" si="31"/>
        <v>7.665729885899264E-2</v>
      </c>
      <c r="R51" s="30">
        <f t="shared" si="29"/>
        <v>7.7967971742958303E-2</v>
      </c>
      <c r="S51" s="30">
        <f t="shared" si="29"/>
        <v>8.080761800628887E-2</v>
      </c>
      <c r="T51" s="30">
        <f t="shared" si="29"/>
        <v>7.7052669137340518E-2</v>
      </c>
      <c r="U51" s="30">
        <f t="shared" si="29"/>
        <v>7.1865949519701419E-2</v>
      </c>
      <c r="V51" s="30">
        <f t="shared" si="29"/>
        <v>4.6012133529688165E-2</v>
      </c>
      <c r="W51" s="30">
        <f t="shared" si="29"/>
        <v>2.3630336975336334E-2</v>
      </c>
      <c r="X51" s="30">
        <f t="shared" si="29"/>
        <v>1.4180453622672829E-2</v>
      </c>
      <c r="Y51" s="30">
        <f t="shared" si="29"/>
        <v>9.0089531411269245E-3</v>
      </c>
      <c r="Z51" s="31">
        <f t="shared" si="29"/>
        <v>7.1891654700297382E-3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0.80898831757132639</v>
      </c>
      <c r="F52" s="30">
        <f t="shared" si="33"/>
        <v>0.83348565524914564</v>
      </c>
      <c r="G52" s="30">
        <f t="shared" si="33"/>
        <v>0.72886036716204405</v>
      </c>
      <c r="H52" s="30">
        <f t="shared" si="33"/>
        <v>0.69220376698720498</v>
      </c>
      <c r="I52" s="30">
        <f t="shared" si="33"/>
        <v>0.45348883414130176</v>
      </c>
      <c r="J52" s="30">
        <f t="shared" si="33"/>
        <v>0.22377413971231025</v>
      </c>
      <c r="K52" s="30">
        <f t="shared" si="33"/>
        <v>0.16760708892950807</v>
      </c>
      <c r="L52" s="30">
        <f t="shared" si="33"/>
        <v>0.17416355400143049</v>
      </c>
      <c r="M52" s="30">
        <f t="shared" si="33"/>
        <v>0.17903123261543352</v>
      </c>
      <c r="N52" s="31">
        <f t="shared" si="33"/>
        <v>0.20561471827068267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0.46924421838989111</v>
      </c>
      <c r="F53" s="30">
        <f t="shared" si="33"/>
        <v>0.45283318763410951</v>
      </c>
      <c r="G53" s="30">
        <f t="shared" si="33"/>
        <v>0.39030835253914009</v>
      </c>
      <c r="H53" s="30">
        <f t="shared" si="33"/>
        <v>0.33040610347293969</v>
      </c>
      <c r="I53" s="30">
        <f t="shared" si="33"/>
        <v>0.24829134546610507</v>
      </c>
      <c r="J53" s="30">
        <f t="shared" si="33"/>
        <v>0.19109115473257571</v>
      </c>
      <c r="K53" s="30">
        <f t="shared" si="33"/>
        <v>0.19417070650878168</v>
      </c>
      <c r="L53" s="30">
        <f t="shared" si="33"/>
        <v>0.18459429388857984</v>
      </c>
      <c r="M53" s="30">
        <f t="shared" si="33"/>
        <v>0.17831598188031472</v>
      </c>
      <c r="N53" s="31">
        <f t="shared" si="33"/>
        <v>0.21089962648017166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0.27326551696733686</v>
      </c>
      <c r="F54" s="30">
        <f t="shared" si="33"/>
        <v>0.23958912818882619</v>
      </c>
      <c r="G54" s="30">
        <f t="shared" si="33"/>
        <v>0.26140427560994994</v>
      </c>
      <c r="H54" s="30">
        <f t="shared" si="33"/>
        <v>0.2421521099896686</v>
      </c>
      <c r="I54" s="30">
        <f t="shared" si="33"/>
        <v>0.22268139553365651</v>
      </c>
      <c r="J54" s="30">
        <f t="shared" si="33"/>
        <v>0.1883493602479536</v>
      </c>
      <c r="K54" s="30">
        <f t="shared" si="33"/>
        <v>0.17398474131765079</v>
      </c>
      <c r="L54" s="30">
        <f t="shared" si="33"/>
        <v>0.20491933561153938</v>
      </c>
      <c r="M54" s="30">
        <f t="shared" si="33"/>
        <v>0.19669395215767305</v>
      </c>
      <c r="N54" s="31">
        <f t="shared" si="33"/>
        <v>0.21171421759516809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0.21276722562187078</v>
      </c>
      <c r="F55" s="36">
        <f t="shared" si="33"/>
        <v>0.22709210840022251</v>
      </c>
      <c r="G55" s="36">
        <f t="shared" si="33"/>
        <v>0.24191369307796234</v>
      </c>
      <c r="H55" s="36">
        <f t="shared" si="33"/>
        <v>0.22119128983549233</v>
      </c>
      <c r="I55" s="36">
        <f t="shared" si="33"/>
        <v>0.21606532623380753</v>
      </c>
      <c r="J55" s="36">
        <f t="shared" si="33"/>
        <v>0.21078041802431852</v>
      </c>
      <c r="K55" s="36">
        <f t="shared" si="33"/>
        <v>0.19359453230549153</v>
      </c>
      <c r="L55" s="36">
        <f t="shared" si="33"/>
        <v>0.2007073035047286</v>
      </c>
      <c r="M55" s="36">
        <f t="shared" si="33"/>
        <v>0.2304100770881348</v>
      </c>
      <c r="N55" s="37">
        <f t="shared" si="33"/>
        <v>0.2465628228562346</v>
      </c>
      <c r="P55" s="20" t="e">
        <f>LOG(D61,10)</f>
        <v>#NUM!</v>
      </c>
      <c r="Q55" s="30">
        <f>E88</f>
        <v>1</v>
      </c>
      <c r="R55" s="30">
        <f t="shared" ref="R55:Z60" si="36">F88</f>
        <v>1.0170978224314502</v>
      </c>
      <c r="S55" s="30">
        <f t="shared" si="36"/>
        <v>1.0541412130230488</v>
      </c>
      <c r="T55" s="30">
        <f t="shared" si="36"/>
        <v>1.0051576338356918</v>
      </c>
      <c r="U55" s="30">
        <f t="shared" si="36"/>
        <v>0.93749650182555122</v>
      </c>
      <c r="V55" s="30">
        <f t="shared" si="36"/>
        <v>0.60023160500770112</v>
      </c>
      <c r="W55" s="30">
        <f t="shared" si="36"/>
        <v>0.30825945248609904</v>
      </c>
      <c r="X55" s="30">
        <f t="shared" si="36"/>
        <v>0.18498504165607349</v>
      </c>
      <c r="Y55" s="30">
        <f t="shared" si="36"/>
        <v>0.11752244437543324</v>
      </c>
      <c r="Z55" s="31">
        <f t="shared" si="36"/>
        <v>9.3783182776291885E-2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0.95593272848861366</v>
      </c>
      <c r="R56" s="30">
        <f t="shared" si="36"/>
        <v>0.96778755713871356</v>
      </c>
      <c r="S56" s="30">
        <f t="shared" si="36"/>
        <v>0.91932288387470606</v>
      </c>
      <c r="T56" s="30">
        <f t="shared" si="36"/>
        <v>0.86695692324364804</v>
      </c>
      <c r="U56" s="30">
        <f t="shared" si="36"/>
        <v>0.6688099192872321</v>
      </c>
      <c r="V56" s="30">
        <f t="shared" si="36"/>
        <v>0.26129845512261368</v>
      </c>
      <c r="W56" s="30">
        <f t="shared" si="36"/>
        <v>2.3390578732192829E-2</v>
      </c>
      <c r="X56" s="30">
        <f t="shared" si="36"/>
        <v>0</v>
      </c>
      <c r="Y56" s="30">
        <f t="shared" si="36"/>
        <v>7.015701559962062E-3</v>
      </c>
      <c r="Z56" s="31">
        <f t="shared" si="36"/>
        <v>2.7341659092603721E-2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0.73651589898948167</v>
      </c>
      <c r="R57" s="30">
        <f t="shared" si="36"/>
        <v>0.78657848323358148</v>
      </c>
      <c r="S57" s="30">
        <f t="shared" si="36"/>
        <v>0.69140615290988827</v>
      </c>
      <c r="T57" s="30">
        <f t="shared" si="36"/>
        <v>0.61265637217426561</v>
      </c>
      <c r="U57" s="30">
        <f t="shared" si="36"/>
        <v>0.35590781315910558</v>
      </c>
      <c r="V57" s="30">
        <f t="shared" si="36"/>
        <v>9.6568354631238751E-2</v>
      </c>
      <c r="W57" s="30">
        <f t="shared" si="36"/>
        <v>1.4423193054573069E-2</v>
      </c>
      <c r="X57" s="30">
        <f t="shared" si="36"/>
        <v>1.8755129410947813E-2</v>
      </c>
      <c r="Y57" s="30">
        <f t="shared" si="36"/>
        <v>2.9510717753176013E-2</v>
      </c>
      <c r="Z57" s="31">
        <f t="shared" si="36"/>
        <v>4.4883338364383185E-2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0.30280616868547594</v>
      </c>
      <c r="R58" s="30">
        <f t="shared" si="36"/>
        <v>0.36515789245582764</v>
      </c>
      <c r="S58" s="30">
        <f t="shared" si="36"/>
        <v>0.29919242252389838</v>
      </c>
      <c r="T58" s="30">
        <f t="shared" si="36"/>
        <v>0.20137244160937984</v>
      </c>
      <c r="U58" s="30">
        <f t="shared" si="36"/>
        <v>0.13301701153156814</v>
      </c>
      <c r="V58" s="30">
        <f t="shared" si="36"/>
        <v>4.4905942893088524E-2</v>
      </c>
      <c r="W58" s="30">
        <f t="shared" si="36"/>
        <v>2.8668037268696378E-2</v>
      </c>
      <c r="X58" s="30">
        <f t="shared" si="36"/>
        <v>2.3206856222778988E-2</v>
      </c>
      <c r="Y58" s="30">
        <f t="shared" si="36"/>
        <v>3.4712784663828239E-2</v>
      </c>
      <c r="Z58" s="31">
        <f t="shared" si="36"/>
        <v>5.2424794587154377E-2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0.12601296274825563</v>
      </c>
      <c r="R59" s="30">
        <f t="shared" si="36"/>
        <v>0.11521685325518238</v>
      </c>
      <c r="S59" s="30">
        <f t="shared" si="36"/>
        <v>0.12375773710596605</v>
      </c>
      <c r="T59" s="30">
        <f t="shared" si="36"/>
        <v>0.10232866131459856</v>
      </c>
      <c r="U59" s="30">
        <f t="shared" si="36"/>
        <v>7.5674660507340841E-2</v>
      </c>
      <c r="V59" s="30">
        <f t="shared" si="36"/>
        <v>3.5894446127163915E-2</v>
      </c>
      <c r="W59" s="30">
        <f t="shared" si="36"/>
        <v>3.2146029831206735E-2</v>
      </c>
      <c r="X59" s="30">
        <f t="shared" si="36"/>
        <v>5.0195761444780135E-2</v>
      </c>
      <c r="Y59" s="30">
        <f t="shared" si="36"/>
        <v>5.4625595794326826E-2</v>
      </c>
      <c r="Z59" s="31">
        <f t="shared" si="36"/>
        <v>7.2448025133226956E-2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7.665729885899264E-2</v>
      </c>
      <c r="R60" s="30">
        <f t="shared" si="36"/>
        <v>8.8560675816627354E-2</v>
      </c>
      <c r="S60" s="30">
        <f t="shared" si="36"/>
        <v>9.7437547988731443E-2</v>
      </c>
      <c r="T60" s="30">
        <f t="shared" si="36"/>
        <v>7.8394916426892947E-2</v>
      </c>
      <c r="U60" s="30">
        <f t="shared" si="36"/>
        <v>8.3562654251926105E-2</v>
      </c>
      <c r="V60" s="30">
        <f t="shared" si="36"/>
        <v>6.4562474680521287E-2</v>
      </c>
      <c r="W60" s="30">
        <f t="shared" si="36"/>
        <v>5.1657707884787629E-2</v>
      </c>
      <c r="X60" s="30">
        <f t="shared" si="36"/>
        <v>5.0443034515410407E-2</v>
      </c>
      <c r="Y60" s="30">
        <f t="shared" si="36"/>
        <v>7.4969545694371031E-2</v>
      </c>
      <c r="Z60" s="31">
        <f t="shared" si="36"/>
        <v>8.4391885699436842E-2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1.0144378804626903</v>
      </c>
      <c r="G61" s="30">
        <f t="shared" si="40"/>
        <v>1.045718357695304</v>
      </c>
      <c r="H61" s="30">
        <f t="shared" si="40"/>
        <v>1.0043552505641344</v>
      </c>
      <c r="I61" s="30">
        <f t="shared" si="40"/>
        <v>0.94722029435264543</v>
      </c>
      <c r="J61" s="30">
        <f t="shared" si="40"/>
        <v>0.66242436293854723</v>
      </c>
      <c r="K61" s="30">
        <f t="shared" si="40"/>
        <v>0.41587489423034141</v>
      </c>
      <c r="L61" s="30">
        <f t="shared" si="40"/>
        <v>0.31177852670703382</v>
      </c>
      <c r="M61" s="30">
        <f t="shared" si="40"/>
        <v>0.25481121878547824</v>
      </c>
      <c r="N61" s="31">
        <f t="shared" si="40"/>
        <v>0.23476512094962251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0.96278836086003539</v>
      </c>
      <c r="F62" s="30">
        <f t="shared" si="40"/>
        <v>0.97279891042808952</v>
      </c>
      <c r="G62" s="30">
        <f t="shared" si="40"/>
        <v>0.93187398200200011</v>
      </c>
      <c r="H62" s="30">
        <f t="shared" si="40"/>
        <v>0.88765469718158574</v>
      </c>
      <c r="I62" s="30">
        <f t="shared" si="40"/>
        <v>0.72033381356422554</v>
      </c>
      <c r="J62" s="30">
        <f t="shared" si="40"/>
        <v>0.37621971187825687</v>
      </c>
      <c r="K62" s="30">
        <f t="shared" si="40"/>
        <v>0.17532363319754773</v>
      </c>
      <c r="L62" s="30">
        <f t="shared" si="40"/>
        <v>0.1555719729470966</v>
      </c>
      <c r="M62" s="30">
        <f t="shared" si="40"/>
        <v>0.16149622797376728</v>
      </c>
      <c r="N62" s="31">
        <f t="shared" si="40"/>
        <v>0.17866003619101697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0.77750664042388007</v>
      </c>
      <c r="F63" s="30">
        <f t="shared" si="40"/>
        <v>0.81978088966629503</v>
      </c>
      <c r="G63" s="30">
        <f t="shared" si="40"/>
        <v>0.73941470654103159</v>
      </c>
      <c r="H63" s="30">
        <f t="shared" si="40"/>
        <v>0.67291618456360103</v>
      </c>
      <c r="I63" s="30">
        <f t="shared" si="40"/>
        <v>0.45611050542575349</v>
      </c>
      <c r="J63" s="30">
        <f t="shared" si="40"/>
        <v>0.23711699812409859</v>
      </c>
      <c r="K63" s="30">
        <f t="shared" si="40"/>
        <v>0.16775132140197282</v>
      </c>
      <c r="L63" s="30">
        <f t="shared" si="40"/>
        <v>0.17140932987270507</v>
      </c>
      <c r="M63" s="30">
        <f t="shared" si="40"/>
        <v>0.18049165011632606</v>
      </c>
      <c r="N63" s="31">
        <f t="shared" si="40"/>
        <v>0.19347272180968053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0.41126998854962166</v>
      </c>
      <c r="F64" s="30">
        <f t="shared" si="40"/>
        <v>0.4639215316363674</v>
      </c>
      <c r="G64" s="30">
        <f t="shared" si="40"/>
        <v>0.40821844000813073</v>
      </c>
      <c r="H64" s="30">
        <f t="shared" si="40"/>
        <v>0.32561650651813118</v>
      </c>
      <c r="I64" s="30">
        <f t="shared" si="40"/>
        <v>0.26789526555917192</v>
      </c>
      <c r="J64" s="30">
        <f t="shared" si="40"/>
        <v>0.19349180970725763</v>
      </c>
      <c r="K64" s="30">
        <f t="shared" si="40"/>
        <v>0.17978006709738092</v>
      </c>
      <c r="L64" s="30">
        <f t="shared" si="40"/>
        <v>0.1751684927613982</v>
      </c>
      <c r="M64" s="30">
        <f t="shared" si="40"/>
        <v>0.1848844212142853</v>
      </c>
      <c r="N64" s="31">
        <f t="shared" si="40"/>
        <v>0.19984093880898104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0.26198085046369707</v>
      </c>
      <c r="F65" s="30">
        <f t="shared" si="40"/>
        <v>0.2528643130246141</v>
      </c>
      <c r="G65" s="30">
        <f t="shared" si="40"/>
        <v>0.26007647472401935</v>
      </c>
      <c r="H65" s="30">
        <f t="shared" si="40"/>
        <v>0.24198116253194776</v>
      </c>
      <c r="I65" s="30">
        <f t="shared" si="40"/>
        <v>0.21947377721720862</v>
      </c>
      <c r="J65" s="30">
        <f t="shared" si="40"/>
        <v>0.18588224927241428</v>
      </c>
      <c r="K65" s="30">
        <f t="shared" si="40"/>
        <v>0.18271698149504623</v>
      </c>
      <c r="L65" s="30">
        <f t="shared" si="40"/>
        <v>0.19795868075033043</v>
      </c>
      <c r="M65" s="30">
        <f t="shared" si="40"/>
        <v>0.20169935703028932</v>
      </c>
      <c r="N65" s="31">
        <f t="shared" si="40"/>
        <v>0.21674911587422654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4.4895393980101117E-3</v>
      </c>
      <c r="S65" s="30">
        <f t="shared" si="45"/>
        <v>8.8365202102713925E-2</v>
      </c>
      <c r="T65" s="30">
        <f t="shared" si="45"/>
        <v>9.3906156230063709E-2</v>
      </c>
      <c r="U65" s="30">
        <f t="shared" si="45"/>
        <v>0.2273736696513976</v>
      </c>
      <c r="V65" s="30">
        <f t="shared" si="45"/>
        <v>0.31248258077749785</v>
      </c>
      <c r="W65" s="30">
        <f t="shared" si="45"/>
        <v>0.27128472076525001</v>
      </c>
      <c r="X65" s="30">
        <f t="shared" si="45"/>
        <v>0.17683325559987018</v>
      </c>
      <c r="Y65" s="30">
        <f t="shared" si="45"/>
        <v>0.10532784935049716</v>
      </c>
      <c r="Z65" s="31">
        <f t="shared" si="45"/>
        <v>6.2308754705083333E-2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0.22030354458180046</v>
      </c>
      <c r="F66" s="30">
        <f t="shared" si="40"/>
        <v>0.23035508970140298</v>
      </c>
      <c r="G66" s="30">
        <f t="shared" si="40"/>
        <v>0.23785096935609365</v>
      </c>
      <c r="H66" s="30">
        <f t="shared" si="40"/>
        <v>0.22177083755643501</v>
      </c>
      <c r="I66" s="30">
        <f t="shared" si="40"/>
        <v>0.22613462021235442</v>
      </c>
      <c r="J66" s="30">
        <f t="shared" si="40"/>
        <v>0.21009033606322217</v>
      </c>
      <c r="K66" s="30">
        <f t="shared" si="40"/>
        <v>0.19919318929832297</v>
      </c>
      <c r="L66" s="30">
        <f t="shared" si="40"/>
        <v>0.19816748506150605</v>
      </c>
      <c r="M66" s="30">
        <f t="shared" si="40"/>
        <v>0.21887835850684678</v>
      </c>
      <c r="N66" s="31">
        <f t="shared" si="40"/>
        <v>0.22683484648754612</v>
      </c>
      <c r="P66" s="20">
        <f t="shared" si="44"/>
        <v>-8.6020599913279607</v>
      </c>
      <c r="Q66" s="30">
        <f t="shared" si="45"/>
        <v>0</v>
      </c>
      <c r="R66" s="30">
        <f t="shared" si="45"/>
        <v>-3.7469766185237785E-2</v>
      </c>
      <c r="S66" s="30">
        <f t="shared" si="45"/>
        <v>8.4985610261645195E-2</v>
      </c>
      <c r="T66" s="30">
        <f t="shared" si="45"/>
        <v>0.12765820613636913</v>
      </c>
      <c r="U66" s="30">
        <f t="shared" si="45"/>
        <v>0.33457326568243451</v>
      </c>
      <c r="V66" s="30">
        <f t="shared" si="45"/>
        <v>0.34551176553290769</v>
      </c>
      <c r="W66" s="30">
        <f t="shared" si="45"/>
        <v>0.21261479471523156</v>
      </c>
      <c r="X66" s="30">
        <f t="shared" si="45"/>
        <v>0.11748929484398188</v>
      </c>
      <c r="Y66" s="30">
        <f t="shared" si="45"/>
        <v>5.704643101743756E-2</v>
      </c>
      <c r="Z66" s="31">
        <f t="shared" si="45"/>
        <v>2.4189466808192311E-2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-5.717439766701965E-2</v>
      </c>
      <c r="S67" s="30">
        <f t="shared" si="45"/>
        <v>2.0008039445071124E-2</v>
      </c>
      <c r="T67" s="30">
        <f t="shared" si="45"/>
        <v>0.1029954904173645</v>
      </c>
      <c r="U67" s="30">
        <f t="shared" si="45"/>
        <v>0.15086271234226334</v>
      </c>
      <c r="V67" s="30">
        <f t="shared" si="45"/>
        <v>0.1368478897432274</v>
      </c>
      <c r="W67" s="30">
        <f t="shared" si="45"/>
        <v>6.4674826499701785E-2</v>
      </c>
      <c r="X67" s="30">
        <f t="shared" si="45"/>
        <v>3.2807755505219797E-2</v>
      </c>
      <c r="Y67" s="30">
        <f t="shared" si="45"/>
        <v>8.7373645204866235E-4</v>
      </c>
      <c r="Z67" s="31">
        <f t="shared" si="45"/>
        <v>-2.4026668323535717E-2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1.2950656754203871E-2</v>
      </c>
      <c r="S68" s="30">
        <f t="shared" si="45"/>
        <v>9.0777203021084052E-3</v>
      </c>
      <c r="T68" s="30">
        <f t="shared" si="45"/>
        <v>2.4334230154063247E-2</v>
      </c>
      <c r="U68" s="30">
        <f t="shared" si="45"/>
        <v>4.2462051253822311E-2</v>
      </c>
      <c r="V68" s="30">
        <f t="shared" si="45"/>
        <v>3.9742516754997209E-2</v>
      </c>
      <c r="W68" s="30">
        <f t="shared" si="45"/>
        <v>6.6986570717217364E-3</v>
      </c>
      <c r="X68" s="30">
        <f t="shared" si="45"/>
        <v>-2.6885248281588829E-2</v>
      </c>
      <c r="Y68" s="30">
        <f t="shared" si="45"/>
        <v>-3.9816244389161412E-2</v>
      </c>
      <c r="Z68" s="31">
        <f t="shared" si="45"/>
        <v>-6.0630128415625234E-2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1.4685267896029813E-2</v>
      </c>
      <c r="G69" s="30">
        <f t="shared" si="47"/>
        <v>2.5264173579122272E-2</v>
      </c>
      <c r="H69" s="30">
        <f t="shared" si="47"/>
        <v>5.6444694804413581E-2</v>
      </c>
      <c r="I69" s="30">
        <f t="shared" si="47"/>
        <v>3.1779806805288927E-2</v>
      </c>
      <c r="J69" s="30">
        <f t="shared" si="47"/>
        <v>2.3656100080979306E-2</v>
      </c>
      <c r="K69" s="30">
        <f t="shared" si="47"/>
        <v>1.9274894268274324E-2</v>
      </c>
      <c r="L69" s="30">
        <f t="shared" si="47"/>
        <v>6.4473594674643794E-3</v>
      </c>
      <c r="M69" s="30">
        <f t="shared" si="47"/>
        <v>2.012762169012703E-2</v>
      </c>
      <c r="N69" s="31">
        <f t="shared" si="47"/>
        <v>6.8981555656833487E-3</v>
      </c>
      <c r="P69" s="21">
        <f t="shared" si="44"/>
        <v>-8</v>
      </c>
      <c r="Q69" s="36">
        <f t="shared" si="45"/>
        <v>0</v>
      </c>
      <c r="R69" s="36">
        <f t="shared" si="45"/>
        <v>-1.0592704073669051E-2</v>
      </c>
      <c r="S69" s="36">
        <f t="shared" si="45"/>
        <v>-1.6629929982442573E-2</v>
      </c>
      <c r="T69" s="36">
        <f t="shared" si="45"/>
        <v>-1.3422472895524284E-3</v>
      </c>
      <c r="U69" s="36">
        <f t="shared" si="45"/>
        <v>-1.1696704732224686E-2</v>
      </c>
      <c r="V69" s="36">
        <f t="shared" si="45"/>
        <v>-1.8550341150833122E-2</v>
      </c>
      <c r="W69" s="36">
        <f t="shared" si="45"/>
        <v>-2.8027370909451295E-2</v>
      </c>
      <c r="X69" s="36">
        <f t="shared" si="45"/>
        <v>-3.6262580892737581E-2</v>
      </c>
      <c r="Y69" s="36">
        <f t="shared" si="45"/>
        <v>-6.5960592553244102E-2</v>
      </c>
      <c r="Z69" s="37">
        <f t="shared" si="45"/>
        <v>-7.7202720229407107E-2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5.2028975762670016E-2</v>
      </c>
      <c r="F70" s="30">
        <f t="shared" si="47"/>
        <v>3.8568594677169651E-2</v>
      </c>
      <c r="G70" s="30">
        <f t="shared" si="47"/>
        <v>5.9951347357078542E-2</v>
      </c>
      <c r="H70" s="30">
        <f t="shared" si="47"/>
        <v>7.7850577448790828E-2</v>
      </c>
      <c r="I70" s="30">
        <f t="shared" si="47"/>
        <v>7.8094431096367933E-2</v>
      </c>
      <c r="J70" s="30">
        <f t="shared" si="47"/>
        <v>6.7142092585382E-3</v>
      </c>
      <c r="K70" s="30">
        <f t="shared" si="47"/>
        <v>1.2180643379949519E-2</v>
      </c>
      <c r="L70" s="30">
        <f t="shared" si="47"/>
        <v>8.1227191491791903E-3</v>
      </c>
      <c r="M70" s="30">
        <f t="shared" si="47"/>
        <v>1.1549772726714612E-2</v>
      </c>
      <c r="N70" s="31">
        <f t="shared" si="47"/>
        <v>3.461636648224574E-3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2.9622814618141948E-2</v>
      </c>
      <c r="F71" s="30">
        <f t="shared" si="47"/>
        <v>2.6657822218312213E-2</v>
      </c>
      <c r="G71" s="30">
        <f t="shared" si="47"/>
        <v>1.2955744245570562E-2</v>
      </c>
      <c r="H71" s="30">
        <f t="shared" si="47"/>
        <v>1.8217532116805196E-2</v>
      </c>
      <c r="I71" s="30">
        <f t="shared" si="47"/>
        <v>9.0522685208382272E-3</v>
      </c>
      <c r="J71" s="30">
        <f t="shared" si="47"/>
        <v>1.2145645006637193E-2</v>
      </c>
      <c r="K71" s="30">
        <f t="shared" si="47"/>
        <v>1.1342544834011441E-3</v>
      </c>
      <c r="L71" s="30">
        <f t="shared" si="47"/>
        <v>6.7036898851337724E-3</v>
      </c>
      <c r="M71" s="30">
        <f t="shared" si="47"/>
        <v>6.4442594267352712E-3</v>
      </c>
      <c r="N71" s="31">
        <f t="shared" si="47"/>
        <v>1.3424132264026381E-2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7.1774120533023802E-2</v>
      </c>
      <c r="F72" s="30">
        <f t="shared" si="47"/>
        <v>1.5578948904812429E-2</v>
      </c>
      <c r="G72" s="30">
        <f t="shared" si="47"/>
        <v>1.796911900925937E-2</v>
      </c>
      <c r="H72" s="30">
        <f t="shared" si="47"/>
        <v>1.2727056421728972E-2</v>
      </c>
      <c r="I72" s="30">
        <f t="shared" si="47"/>
        <v>2.0818373403616336E-2</v>
      </c>
      <c r="J72" s="30">
        <f t="shared" si="47"/>
        <v>1.0052435307934551E-2</v>
      </c>
      <c r="K72" s="30">
        <f t="shared" si="47"/>
        <v>1.9784831306040338E-2</v>
      </c>
      <c r="L72" s="30">
        <f t="shared" si="47"/>
        <v>8.1739529888878969E-3</v>
      </c>
      <c r="M72" s="30">
        <f t="shared" si="47"/>
        <v>7.3939183936251917E-3</v>
      </c>
      <c r="N72" s="31">
        <f t="shared" si="47"/>
        <v>1.246779481212441E-2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9.7804201217178855E-3</v>
      </c>
      <c r="F73" s="30">
        <f t="shared" si="47"/>
        <v>1.3550410815450734E-2</v>
      </c>
      <c r="G73" s="30">
        <f t="shared" si="47"/>
        <v>5.4472100732236494E-3</v>
      </c>
      <c r="H73" s="30">
        <f t="shared" si="47"/>
        <v>1.3894016293121293E-2</v>
      </c>
      <c r="I73" s="30">
        <f t="shared" si="47"/>
        <v>1.191521318637589E-2</v>
      </c>
      <c r="J73" s="30">
        <f t="shared" si="47"/>
        <v>7.5990810637996077E-3</v>
      </c>
      <c r="K73" s="30">
        <f t="shared" si="47"/>
        <v>7.8683816890265067E-3</v>
      </c>
      <c r="L73" s="30">
        <f t="shared" si="47"/>
        <v>6.1564541167012255E-3</v>
      </c>
      <c r="M73" s="30">
        <f t="shared" si="47"/>
        <v>9.7196262373914887E-3</v>
      </c>
      <c r="N73" s="31">
        <f t="shared" si="47"/>
        <v>5.6474807231120631E-3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7.8281251383808398E-3</v>
      </c>
      <c r="F74" s="30">
        <f t="shared" si="47"/>
        <v>2.0673384443768032E-2</v>
      </c>
      <c r="G74" s="30">
        <f t="shared" si="47"/>
        <v>9.3439456234745803E-3</v>
      </c>
      <c r="H74" s="30">
        <f t="shared" si="47"/>
        <v>5.0717405343525005E-3</v>
      </c>
      <c r="I74" s="30">
        <f t="shared" si="47"/>
        <v>2.4975462706032629E-2</v>
      </c>
      <c r="J74" s="30">
        <f t="shared" si="47"/>
        <v>1.5522126506041553E-2</v>
      </c>
      <c r="K74" s="30">
        <f t="shared" si="47"/>
        <v>1.2517846262631048E-2</v>
      </c>
      <c r="L74" s="30">
        <f t="shared" si="47"/>
        <v>1.4049291884940631E-2</v>
      </c>
      <c r="M74" s="30">
        <f t="shared" si="47"/>
        <v>1.0363825900389268E-2</v>
      </c>
      <c r="N74" s="31">
        <f t="shared" si="47"/>
        <v>1.7134196784077696E-2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8.4785433728945814E-3</v>
      </c>
      <c r="G77" s="30">
        <f t="shared" si="54"/>
        <v>1.4586277416759675E-2</v>
      </c>
      <c r="H77" s="30">
        <f t="shared" si="54"/>
        <v>3.2588359739654453E-2</v>
      </c>
      <c r="I77" s="30">
        <f t="shared" si="54"/>
        <v>1.8348080013827865E-2</v>
      </c>
      <c r="J77" s="30">
        <f t="shared" si="54"/>
        <v>1.365785574973013E-2</v>
      </c>
      <c r="K77" s="30">
        <f t="shared" si="54"/>
        <v>1.1128365394389756E-2</v>
      </c>
      <c r="L77" s="30">
        <f t="shared" si="54"/>
        <v>3.7223847241028419E-3</v>
      </c>
      <c r="M77" s="30">
        <f t="shared" si="54"/>
        <v>1.1620687800941791E-2</v>
      </c>
      <c r="N77" s="31">
        <f t="shared" si="54"/>
        <v>3.9826519727591964E-3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3.0038943162238051E-2</v>
      </c>
      <c r="F78" s="30">
        <f t="shared" si="56"/>
        <v>2.2267588519129466E-2</v>
      </c>
      <c r="G78" s="30">
        <f t="shared" si="56"/>
        <v>3.4612926534890058E-2</v>
      </c>
      <c r="H78" s="30">
        <f t="shared" si="56"/>
        <v>4.4947051846627194E-2</v>
      </c>
      <c r="I78" s="30">
        <f t="shared" si="56"/>
        <v>4.5087840815698707E-2</v>
      </c>
      <c r="J78" s="30">
        <f t="shared" si="56"/>
        <v>3.8764505228125077E-3</v>
      </c>
      <c r="K78" s="30">
        <f t="shared" si="56"/>
        <v>7.0324977343166886E-3</v>
      </c>
      <c r="L78" s="30">
        <f t="shared" si="56"/>
        <v>4.6896540873303336E-3</v>
      </c>
      <c r="M78" s="30">
        <f t="shared" si="56"/>
        <v>6.6682643928476799E-3</v>
      </c>
      <c r="N78" s="31">
        <f t="shared" si="56"/>
        <v>1.9985768506891317E-3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1.7102739993938635E-2</v>
      </c>
      <c r="F79" s="30">
        <f t="shared" si="56"/>
        <v>1.5390900833751744E-2</v>
      </c>
      <c r="G79" s="30">
        <f t="shared" si="56"/>
        <v>7.4800024277321096E-3</v>
      </c>
      <c r="H79" s="30">
        <f t="shared" si="56"/>
        <v>1.0517897071608133E-2</v>
      </c>
      <c r="I79" s="30">
        <f t="shared" si="56"/>
        <v>5.2263296672827265E-3</v>
      </c>
      <c r="J79" s="30">
        <f t="shared" si="56"/>
        <v>7.012291414063618E-3</v>
      </c>
      <c r="K79" s="30">
        <f t="shared" si="56"/>
        <v>6.5486213132119045E-4</v>
      </c>
      <c r="L79" s="30">
        <f t="shared" si="56"/>
        <v>3.8703771597457552E-3</v>
      </c>
      <c r="M79" s="30">
        <f t="shared" si="56"/>
        <v>3.7205949147533926E-3</v>
      </c>
      <c r="N79" s="31">
        <f t="shared" si="56"/>
        <v>7.750426376272772E-3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4.1438807810589944E-2</v>
      </c>
      <c r="F80" s="30">
        <f t="shared" si="56"/>
        <v>8.9945103438848813E-3</v>
      </c>
      <c r="G80" s="30">
        <f t="shared" si="56"/>
        <v>1.0374475697096319E-2</v>
      </c>
      <c r="H80" s="30">
        <f t="shared" si="56"/>
        <v>7.3479694510767777E-3</v>
      </c>
      <c r="I80" s="30">
        <f t="shared" si="56"/>
        <v>1.2019493488668037E-2</v>
      </c>
      <c r="J80" s="30">
        <f t="shared" si="56"/>
        <v>5.8037762310473124E-3</v>
      </c>
      <c r="K80" s="30">
        <f t="shared" si="56"/>
        <v>1.1422777680413726E-2</v>
      </c>
      <c r="L80" s="30">
        <f t="shared" si="56"/>
        <v>4.7192339584777735E-3</v>
      </c>
      <c r="M80" s="30">
        <f t="shared" si="56"/>
        <v>4.2688807749256298E-3</v>
      </c>
      <c r="N80" s="31">
        <f t="shared" si="56"/>
        <v>7.1982846909810485E-3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5.6467281900614537E-3</v>
      </c>
      <c r="F81" s="30">
        <f t="shared" si="56"/>
        <v>7.823333331930497E-3</v>
      </c>
      <c r="G81" s="30">
        <f t="shared" si="56"/>
        <v>3.1449482021081152E-3</v>
      </c>
      <c r="H81" s="30">
        <f t="shared" si="56"/>
        <v>8.0217140469586255E-3</v>
      </c>
      <c r="I81" s="30">
        <f t="shared" si="56"/>
        <v>6.8792515406058989E-3</v>
      </c>
      <c r="J81" s="30">
        <f t="shared" si="56"/>
        <v>4.3873314977784916E-3</v>
      </c>
      <c r="K81" s="30">
        <f t="shared" si="56"/>
        <v>4.5428122862461763E-3</v>
      </c>
      <c r="L81" s="30">
        <f t="shared" si="56"/>
        <v>3.5544304415310326E-3</v>
      </c>
      <c r="M81" s="30">
        <f t="shared" si="56"/>
        <v>5.6116288245805258E-3</v>
      </c>
      <c r="N81" s="31">
        <f t="shared" si="56"/>
        <v>3.2605745157319723E-3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4.5195701558942546E-3</v>
      </c>
      <c r="F82" s="36">
        <f t="shared" si="56"/>
        <v>1.1935784073670096E-2</v>
      </c>
      <c r="G82" s="36">
        <f t="shared" si="56"/>
        <v>5.3947295210062746E-3</v>
      </c>
      <c r="H82" s="36">
        <f t="shared" si="56"/>
        <v>2.9281707627683527E-3</v>
      </c>
      <c r="I82" s="36">
        <f t="shared" si="56"/>
        <v>1.4419590116463397E-2</v>
      </c>
      <c r="J82" s="36">
        <f t="shared" si="56"/>
        <v>8.9617039166585161E-3</v>
      </c>
      <c r="K82" s="36">
        <f t="shared" si="56"/>
        <v>7.2271819094043869E-3</v>
      </c>
      <c r="L82" s="36">
        <f t="shared" si="56"/>
        <v>8.1113624516940992E-3</v>
      </c>
      <c r="M82" s="36">
        <f t="shared" si="56"/>
        <v>5.9835576734241598E-3</v>
      </c>
      <c r="N82" s="37">
        <f t="shared" si="56"/>
        <v>9.892433125635279E-3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0.1555719729470966</v>
      </c>
      <c r="F85" s="5"/>
      <c r="G85" s="5" t="s">
        <v>22</v>
      </c>
      <c r="H85" s="5">
        <f>1/(1-E85)</f>
        <v>1.1842335497674688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0.14193785873816242</v>
      </c>
      <c r="S85" s="30">
        <f t="shared" si="60"/>
        <v>0.10684635562515436</v>
      </c>
      <c r="T85" s="30">
        <f t="shared" si="60"/>
        <v>0.10171280380443025</v>
      </c>
      <c r="U85" s="30">
        <f t="shared" si="60"/>
        <v>8.3891946508732218E-2</v>
      </c>
      <c r="V85" s="30">
        <f t="shared" si="60"/>
        <v>5.6199126430208961E-2</v>
      </c>
      <c r="W85" s="30">
        <f t="shared" si="60"/>
        <v>2.218415344912638E-2</v>
      </c>
      <c r="X85" s="30">
        <f t="shared" si="60"/>
        <v>2.1762369602635615E-2</v>
      </c>
      <c r="Y85" s="30">
        <f t="shared" si="60"/>
        <v>1.2386096346112214E-2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-0.18423354976746875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7.3344542195962037E-2</v>
      </c>
      <c r="S86" s="30">
        <f t="shared" si="61"/>
        <v>5.521146442747412E-2</v>
      </c>
      <c r="T86" s="30">
        <f t="shared" si="61"/>
        <v>5.255876830060896E-2</v>
      </c>
      <c r="U86" s="30">
        <f t="shared" si="61"/>
        <v>4.3350072104171869E-2</v>
      </c>
      <c r="V86" s="30">
        <f t="shared" si="61"/>
        <v>2.9040167552763171E-2</v>
      </c>
      <c r="W86" s="30">
        <f t="shared" si="61"/>
        <v>1.1463372726600651E-2</v>
      </c>
      <c r="X86" s="30">
        <f t="shared" si="61"/>
        <v>1.1245421410429363E-2</v>
      </c>
      <c r="Y86" s="30">
        <f t="shared" si="61"/>
        <v>6.4003541703171098E-3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2.4298108856233371E-2</v>
      </c>
      <c r="S87" s="30">
        <f t="shared" si="63"/>
        <v>1.8290852088032807E-2</v>
      </c>
      <c r="T87" s="30">
        <f t="shared" si="63"/>
        <v>1.7412047785445903E-2</v>
      </c>
      <c r="U87" s="30">
        <f t="shared" si="63"/>
        <v>1.4361324501807635E-2</v>
      </c>
      <c r="V87" s="30">
        <f t="shared" si="63"/>
        <v>9.6206361274301256E-3</v>
      </c>
      <c r="W87" s="30">
        <f t="shared" si="63"/>
        <v>3.7976687839474201E-3</v>
      </c>
      <c r="X87" s="30">
        <f t="shared" si="63"/>
        <v>3.7254643001899228E-3</v>
      </c>
      <c r="Y87" s="30">
        <f t="shared" si="63"/>
        <v>2.1203554851198497E-3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1.0170978224314502</v>
      </c>
      <c r="G88" s="30">
        <f t="shared" si="64"/>
        <v>1.0541412130230488</v>
      </c>
      <c r="H88" s="30">
        <f t="shared" si="64"/>
        <v>1.0051576338356918</v>
      </c>
      <c r="I88" s="30">
        <f t="shared" si="64"/>
        <v>0.93749650182555122</v>
      </c>
      <c r="J88" s="30">
        <f t="shared" si="64"/>
        <v>0.60023160500770112</v>
      </c>
      <c r="K88" s="30">
        <f t="shared" si="64"/>
        <v>0.30825945248609904</v>
      </c>
      <c r="L88" s="30">
        <f t="shared" si="64"/>
        <v>0.18498504165607349</v>
      </c>
      <c r="M88" s="30">
        <f t="shared" si="64"/>
        <v>0.11752244437543324</v>
      </c>
      <c r="N88" s="31">
        <f t="shared" si="64"/>
        <v>9.3783182776291885E-2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1.2349747874471769E-2</v>
      </c>
      <c r="S88" s="30">
        <f t="shared" si="65"/>
        <v>9.2965017579346339E-3</v>
      </c>
      <c r="T88" s="30">
        <f t="shared" si="65"/>
        <v>8.8498410061796668E-3</v>
      </c>
      <c r="U88" s="30">
        <f t="shared" si="65"/>
        <v>7.2992815115855841E-3</v>
      </c>
      <c r="V88" s="30">
        <f t="shared" si="65"/>
        <v>4.8897809812600574E-3</v>
      </c>
      <c r="W88" s="30">
        <f t="shared" si="65"/>
        <v>1.9302017399790673E-3</v>
      </c>
      <c r="X88" s="30">
        <f t="shared" si="65"/>
        <v>1.8935031156092645E-3</v>
      </c>
      <c r="Y88" s="30">
        <f t="shared" si="65"/>
        <v>1.0776910993534285E-3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0.95593272848861366</v>
      </c>
      <c r="F89" s="30">
        <f t="shared" si="64"/>
        <v>0.96778755713871356</v>
      </c>
      <c r="G89" s="30">
        <f t="shared" si="64"/>
        <v>0.91932288387470606</v>
      </c>
      <c r="H89" s="30">
        <f t="shared" si="64"/>
        <v>0.86695692324364804</v>
      </c>
      <c r="I89" s="30">
        <f t="shared" si="64"/>
        <v>0.6688099192872321</v>
      </c>
      <c r="J89" s="30">
        <f t="shared" si="64"/>
        <v>0.26129845512261368</v>
      </c>
      <c r="K89" s="30">
        <f t="shared" si="64"/>
        <v>2.3390578732192829E-2</v>
      </c>
      <c r="L89" s="30">
        <f t="shared" si="64"/>
        <v>0</v>
      </c>
      <c r="M89" s="30">
        <f t="shared" si="64"/>
        <v>7.015701559962062E-3</v>
      </c>
      <c r="N89" s="31">
        <f t="shared" si="64"/>
        <v>2.7341659092603721E-2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0.73651589898948167</v>
      </c>
      <c r="F90" s="30">
        <f t="shared" si="64"/>
        <v>0.78657848323358148</v>
      </c>
      <c r="G90" s="30">
        <f t="shared" si="64"/>
        <v>0.69140615290988827</v>
      </c>
      <c r="H90" s="30">
        <f t="shared" si="64"/>
        <v>0.61265637217426561</v>
      </c>
      <c r="I90" s="30">
        <f t="shared" si="64"/>
        <v>0.35590781315910558</v>
      </c>
      <c r="J90" s="30">
        <f t="shared" si="64"/>
        <v>9.6568354631238751E-2</v>
      </c>
      <c r="K90" s="30">
        <f t="shared" si="64"/>
        <v>1.4423193054573069E-2</v>
      </c>
      <c r="L90" s="30">
        <f t="shared" si="64"/>
        <v>1.8755129410947813E-2</v>
      </c>
      <c r="M90" s="30">
        <f t="shared" si="64"/>
        <v>2.9510717753176013E-2</v>
      </c>
      <c r="N90" s="31">
        <f t="shared" si="64"/>
        <v>4.4883338364383185E-2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0.9707478804074704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0.30280616868547594</v>
      </c>
      <c r="F91" s="30">
        <f t="shared" si="64"/>
        <v>0.36515789245582764</v>
      </c>
      <c r="G91" s="30">
        <f t="shared" si="64"/>
        <v>0.29919242252389838</v>
      </c>
      <c r="H91" s="30">
        <f t="shared" si="64"/>
        <v>0.20137244160937984</v>
      </c>
      <c r="I91" s="30">
        <f t="shared" si="64"/>
        <v>0.13301701153156814</v>
      </c>
      <c r="J91" s="30">
        <f t="shared" si="64"/>
        <v>4.4905942893088524E-2</v>
      </c>
      <c r="K91" s="30">
        <f t="shared" si="64"/>
        <v>2.8668037268696378E-2</v>
      </c>
      <c r="L91" s="30">
        <f t="shared" si="64"/>
        <v>2.3206856222778988E-2</v>
      </c>
      <c r="M91" s="30">
        <f t="shared" si="64"/>
        <v>3.4712784663828239E-2</v>
      </c>
      <c r="N91" s="31">
        <f t="shared" si="64"/>
        <v>5.2424794587154377E-2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0.12601296274825563</v>
      </c>
      <c r="F92" s="30">
        <f t="shared" si="64"/>
        <v>0.11521685325518238</v>
      </c>
      <c r="G92" s="30">
        <f t="shared" si="64"/>
        <v>0.12375773710596605</v>
      </c>
      <c r="H92" s="30">
        <f t="shared" si="64"/>
        <v>0.10232866131459856</v>
      </c>
      <c r="I92" s="30">
        <f t="shared" si="64"/>
        <v>7.5674660507340841E-2</v>
      </c>
      <c r="J92" s="30">
        <f t="shared" si="64"/>
        <v>3.5894446127163915E-2</v>
      </c>
      <c r="K92" s="30">
        <f t="shared" si="64"/>
        <v>3.2146029831206735E-2</v>
      </c>
      <c r="L92" s="30">
        <f t="shared" si="64"/>
        <v>5.0195761444780135E-2</v>
      </c>
      <c r="M92" s="30">
        <f t="shared" si="64"/>
        <v>5.4625595794326826E-2</v>
      </c>
      <c r="N92" s="31">
        <f t="shared" si="64"/>
        <v>7.2448025133226956E-2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7.665729885899264E-2</v>
      </c>
      <c r="F93" s="36">
        <f t="shared" si="64"/>
        <v>8.8560675816627354E-2</v>
      </c>
      <c r="G93" s="36">
        <f t="shared" si="64"/>
        <v>9.7437547988731443E-2</v>
      </c>
      <c r="H93" s="36">
        <f t="shared" si="64"/>
        <v>7.8394916426892947E-2</v>
      </c>
      <c r="I93" s="36">
        <f t="shared" si="64"/>
        <v>8.3562654251926105E-2</v>
      </c>
      <c r="J93" s="36">
        <f t="shared" si="64"/>
        <v>6.4562474680521287E-2</v>
      </c>
      <c r="K93" s="36">
        <f t="shared" si="64"/>
        <v>5.1657707884787629E-2</v>
      </c>
      <c r="L93" s="36">
        <f t="shared" si="64"/>
        <v>5.0443034515410407E-2</v>
      </c>
      <c r="M93" s="36">
        <f t="shared" si="64"/>
        <v>7.4969545694371031E-2</v>
      </c>
      <c r="N93" s="37">
        <f t="shared" si="64"/>
        <v>8.4391885699436842E-2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0.13713130652307751</v>
      </c>
      <c r="S94" s="30">
        <f t="shared" si="70"/>
        <v>9.6787632715971614E-2</v>
      </c>
      <c r="T94" s="30">
        <f t="shared" si="70"/>
        <v>8.1968048495115103E-2</v>
      </c>
      <c r="U94" s="30">
        <f t="shared" si="70"/>
        <v>5.3600308153449634E-2</v>
      </c>
      <c r="V94" s="30">
        <f t="shared" si="70"/>
        <v>2.8642587620384161E-2</v>
      </c>
      <c r="W94" s="30">
        <f t="shared" si="70"/>
        <v>1.1738339865762599E-2</v>
      </c>
      <c r="X94" s="30">
        <f t="shared" si="70"/>
        <v>1.4764566815624915E-2</v>
      </c>
      <c r="Y94" s="30">
        <f t="shared" si="70"/>
        <v>1.0381562986581109E-2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7.2813564089832528E-2</v>
      </c>
      <c r="S95" s="30">
        <f t="shared" si="70"/>
        <v>4.8620881784778316E-2</v>
      </c>
      <c r="T95" s="30">
        <f t="shared" si="70"/>
        <v>3.9023703324962099E-2</v>
      </c>
      <c r="U95" s="30">
        <f t="shared" si="70"/>
        <v>2.6157521454902088E-2</v>
      </c>
      <c r="V95" s="30">
        <f t="shared" si="70"/>
        <v>1.762858295216534E-2</v>
      </c>
      <c r="W95" s="30">
        <f t="shared" si="70"/>
        <v>9.1984655762679338E-3</v>
      </c>
      <c r="X95" s="30">
        <f t="shared" si="70"/>
        <v>1.1886627031727066E-2</v>
      </c>
      <c r="Y95" s="30">
        <f t="shared" si="70"/>
        <v>8.3434858501020247E-3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2.4264453193682558E-2</v>
      </c>
      <c r="S96" s="30">
        <f t="shared" si="70"/>
        <v>1.6378280543665046E-2</v>
      </c>
      <c r="T96" s="30">
        <f t="shared" si="70"/>
        <v>1.3980616921936445E-2</v>
      </c>
      <c r="U96" s="30">
        <f t="shared" si="70"/>
        <v>1.1486242304653569E-2</v>
      </c>
      <c r="V96" s="30">
        <f t="shared" si="70"/>
        <v>9.831415194571912E-3</v>
      </c>
      <c r="W96" s="30">
        <f t="shared" si="70"/>
        <v>5.7025831563061779E-3</v>
      </c>
      <c r="X96" s="30">
        <f t="shared" si="70"/>
        <v>7.4196459089557933E-3</v>
      </c>
      <c r="Y96" s="30">
        <f t="shared" si="70"/>
        <v>5.1667911210879136E-3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1.2195194640033566E-2</v>
      </c>
      <c r="S97" s="30">
        <f t="shared" si="70"/>
        <v>9.0422648643045025E-3</v>
      </c>
      <c r="T97" s="30">
        <f t="shared" si="70"/>
        <v>8.5503310082458237E-3</v>
      </c>
      <c r="U97" s="30">
        <f t="shared" si="70"/>
        <v>7.9130298532109466E-3</v>
      </c>
      <c r="V97" s="30">
        <f t="shared" si="70"/>
        <v>7.3141023830194923E-3</v>
      </c>
      <c r="W97" s="30">
        <f t="shared" si="70"/>
        <v>4.2793203369039801E-3</v>
      </c>
      <c r="X97" s="30">
        <f t="shared" si="70"/>
        <v>5.6592479672821321E-3</v>
      </c>
      <c r="Y97" s="30">
        <f t="shared" si="70"/>
        <v>3.9442612071678229E-3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0.82181496584573166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0.5476747592551312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0.61707085868899925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6.9396099433868041E-2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0.1387780996534308</v>
      </c>
      <c r="S121" s="30">
        <f t="shared" si="78"/>
        <v>0.10437638646271993</v>
      </c>
      <c r="T121" s="30">
        <f t="shared" si="78"/>
        <v>9.8464202578698409E-2</v>
      </c>
      <c r="U121" s="30">
        <f t="shared" si="78"/>
        <v>7.7940364701434742E-2</v>
      </c>
      <c r="V121" s="30">
        <f t="shared" si="78"/>
        <v>4.6047232949964649E-2</v>
      </c>
      <c r="W121" s="30">
        <f t="shared" si="78"/>
        <v>1.4624234876467957E-2</v>
      </c>
      <c r="X121" s="30">
        <f t="shared" si="78"/>
        <v>1.1299681971195205E-2</v>
      </c>
      <c r="Y121" s="30">
        <f t="shared" si="78"/>
        <v>5.1989748641219453E-3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6.4468528445683543E-2</v>
      </c>
      <c r="S122" s="30">
        <f t="shared" si="78"/>
        <v>4.8487420252430066E-2</v>
      </c>
      <c r="T122" s="30">
        <f t="shared" si="78"/>
        <v>4.5740950918615901E-2</v>
      </c>
      <c r="U122" s="30">
        <f t="shared" si="78"/>
        <v>3.6206725926998071E-2</v>
      </c>
      <c r="V122" s="30">
        <f t="shared" si="78"/>
        <v>2.1390964098033205E-2</v>
      </c>
      <c r="W122" s="30">
        <f t="shared" si="78"/>
        <v>6.7936000311604253E-3</v>
      </c>
      <c r="X122" s="30">
        <f t="shared" si="78"/>
        <v>5.249199048022608E-3</v>
      </c>
      <c r="Y122" s="30">
        <f t="shared" si="78"/>
        <v>2.41515238897965E-3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1.5559648708378275E-2</v>
      </c>
      <c r="S123" s="30">
        <f t="shared" si="78"/>
        <v>1.1702566261287633E-2</v>
      </c>
      <c r="T123" s="30">
        <f t="shared" si="78"/>
        <v>1.1039698672205207E-2</v>
      </c>
      <c r="U123" s="30">
        <f t="shared" si="78"/>
        <v>8.7385884227103305E-3</v>
      </c>
      <c r="V123" s="30">
        <f t="shared" si="78"/>
        <v>5.1627653821717297E-3</v>
      </c>
      <c r="W123" s="30">
        <f t="shared" si="78"/>
        <v>1.6396532152761027E-3</v>
      </c>
      <c r="X123" s="30">
        <f t="shared" si="78"/>
        <v>1.2669079806342937E-3</v>
      </c>
      <c r="Y123" s="30">
        <f t="shared" si="78"/>
        <v>5.8290337402978215E-4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5.2176503721384389E-3</v>
      </c>
      <c r="S124" s="30">
        <f t="shared" si="78"/>
        <v>3.9242466428759245E-3</v>
      </c>
      <c r="T124" s="30">
        <f t="shared" si="78"/>
        <v>3.701965832577675E-3</v>
      </c>
      <c r="U124" s="30">
        <f t="shared" si="78"/>
        <v>2.9303295974264579E-3</v>
      </c>
      <c r="V124" s="30">
        <f t="shared" si="78"/>
        <v>1.7312411881797152E-3</v>
      </c>
      <c r="W124" s="30">
        <f t="shared" si="78"/>
        <v>5.4982842924061206E-4</v>
      </c>
      <c r="X124" s="30">
        <f t="shared" si="78"/>
        <v>4.2483497028196368E-4</v>
      </c>
      <c r="Y124" s="30">
        <f t="shared" si="78"/>
        <v>1.9546623856550016E-4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0.80185001445593651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0.13322095975024309</v>
      </c>
      <c r="S130" s="30">
        <f t="shared" si="82"/>
        <v>9.2549478747667557E-2</v>
      </c>
      <c r="T130" s="30">
        <f t="shared" si="82"/>
        <v>7.4999629919724684E-2</v>
      </c>
      <c r="U130" s="30">
        <f t="shared" si="82"/>
        <v>4.1405600076032355E-2</v>
      </c>
      <c r="V130" s="30">
        <f t="shared" si="82"/>
        <v>1.1849830095055795E-2</v>
      </c>
      <c r="W130" s="30">
        <f t="shared" si="82"/>
        <v>9.9099886127316725E-4</v>
      </c>
      <c r="X130" s="30">
        <f t="shared" si="82"/>
        <v>1.2200982393506215E-3</v>
      </c>
      <c r="Y130" s="30">
        <f t="shared" si="82"/>
        <v>1.5809789355190221E-3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6.4158582356166047E-2</v>
      </c>
      <c r="S131" s="30">
        <f t="shared" si="82"/>
        <v>4.088340864356084E-2</v>
      </c>
      <c r="T131" s="30">
        <f t="shared" si="82"/>
        <v>2.9518107928340784E-2</v>
      </c>
      <c r="U131" s="30">
        <f t="shared" si="82"/>
        <v>1.4281543700405772E-2</v>
      </c>
      <c r="V131" s="30">
        <f t="shared" si="82"/>
        <v>4.1812885815613971E-3</v>
      </c>
      <c r="W131" s="30">
        <f t="shared" si="82"/>
        <v>1.1271411855401637E-3</v>
      </c>
      <c r="X131" s="30">
        <f t="shared" si="82"/>
        <v>1.7728497636442548E-3</v>
      </c>
      <c r="Y131" s="30">
        <f t="shared" si="82"/>
        <v>1.7764006250336074E-3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1.582484251238532E-2</v>
      </c>
      <c r="S132" s="30">
        <f t="shared" si="82"/>
        <v>9.6297189510543401E-3</v>
      </c>
      <c r="T132" s="30">
        <f t="shared" si="82"/>
        <v>6.790325249146357E-3</v>
      </c>
      <c r="U132" s="30">
        <f t="shared" si="82"/>
        <v>3.8364031416715854E-3</v>
      </c>
      <c r="V132" s="30">
        <f t="shared" si="82"/>
        <v>1.8767013588481423E-3</v>
      </c>
      <c r="W132" s="30">
        <f t="shared" si="82"/>
        <v>1.0404521532215356E-3</v>
      </c>
      <c r="X132" s="30">
        <f t="shared" si="82"/>
        <v>1.5893947272595961E-3</v>
      </c>
      <c r="Y132" s="30">
        <f t="shared" si="82"/>
        <v>1.3780136774196486E-3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5.2822125478505797E-3</v>
      </c>
      <c r="S133" s="30">
        <f t="shared" si="82"/>
        <v>3.7790729891988158E-3</v>
      </c>
      <c r="T133" s="30">
        <f t="shared" si="82"/>
        <v>3.1965084125876462E-3</v>
      </c>
      <c r="U133" s="30">
        <f t="shared" si="82"/>
        <v>2.4417950034897867E-3</v>
      </c>
      <c r="V133" s="30">
        <f t="shared" si="82"/>
        <v>1.7325249994117112E-3</v>
      </c>
      <c r="W133" s="30">
        <f t="shared" si="82"/>
        <v>1.0144624977214906E-3</v>
      </c>
      <c r="X133" s="30">
        <f t="shared" si="82"/>
        <v>1.5953774339297405E-3</v>
      </c>
      <c r="Y133" s="30">
        <f t="shared" si="82"/>
        <v>1.3073649227203935E-3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0.57783206798703579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0.62637363608992236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0.73075601344333352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0.10438237735341116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MDAMB468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49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0.59108130189524555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0.33786270020407855</v>
      </c>
      <c r="S4" s="75">
        <f>S3*AVERAGE(E63:E64)</f>
        <v>0.18329041234083202</v>
      </c>
      <c r="T4" s="75">
        <f>T3*AVERAGE(E64:E65)</f>
        <v>5.2497560064924523E-2</v>
      </c>
      <c r="U4" s="75">
        <f>U3*AVERAGE(E65:E66)</f>
        <v>1.7430629285410365E-2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0.6999548060802705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0.59108130189524555</v>
      </c>
      <c r="R5" s="80" t="s">
        <v>80</v>
      </c>
      <c r="S5" s="81">
        <f>SUM(R3:U3)</f>
        <v>1</v>
      </c>
      <c r="T5" s="80" t="s">
        <v>92</v>
      </c>
      <c r="U5" s="79">
        <f>Q5/S5</f>
        <v>0.59108130189524555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6.2780940640133842E-2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7.9159919007471213E-2</v>
      </c>
      <c r="D7" s="53">
        <v>0</v>
      </c>
      <c r="E7" s="113">
        <v>74778</v>
      </c>
      <c r="F7" s="113">
        <v>69588</v>
      </c>
      <c r="G7" s="113">
        <v>71207</v>
      </c>
      <c r="H7" s="113">
        <v>72994</v>
      </c>
      <c r="I7" s="113">
        <v>66336</v>
      </c>
      <c r="J7" s="113">
        <v>54212</v>
      </c>
      <c r="K7" s="113">
        <v>20820</v>
      </c>
      <c r="L7" s="113">
        <v>11434</v>
      </c>
      <c r="M7" s="113">
        <v>6582</v>
      </c>
      <c r="N7" s="114">
        <v>5438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65147</v>
      </c>
      <c r="F8" s="113">
        <v>61670</v>
      </c>
      <c r="G8" s="113">
        <v>63221</v>
      </c>
      <c r="H8" s="113">
        <v>62910</v>
      </c>
      <c r="I8" s="113">
        <v>50569</v>
      </c>
      <c r="J8" s="113">
        <v>39076</v>
      </c>
      <c r="K8" s="113">
        <v>16274</v>
      </c>
      <c r="L8" s="113">
        <v>9502</v>
      </c>
      <c r="M8" s="113">
        <v>5354</v>
      </c>
      <c r="N8" s="114">
        <v>5044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57712</v>
      </c>
      <c r="F9" s="113">
        <v>51268</v>
      </c>
      <c r="G9" s="113">
        <v>51879</v>
      </c>
      <c r="H9" s="113">
        <v>43405</v>
      </c>
      <c r="I9" s="113">
        <v>35707</v>
      </c>
      <c r="J9" s="113">
        <v>25052</v>
      </c>
      <c r="K9" s="113">
        <v>12453</v>
      </c>
      <c r="L9" s="113">
        <v>8573</v>
      </c>
      <c r="M9" s="113">
        <v>5074</v>
      </c>
      <c r="N9" s="114">
        <v>5653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0.58627958955253434</v>
      </c>
      <c r="D10" s="53">
        <v>5.0000000000000001E-9</v>
      </c>
      <c r="E10" s="113">
        <v>31352</v>
      </c>
      <c r="F10" s="113">
        <v>28182</v>
      </c>
      <c r="G10" s="113">
        <v>24921</v>
      </c>
      <c r="H10" s="113">
        <v>18563</v>
      </c>
      <c r="I10" s="113">
        <v>12729</v>
      </c>
      <c r="J10" s="113">
        <v>11405</v>
      </c>
      <c r="K10" s="113">
        <v>7441</v>
      </c>
      <c r="L10" s="113">
        <v>5231</v>
      </c>
      <c r="M10" s="113">
        <v>5388</v>
      </c>
      <c r="N10" s="114">
        <v>5934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0.40151252643429336</v>
      </c>
      <c r="S10" s="38">
        <f t="shared" si="3"/>
        <v>0.30400521403189357</v>
      </c>
      <c r="T10" s="38">
        <f t="shared" si="3"/>
        <v>0.29548249213869465</v>
      </c>
      <c r="U10" s="38">
        <f t="shared" si="3"/>
        <v>0.25832391619243811</v>
      </c>
      <c r="V10" s="38">
        <f t="shared" si="3"/>
        <v>0.16082753938575522</v>
      </c>
      <c r="W10" s="38">
        <f t="shared" si="3"/>
        <v>4.0743624576831242E-2</v>
      </c>
      <c r="X10" s="38">
        <f t="shared" si="3"/>
        <v>2.8604857922058313E-2</v>
      </c>
      <c r="Y10" s="38">
        <f t="shared" si="3"/>
        <v>1.2692462354629286E-2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0.64906053019266818</v>
      </c>
      <c r="D11" s="53">
        <v>7.4999999999999993E-9</v>
      </c>
      <c r="E11" s="113">
        <v>12433</v>
      </c>
      <c r="F11" s="113">
        <v>13195</v>
      </c>
      <c r="G11" s="113">
        <v>11855</v>
      </c>
      <c r="H11" s="113">
        <v>10489</v>
      </c>
      <c r="I11" s="113">
        <v>8731</v>
      </c>
      <c r="J11" s="113">
        <v>7261</v>
      </c>
      <c r="K11" s="113">
        <v>7080</v>
      </c>
      <c r="L11" s="113">
        <v>5240</v>
      </c>
      <c r="M11" s="113">
        <v>5654</v>
      </c>
      <c r="N11" s="114">
        <v>6385</v>
      </c>
      <c r="O11" s="5"/>
      <c r="P11" s="41" t="s">
        <v>78</v>
      </c>
      <c r="Q11" s="42">
        <f>SUM(R10:Y10)</f>
        <v>1.5021926330365938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0.6999548060802705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6.2780940640133842E-2</v>
      </c>
      <c r="D12" s="53">
        <v>1E-8</v>
      </c>
      <c r="E12" s="113">
        <v>7102</v>
      </c>
      <c r="F12" s="113">
        <v>7538</v>
      </c>
      <c r="G12" s="113">
        <v>7156</v>
      </c>
      <c r="H12" s="113">
        <v>8881</v>
      </c>
      <c r="I12" s="113">
        <v>7500</v>
      </c>
      <c r="J12" s="113">
        <v>6398</v>
      </c>
      <c r="K12" s="113">
        <v>6214</v>
      </c>
      <c r="L12" s="113">
        <v>6058</v>
      </c>
      <c r="M12" s="113">
        <v>5465</v>
      </c>
      <c r="N12" s="114">
        <v>5577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0.62421053482328648</v>
      </c>
      <c r="D15" s="53">
        <f>D7</f>
        <v>0</v>
      </c>
      <c r="E15" s="113">
        <v>70499</v>
      </c>
      <c r="F15" s="113">
        <v>78359</v>
      </c>
      <c r="G15" s="113">
        <v>75249</v>
      </c>
      <c r="H15" s="113">
        <v>73369</v>
      </c>
      <c r="I15" s="113">
        <v>72214</v>
      </c>
      <c r="J15" s="113">
        <v>57873</v>
      </c>
      <c r="K15" s="113">
        <v>21877</v>
      </c>
      <c r="L15" s="113">
        <v>12207</v>
      </c>
      <c r="M15" s="113">
        <v>6808</v>
      </c>
      <c r="N15" s="114">
        <v>5911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0.70337045383075769</v>
      </c>
      <c r="D16" s="53">
        <f t="shared" ref="D16:D20" si="7">D8</f>
        <v>1.0000000000000001E-9</v>
      </c>
      <c r="E16" s="113">
        <v>67929</v>
      </c>
      <c r="F16" s="113">
        <v>68121</v>
      </c>
      <c r="G16" s="113">
        <v>70065</v>
      </c>
      <c r="H16" s="113">
        <v>64933</v>
      </c>
      <c r="I16" s="113">
        <v>56131</v>
      </c>
      <c r="J16" s="113">
        <v>41997</v>
      </c>
      <c r="K16" s="113">
        <v>18005</v>
      </c>
      <c r="L16" s="113">
        <v>10503</v>
      </c>
      <c r="M16" s="113">
        <v>5964</v>
      </c>
      <c r="N16" s="114">
        <v>5639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7.9159919007471213E-2</v>
      </c>
      <c r="D17" s="53">
        <f t="shared" si="7"/>
        <v>2.5000000000000001E-9</v>
      </c>
      <c r="E17" s="113">
        <v>52345</v>
      </c>
      <c r="F17" s="113">
        <v>56399</v>
      </c>
      <c r="G17" s="113">
        <v>50569</v>
      </c>
      <c r="H17" s="113">
        <v>48222</v>
      </c>
      <c r="I17" s="113">
        <v>36149</v>
      </c>
      <c r="J17" s="113">
        <v>27003</v>
      </c>
      <c r="K17" s="113">
        <v>13527</v>
      </c>
      <c r="L17" s="113">
        <v>7282</v>
      </c>
      <c r="M17" s="113">
        <v>5418</v>
      </c>
      <c r="N17" s="114">
        <v>6178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1.0156480064874027</v>
      </c>
      <c r="S17" s="30">
        <f t="shared" si="10"/>
        <v>1.0023070504779765</v>
      </c>
      <c r="T17" s="30">
        <f t="shared" si="10"/>
        <v>1.0174598724916091</v>
      </c>
      <c r="U17" s="30">
        <f t="shared" si="10"/>
        <v>0.94568331187411847</v>
      </c>
      <c r="V17" s="30">
        <f t="shared" si="10"/>
        <v>0.77058363768785831</v>
      </c>
      <c r="W17" s="30">
        <f t="shared" si="10"/>
        <v>0.29793140534642976</v>
      </c>
      <c r="X17" s="30">
        <f t="shared" si="10"/>
        <v>0.16482438157139809</v>
      </c>
      <c r="Y17" s="30">
        <f t="shared" si="10"/>
        <v>9.3052734901196824E-2</v>
      </c>
      <c r="Z17" s="31">
        <f t="shared" si="10"/>
        <v>8.0664270130978641E-2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32088</v>
      </c>
      <c r="F18" s="113">
        <v>30209</v>
      </c>
      <c r="G18" s="113">
        <v>28426</v>
      </c>
      <c r="H18" s="113">
        <v>21710</v>
      </c>
      <c r="I18" s="113">
        <v>16063</v>
      </c>
      <c r="J18" s="113">
        <v>10678</v>
      </c>
      <c r="K18" s="113">
        <v>7056</v>
      </c>
      <c r="L18" s="113">
        <v>6999</v>
      </c>
      <c r="M18" s="113">
        <v>6336</v>
      </c>
      <c r="N18" s="114">
        <v>6616</v>
      </c>
      <c r="O18" s="5"/>
      <c r="P18" s="20">
        <f t="shared" si="9"/>
        <v>-8.9999999999999982</v>
      </c>
      <c r="Q18" s="30">
        <f t="shared" si="10"/>
        <v>0.91511980514507874</v>
      </c>
      <c r="R18" s="30">
        <f t="shared" si="10"/>
        <v>0.92943960579273965</v>
      </c>
      <c r="S18" s="30">
        <f t="shared" si="10"/>
        <v>0.91723103272894446</v>
      </c>
      <c r="T18" s="30">
        <f t="shared" si="10"/>
        <v>0.93109768025745798</v>
      </c>
      <c r="U18" s="30">
        <f t="shared" si="10"/>
        <v>0.86541352809119598</v>
      </c>
      <c r="V18" s="30">
        <f t="shared" si="10"/>
        <v>0.70517634836889886</v>
      </c>
      <c r="W18" s="30">
        <f t="shared" si="10"/>
        <v>0.27264292960722425</v>
      </c>
      <c r="X18" s="30">
        <f t="shared" si="10"/>
        <v>0.15083405594677593</v>
      </c>
      <c r="Y18" s="30">
        <f t="shared" si="10"/>
        <v>8.515440063099991E-2</v>
      </c>
      <c r="Z18" s="31">
        <f t="shared" si="10"/>
        <v>7.3817471164431173E-2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10396</v>
      </c>
      <c r="F19" s="113">
        <v>9233</v>
      </c>
      <c r="G19" s="113">
        <v>10623</v>
      </c>
      <c r="H19" s="113">
        <v>12986</v>
      </c>
      <c r="I19" s="113">
        <v>8625</v>
      </c>
      <c r="J19" s="113">
        <v>8120</v>
      </c>
      <c r="K19" s="113">
        <v>7340</v>
      </c>
      <c r="L19" s="113">
        <v>6874</v>
      </c>
      <c r="M19" s="113">
        <v>5929</v>
      </c>
      <c r="N19" s="114">
        <v>6585</v>
      </c>
      <c r="O19" s="5"/>
      <c r="P19" s="20">
        <f t="shared" si="9"/>
        <v>-8.6020599913279607</v>
      </c>
      <c r="Q19" s="30">
        <f t="shared" si="10"/>
        <v>0.78268270844325694</v>
      </c>
      <c r="R19" s="30">
        <f t="shared" si="10"/>
        <v>0.79493013254255496</v>
      </c>
      <c r="S19" s="30">
        <f t="shared" si="10"/>
        <v>0.78448839695987493</v>
      </c>
      <c r="T19" s="30">
        <f t="shared" si="10"/>
        <v>0.7963482487340634</v>
      </c>
      <c r="U19" s="30">
        <f t="shared" si="10"/>
        <v>0.74016997586722433</v>
      </c>
      <c r="V19" s="30">
        <f t="shared" si="10"/>
        <v>0.60312248862759033</v>
      </c>
      <c r="W19" s="30">
        <f t="shared" si="10"/>
        <v>0.23318575926684948</v>
      </c>
      <c r="X19" s="30">
        <f t="shared" si="10"/>
        <v>0.1290051933857867</v>
      </c>
      <c r="Y19" s="30">
        <f t="shared" si="10"/>
        <v>7.2830766580521109E-2</v>
      </c>
      <c r="Z19" s="31">
        <f t="shared" si="10"/>
        <v>6.3134529420712876E-2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9282</v>
      </c>
      <c r="F20" s="113">
        <v>8994</v>
      </c>
      <c r="G20" s="113">
        <v>9473</v>
      </c>
      <c r="H20" s="113">
        <v>9930</v>
      </c>
      <c r="I20" s="113">
        <v>8302</v>
      </c>
      <c r="J20" s="113">
        <v>8777</v>
      </c>
      <c r="K20" s="113">
        <v>6362</v>
      </c>
      <c r="L20" s="113">
        <v>6042</v>
      </c>
      <c r="M20" s="113">
        <v>6135</v>
      </c>
      <c r="N20" s="114">
        <v>7174</v>
      </c>
      <c r="O20" s="5"/>
      <c r="P20" s="20">
        <f t="shared" si="9"/>
        <v>-8.3010299956639813</v>
      </c>
      <c r="Q20" s="30">
        <f t="shared" si="10"/>
        <v>0.43519378551575921</v>
      </c>
      <c r="R20" s="30">
        <f t="shared" si="10"/>
        <v>0.44200370069478717</v>
      </c>
      <c r="S20" s="30">
        <f t="shared" si="10"/>
        <v>0.43619779954664578</v>
      </c>
      <c r="T20" s="30">
        <f t="shared" si="10"/>
        <v>0.44279221352000503</v>
      </c>
      <c r="U20" s="30">
        <f t="shared" si="10"/>
        <v>0.41155550039357797</v>
      </c>
      <c r="V20" s="30">
        <f t="shared" si="10"/>
        <v>0.33535321034188331</v>
      </c>
      <c r="W20" s="30">
        <f t="shared" si="10"/>
        <v>0.12965789611674286</v>
      </c>
      <c r="X20" s="30">
        <f t="shared" si="10"/>
        <v>7.173054656135068E-2</v>
      </c>
      <c r="Y20" s="30">
        <f t="shared" si="10"/>
        <v>4.049597195424625E-2</v>
      </c>
      <c r="Z20" s="31">
        <f t="shared" si="10"/>
        <v>3.510458907416638E-2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0.16136939704020078</v>
      </c>
      <c r="R21" s="30">
        <f t="shared" si="10"/>
        <v>0.16389450641195411</v>
      </c>
      <c r="S21" s="30">
        <f t="shared" si="10"/>
        <v>0.16174168438477315</v>
      </c>
      <c r="T21" s="30">
        <f t="shared" si="10"/>
        <v>0.16418688613657054</v>
      </c>
      <c r="U21" s="30">
        <f t="shared" si="10"/>
        <v>0.15260434582810664</v>
      </c>
      <c r="V21" s="30">
        <f t="shared" si="10"/>
        <v>0.12434861698273424</v>
      </c>
      <c r="W21" s="30">
        <f t="shared" si="10"/>
        <v>4.8077011240093025E-2</v>
      </c>
      <c r="X21" s="30">
        <f t="shared" si="10"/>
        <v>2.6597611071700493E-2</v>
      </c>
      <c r="Y21" s="30">
        <f t="shared" si="10"/>
        <v>1.5015863723947779E-2</v>
      </c>
      <c r="Z21" s="31">
        <f t="shared" si="10"/>
        <v>1.3016744633723902E-2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0.11752067152636504</v>
      </c>
      <c r="R22" s="30">
        <f t="shared" si="10"/>
        <v>0.11935963575681352</v>
      </c>
      <c r="S22" s="30">
        <f t="shared" si="10"/>
        <v>0.11779179764778207</v>
      </c>
      <c r="T22" s="30">
        <f t="shared" si="10"/>
        <v>0.11957256746634365</v>
      </c>
      <c r="U22" s="30">
        <f t="shared" si="10"/>
        <v>0.11113733786272331</v>
      </c>
      <c r="V22" s="30">
        <f t="shared" si="10"/>
        <v>9.0559506568306289E-2</v>
      </c>
      <c r="W22" s="30">
        <f t="shared" si="10"/>
        <v>3.5013098825106087E-2</v>
      </c>
      <c r="X22" s="30">
        <f t="shared" si="10"/>
        <v>1.937027200618853E-2</v>
      </c>
      <c r="Y22" s="30">
        <f t="shared" si="10"/>
        <v>1.0935619892953476E-2</v>
      </c>
      <c r="Z22" s="31">
        <f t="shared" si="10"/>
        <v>9.4797191939767194E-3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78419</v>
      </c>
      <c r="F23" s="113">
        <v>78800</v>
      </c>
      <c r="G23" s="113">
        <v>77423</v>
      </c>
      <c r="H23" s="113">
        <v>81205</v>
      </c>
      <c r="I23" s="113">
        <v>72586</v>
      </c>
      <c r="J23" s="113">
        <v>60059</v>
      </c>
      <c r="K23" s="113">
        <v>23922</v>
      </c>
      <c r="L23" s="113">
        <v>13207</v>
      </c>
      <c r="M23" s="113">
        <v>7416</v>
      </c>
      <c r="N23" s="114">
        <v>6699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71409</v>
      </c>
      <c r="F24" s="113">
        <v>75171</v>
      </c>
      <c r="G24" s="113">
        <v>74393</v>
      </c>
      <c r="H24" s="113">
        <v>71920</v>
      </c>
      <c r="I24" s="113">
        <v>63297</v>
      </c>
      <c r="J24" s="113">
        <v>39623</v>
      </c>
      <c r="K24" s="113">
        <v>17075</v>
      </c>
      <c r="L24" s="113">
        <v>11019</v>
      </c>
      <c r="M24" s="113">
        <v>6360</v>
      </c>
      <c r="N24" s="114">
        <v>6603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65384</v>
      </c>
      <c r="F25" s="113">
        <v>59748</v>
      </c>
      <c r="G25" s="113">
        <v>56746</v>
      </c>
      <c r="H25" s="113">
        <v>59332</v>
      </c>
      <c r="I25" s="113">
        <v>43782</v>
      </c>
      <c r="J25" s="113">
        <v>28843</v>
      </c>
      <c r="K25" s="113">
        <v>11448</v>
      </c>
      <c r="L25" s="113">
        <v>8488</v>
      </c>
      <c r="M25" s="113">
        <v>6896</v>
      </c>
      <c r="N25" s="114">
        <v>6165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33811</v>
      </c>
      <c r="F26" s="113">
        <v>34989</v>
      </c>
      <c r="G26" s="113">
        <v>28487</v>
      </c>
      <c r="H26" s="113">
        <v>25296</v>
      </c>
      <c r="I26" s="113">
        <v>18984</v>
      </c>
      <c r="J26" s="113">
        <v>13164</v>
      </c>
      <c r="K26" s="113">
        <v>8715</v>
      </c>
      <c r="L26" s="113">
        <v>6641</v>
      </c>
      <c r="M26" s="113">
        <v>5916</v>
      </c>
      <c r="N26" s="114">
        <v>7951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1.0156480064874027</v>
      </c>
      <c r="S26" s="30">
        <f t="shared" si="15"/>
        <v>1.0023070504779765</v>
      </c>
      <c r="T26" s="30">
        <f t="shared" si="15"/>
        <v>1.0174598724916091</v>
      </c>
      <c r="U26" s="30">
        <f t="shared" si="15"/>
        <v>0.94568331187411847</v>
      </c>
      <c r="V26" s="30">
        <f t="shared" si="15"/>
        <v>0.77058363768785831</v>
      </c>
      <c r="W26" s="30">
        <f t="shared" si="15"/>
        <v>0.29793140534642976</v>
      </c>
      <c r="X26" s="30">
        <f t="shared" si="15"/>
        <v>0.16482438157139809</v>
      </c>
      <c r="Y26" s="30">
        <f t="shared" si="15"/>
        <v>9.3052734901196824E-2</v>
      </c>
      <c r="Z26" s="31">
        <f t="shared" si="15"/>
        <v>8.0664270130978641E-2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13361</v>
      </c>
      <c r="F27" s="113">
        <v>13850</v>
      </c>
      <c r="G27" s="113">
        <v>13181</v>
      </c>
      <c r="H27" s="113">
        <v>15976</v>
      </c>
      <c r="I27" s="113">
        <v>11986</v>
      </c>
      <c r="J27" s="113">
        <v>10410</v>
      </c>
      <c r="K27" s="113">
        <v>9271</v>
      </c>
      <c r="L27" s="113">
        <v>7114</v>
      </c>
      <c r="M27" s="113">
        <v>7300</v>
      </c>
      <c r="N27" s="114">
        <v>6382</v>
      </c>
      <c r="O27" s="5"/>
      <c r="P27" s="20">
        <f t="shared" si="14"/>
        <v>-8.9999999999999982</v>
      </c>
      <c r="Q27" s="30">
        <f t="shared" si="15"/>
        <v>0.91511980514507874</v>
      </c>
      <c r="R27" s="30">
        <f t="shared" si="15"/>
        <v>0.91651943102624267</v>
      </c>
      <c r="S27" s="30">
        <f t="shared" si="15"/>
        <v>0.92931782725879331</v>
      </c>
      <c r="T27" s="30">
        <f t="shared" si="15"/>
        <v>0.89315447365902934</v>
      </c>
      <c r="U27" s="30">
        <f t="shared" si="15"/>
        <v>0.75987160637629658</v>
      </c>
      <c r="V27" s="30">
        <f t="shared" si="15"/>
        <v>0.54118121517553563</v>
      </c>
      <c r="W27" s="30">
        <f t="shared" si="15"/>
        <v>0.23025504870049471</v>
      </c>
      <c r="X27" s="30">
        <f t="shared" si="15"/>
        <v>0.1388549038961768</v>
      </c>
      <c r="Y27" s="30">
        <f t="shared" si="15"/>
        <v>7.9099445707180485E-2</v>
      </c>
      <c r="Z27" s="31">
        <f t="shared" si="15"/>
        <v>7.7213825719152598E-2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9875</v>
      </c>
      <c r="F28" s="115">
        <v>12699</v>
      </c>
      <c r="G28" s="115">
        <v>9891</v>
      </c>
      <c r="H28" s="115">
        <v>10351</v>
      </c>
      <c r="I28" s="115">
        <v>9387</v>
      </c>
      <c r="J28" s="115">
        <v>7370</v>
      </c>
      <c r="K28" s="115">
        <v>7641</v>
      </c>
      <c r="L28" s="115">
        <v>7985</v>
      </c>
      <c r="M28" s="115">
        <v>6671</v>
      </c>
      <c r="N28" s="116">
        <v>8952</v>
      </c>
      <c r="O28" s="5"/>
      <c r="P28" s="20">
        <f t="shared" si="14"/>
        <v>-8.6020599913279607</v>
      </c>
      <c r="Q28" s="30">
        <f t="shared" si="15"/>
        <v>0.78268270844325694</v>
      </c>
      <c r="R28" s="30">
        <f t="shared" si="15"/>
        <v>0.74916902377215144</v>
      </c>
      <c r="S28" s="30">
        <f t="shared" si="15"/>
        <v>0.71156672544552446</v>
      </c>
      <c r="T28" s="30">
        <f t="shared" si="15"/>
        <v>0.6736878419900747</v>
      </c>
      <c r="U28" s="30">
        <f t="shared" si="15"/>
        <v>0.51619145757606499</v>
      </c>
      <c r="V28" s="30">
        <f t="shared" si="15"/>
        <v>0.36195043397818588</v>
      </c>
      <c r="W28" s="30">
        <f t="shared" si="15"/>
        <v>0.16813100956364987</v>
      </c>
      <c r="X28" s="30">
        <f t="shared" si="15"/>
        <v>0.1087257796255567</v>
      </c>
      <c r="Y28" s="30">
        <f t="shared" si="15"/>
        <v>7.7548069280599777E-2</v>
      </c>
      <c r="Z28" s="31">
        <f t="shared" si="15"/>
        <v>8.0615233712234571E-2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0.43519378551575921</v>
      </c>
      <c r="R29" s="30">
        <f t="shared" si="15"/>
        <v>0.41718607283330805</v>
      </c>
      <c r="S29" s="30">
        <f t="shared" si="15"/>
        <v>0.36658147237199873</v>
      </c>
      <c r="T29" s="30">
        <f t="shared" si="15"/>
        <v>0.29292132601450926</v>
      </c>
      <c r="U29" s="30">
        <f t="shared" si="15"/>
        <v>0.21338508497353592</v>
      </c>
      <c r="V29" s="30">
        <f t="shared" si="15"/>
        <v>0.15728291423968638</v>
      </c>
      <c r="W29" s="30">
        <f t="shared" si="15"/>
        <v>0.10357606135074517</v>
      </c>
      <c r="X29" s="30">
        <f t="shared" si="15"/>
        <v>8.4639280961216048E-2</v>
      </c>
      <c r="Y29" s="30">
        <f t="shared" si="15"/>
        <v>7.9122597910894751E-2</v>
      </c>
      <c r="Z29" s="31">
        <f t="shared" si="15"/>
        <v>9.1530479238291787E-2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0.16136939704020078</v>
      </c>
      <c r="R30" s="30">
        <f t="shared" si="15"/>
        <v>0.16134579993114681</v>
      </c>
      <c r="S30" s="30">
        <f t="shared" si="15"/>
        <v>0.15910106224415463</v>
      </c>
      <c r="T30" s="30">
        <f t="shared" si="15"/>
        <v>0.17606528677271874</v>
      </c>
      <c r="U30" s="30">
        <f t="shared" si="15"/>
        <v>0.13064890402401305</v>
      </c>
      <c r="V30" s="30">
        <f t="shared" si="15"/>
        <v>0.11500937711095786</v>
      </c>
      <c r="W30" s="30">
        <f t="shared" si="15"/>
        <v>0.10567303511861358</v>
      </c>
      <c r="X30" s="30">
        <f t="shared" si="15"/>
        <v>8.6098941947895358E-2</v>
      </c>
      <c r="Y30" s="30">
        <f t="shared" si="15"/>
        <v>8.4266880753774309E-2</v>
      </c>
      <c r="Z30" s="31">
        <f t="shared" si="15"/>
        <v>8.6724998187081681E-2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0.11752067152636504</v>
      </c>
      <c r="R31" s="30">
        <f t="shared" si="15"/>
        <v>0.13010637432616332</v>
      </c>
      <c r="S31" s="30">
        <f t="shared" si="15"/>
        <v>0.11873248085986809</v>
      </c>
      <c r="T31" s="30">
        <f t="shared" si="15"/>
        <v>0.13053800383210809</v>
      </c>
      <c r="U31" s="30">
        <f t="shared" si="15"/>
        <v>0.11258684918027485</v>
      </c>
      <c r="V31" s="30">
        <f t="shared" si="15"/>
        <v>0.10134682319553899</v>
      </c>
      <c r="W31" s="30">
        <f t="shared" si="15"/>
        <v>9.0259947644160746E-2</v>
      </c>
      <c r="X31" s="30">
        <f t="shared" si="15"/>
        <v>8.9513762792907556E-2</v>
      </c>
      <c r="Y31" s="30">
        <f t="shared" si="15"/>
        <v>8.1724724288058145E-2</v>
      </c>
      <c r="Z31" s="31">
        <f t="shared" si="15"/>
        <v>9.6832358604639415E-2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0.930594559897296</v>
      </c>
      <c r="G34" s="30">
        <f t="shared" si="17"/>
        <v>0.95224531279253255</v>
      </c>
      <c r="H34" s="30">
        <f t="shared" si="17"/>
        <v>0.9761427157720185</v>
      </c>
      <c r="I34" s="30">
        <f t="shared" si="17"/>
        <v>0.88710583326646875</v>
      </c>
      <c r="J34" s="30">
        <f t="shared" si="17"/>
        <v>0.72497258551980526</v>
      </c>
      <c r="K34" s="30">
        <f t="shared" si="17"/>
        <v>0.27842413544090505</v>
      </c>
      <c r="L34" s="30">
        <f t="shared" si="17"/>
        <v>0.15290593490063922</v>
      </c>
      <c r="M34" s="30">
        <f t="shared" si="17"/>
        <v>8.8020540800770278E-2</v>
      </c>
      <c r="N34" s="31">
        <f t="shared" si="17"/>
        <v>7.2721923560405466E-2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0.87120543475353718</v>
      </c>
      <c r="F35" s="30">
        <f t="shared" si="20"/>
        <v>0.8247078017598759</v>
      </c>
      <c r="G35" s="30">
        <f t="shared" si="20"/>
        <v>0.84544919628767823</v>
      </c>
      <c r="H35" s="30">
        <f t="shared" si="20"/>
        <v>0.84129021904838319</v>
      </c>
      <c r="I35" s="30">
        <f t="shared" si="20"/>
        <v>0.67625504827623095</v>
      </c>
      <c r="J35" s="30">
        <f t="shared" si="20"/>
        <v>0.52256011126267088</v>
      </c>
      <c r="K35" s="30">
        <f t="shared" si="20"/>
        <v>0.21763085399449036</v>
      </c>
      <c r="L35" s="30">
        <f t="shared" si="20"/>
        <v>0.12706945893177138</v>
      </c>
      <c r="M35" s="30">
        <f t="shared" si="20"/>
        <v>7.1598598518280779E-2</v>
      </c>
      <c r="N35" s="31">
        <f t="shared" si="20"/>
        <v>6.7452994196153943E-2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0.77177779560833404</v>
      </c>
      <c r="F36" s="30">
        <f t="shared" si="20"/>
        <v>0.68560271737676859</v>
      </c>
      <c r="G36" s="30">
        <f t="shared" si="20"/>
        <v>0.69377356976650884</v>
      </c>
      <c r="H36" s="30">
        <f t="shared" si="20"/>
        <v>0.58045146968359673</v>
      </c>
      <c r="I36" s="30">
        <f t="shared" si="20"/>
        <v>0.47750675332316994</v>
      </c>
      <c r="J36" s="30">
        <f t="shared" si="20"/>
        <v>0.33501832089652039</v>
      </c>
      <c r="K36" s="30">
        <f t="shared" si="20"/>
        <v>0.16653293749498516</v>
      </c>
      <c r="L36" s="30">
        <f t="shared" si="20"/>
        <v>0.11464601888255904</v>
      </c>
      <c r="M36" s="30">
        <f t="shared" si="20"/>
        <v>6.7854181711198475E-2</v>
      </c>
      <c r="N36" s="31">
        <f t="shared" si="20"/>
        <v>7.5597100751557941E-2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1.2920174766496983E-2</v>
      </c>
      <c r="S36" s="30">
        <f t="shared" si="23"/>
        <v>-1.2086794529848843E-2</v>
      </c>
      <c r="T36" s="30">
        <f t="shared" si="23"/>
        <v>3.7943206598428647E-2</v>
      </c>
      <c r="U36" s="30">
        <f t="shared" si="23"/>
        <v>0.1055419217148994</v>
      </c>
      <c r="V36" s="30">
        <f t="shared" si="23"/>
        <v>0.16399513319336323</v>
      </c>
      <c r="W36" s="30">
        <f t="shared" si="23"/>
        <v>4.2387880906729541E-2</v>
      </c>
      <c r="X36" s="30">
        <f t="shared" si="23"/>
        <v>1.1979152050599129E-2</v>
      </c>
      <c r="Y36" s="30">
        <f t="shared" si="23"/>
        <v>6.054954923819425E-3</v>
      </c>
      <c r="Z36" s="31">
        <f t="shared" si="23"/>
        <v>-3.3963545547214258E-3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0.41926769905587202</v>
      </c>
      <c r="F37" s="30">
        <f t="shared" si="20"/>
        <v>0.37687555163283321</v>
      </c>
      <c r="G37" s="30">
        <f t="shared" si="20"/>
        <v>0.33326646874749261</v>
      </c>
      <c r="H37" s="30">
        <f t="shared" si="20"/>
        <v>0.24824146139238815</v>
      </c>
      <c r="I37" s="30">
        <f t="shared" si="20"/>
        <v>0.17022386263339484</v>
      </c>
      <c r="J37" s="30">
        <f t="shared" si="20"/>
        <v>0.15251812030276285</v>
      </c>
      <c r="K37" s="30">
        <f t="shared" si="20"/>
        <v>9.9507876648212035E-2</v>
      </c>
      <c r="L37" s="30">
        <f t="shared" si="20"/>
        <v>6.9953729706598203E-2</v>
      </c>
      <c r="M37" s="30">
        <f t="shared" si="20"/>
        <v>7.2053277701997917E-2</v>
      </c>
      <c r="N37" s="31">
        <f t="shared" si="20"/>
        <v>7.935489047580839E-2</v>
      </c>
      <c r="P37" s="20">
        <f t="shared" si="21"/>
        <v>-8.6020599913279607</v>
      </c>
      <c r="Q37" s="30">
        <f t="shared" si="23"/>
        <v>0</v>
      </c>
      <c r="R37" s="30">
        <f t="shared" si="23"/>
        <v>4.5761108770403514E-2</v>
      </c>
      <c r="S37" s="30">
        <f t="shared" si="23"/>
        <v>7.2921671514350472E-2</v>
      </c>
      <c r="T37" s="30">
        <f t="shared" si="23"/>
        <v>0.1226604067439887</v>
      </c>
      <c r="U37" s="30">
        <f t="shared" si="23"/>
        <v>0.22397851829115933</v>
      </c>
      <c r="V37" s="30">
        <f t="shared" si="23"/>
        <v>0.24117205464940444</v>
      </c>
      <c r="W37" s="30">
        <f t="shared" si="23"/>
        <v>6.5054749703199605E-2</v>
      </c>
      <c r="X37" s="30">
        <f t="shared" si="23"/>
        <v>2.027941376023E-2</v>
      </c>
      <c r="Y37" s="30">
        <f t="shared" si="23"/>
        <v>-4.7173027000786683E-3</v>
      </c>
      <c r="Z37" s="31">
        <f t="shared" si="23"/>
        <v>-1.7480704291521695E-2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0.16626547915162213</v>
      </c>
      <c r="F38" s="30">
        <f t="shared" si="20"/>
        <v>0.17645564203375325</v>
      </c>
      <c r="G38" s="30">
        <f t="shared" si="20"/>
        <v>0.15853593302843083</v>
      </c>
      <c r="H38" s="30">
        <f t="shared" si="20"/>
        <v>0.14026852817673646</v>
      </c>
      <c r="I38" s="30">
        <f t="shared" si="20"/>
        <v>0.11675893979512691</v>
      </c>
      <c r="J38" s="30">
        <f t="shared" si="20"/>
        <v>9.7100751557944856E-2</v>
      </c>
      <c r="K38" s="30">
        <f t="shared" si="20"/>
        <v>9.4680253550509505E-2</v>
      </c>
      <c r="L38" s="30">
        <f t="shared" si="20"/>
        <v>7.007408596111156E-2</v>
      </c>
      <c r="M38" s="30">
        <f t="shared" si="20"/>
        <v>7.56104736687261E-2</v>
      </c>
      <c r="N38" s="31">
        <f t="shared" si="20"/>
        <v>8.5386076118644516E-2</v>
      </c>
      <c r="P38" s="20">
        <f t="shared" si="21"/>
        <v>-8.3010299956639813</v>
      </c>
      <c r="Q38" s="30">
        <f t="shared" si="23"/>
        <v>0</v>
      </c>
      <c r="R38" s="30">
        <f t="shared" si="23"/>
        <v>2.4817627861479119E-2</v>
      </c>
      <c r="S38" s="30">
        <f t="shared" si="23"/>
        <v>6.9616327174647052E-2</v>
      </c>
      <c r="T38" s="30">
        <f t="shared" si="23"/>
        <v>0.14987088750549576</v>
      </c>
      <c r="U38" s="30">
        <f t="shared" si="23"/>
        <v>0.19817041542004205</v>
      </c>
      <c r="V38" s="30">
        <f t="shared" si="23"/>
        <v>0.17807029610219693</v>
      </c>
      <c r="W38" s="30">
        <f t="shared" si="23"/>
        <v>2.6081834765997694E-2</v>
      </c>
      <c r="X38" s="30">
        <f t="shared" si="23"/>
        <v>-1.2908734399865368E-2</v>
      </c>
      <c r="Y38" s="30">
        <f t="shared" si="23"/>
        <v>-3.8626625956648501E-2</v>
      </c>
      <c r="Z38" s="31">
        <f t="shared" si="23"/>
        <v>-5.6425890164125407E-2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9.4974457728208825E-2</v>
      </c>
      <c r="F39" s="30">
        <f t="shared" si="20"/>
        <v>0.1008050496135227</v>
      </c>
      <c r="G39" s="30">
        <f t="shared" si="20"/>
        <v>9.5696595255288994E-2</v>
      </c>
      <c r="H39" s="30">
        <f t="shared" si="20"/>
        <v>0.11876487737034956</v>
      </c>
      <c r="I39" s="30">
        <f t="shared" si="20"/>
        <v>0.10029687876113295</v>
      </c>
      <c r="J39" s="30">
        <f t="shared" si="20"/>
        <v>8.5559924041830479E-2</v>
      </c>
      <c r="K39" s="30">
        <f t="shared" si="20"/>
        <v>8.3099307282890694E-2</v>
      </c>
      <c r="L39" s="30">
        <f t="shared" si="20"/>
        <v>8.1013132204659125E-2</v>
      </c>
      <c r="M39" s="30">
        <f t="shared" si="20"/>
        <v>7.308299232394555E-2</v>
      </c>
      <c r="N39" s="31">
        <f t="shared" si="20"/>
        <v>7.4580759046778466E-2</v>
      </c>
      <c r="P39" s="20">
        <f t="shared" si="21"/>
        <v>-8.1249387366082999</v>
      </c>
      <c r="Q39" s="30">
        <f t="shared" si="23"/>
        <v>0</v>
      </c>
      <c r="R39" s="30">
        <f t="shared" si="23"/>
        <v>2.5487064808072946E-3</v>
      </c>
      <c r="S39" s="30">
        <f t="shared" si="23"/>
        <v>2.640622140618526E-3</v>
      </c>
      <c r="T39" s="30">
        <f t="shared" si="23"/>
        <v>-1.1878400636148201E-2</v>
      </c>
      <c r="U39" s="30">
        <f t="shared" si="23"/>
        <v>2.1955441804093589E-2</v>
      </c>
      <c r="V39" s="30">
        <f t="shared" si="23"/>
        <v>9.3392398717763725E-3</v>
      </c>
      <c r="W39" s="30">
        <f t="shared" si="23"/>
        <v>-5.7596023878520551E-2</v>
      </c>
      <c r="X39" s="30">
        <f t="shared" si="23"/>
        <v>-5.9501330876194865E-2</v>
      </c>
      <c r="Y39" s="30">
        <f t="shared" si="23"/>
        <v>-6.9251017029826528E-2</v>
      </c>
      <c r="Z39" s="31">
        <f t="shared" si="23"/>
        <v>-7.3708253553357778E-2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-1.0746738569349795E-2</v>
      </c>
      <c r="S40" s="36">
        <f t="shared" si="23"/>
        <v>-9.4068321208602701E-4</v>
      </c>
      <c r="T40" s="36">
        <f t="shared" si="23"/>
        <v>-1.0965436365764442E-2</v>
      </c>
      <c r="U40" s="36">
        <f t="shared" si="23"/>
        <v>-1.4495113175515412E-3</v>
      </c>
      <c r="V40" s="36">
        <f t="shared" si="23"/>
        <v>-1.0787316627232701E-2</v>
      </c>
      <c r="W40" s="36">
        <f t="shared" si="23"/>
        <v>-5.5246848819054659E-2</v>
      </c>
      <c r="X40" s="36">
        <f t="shared" si="23"/>
        <v>-7.0143490786719026E-2</v>
      </c>
      <c r="Y40" s="36">
        <f t="shared" si="23"/>
        <v>-7.0789104395104663E-2</v>
      </c>
      <c r="Z40" s="37">
        <f t="shared" si="23"/>
        <v>-8.7352639410662694E-2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1.1114909431339453</v>
      </c>
      <c r="G42" s="30">
        <f t="shared" si="25"/>
        <v>1.0673768422247123</v>
      </c>
      <c r="H42" s="30">
        <f t="shared" si="25"/>
        <v>1.0407097973020893</v>
      </c>
      <c r="I42" s="30">
        <f t="shared" si="25"/>
        <v>1.024326586192712</v>
      </c>
      <c r="J42" s="30">
        <f t="shared" si="25"/>
        <v>0.82090526106753292</v>
      </c>
      <c r="K42" s="30">
        <f t="shared" si="25"/>
        <v>0.31031645838948069</v>
      </c>
      <c r="L42" s="30">
        <f t="shared" si="25"/>
        <v>0.17315139221832934</v>
      </c>
      <c r="M42" s="30">
        <f t="shared" si="25"/>
        <v>9.6568745655966751E-2</v>
      </c>
      <c r="N42" s="31">
        <f t="shared" si="25"/>
        <v>8.3845160924268428E-2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0.96354558220683983</v>
      </c>
      <c r="F43" s="30">
        <f t="shared" si="27"/>
        <v>0.96626902509255452</v>
      </c>
      <c r="G43" s="30">
        <f t="shared" si="27"/>
        <v>0.9938438843104157</v>
      </c>
      <c r="H43" s="30">
        <f t="shared" si="27"/>
        <v>0.92104852551100014</v>
      </c>
      <c r="I43" s="30">
        <f t="shared" si="27"/>
        <v>0.7961956907190173</v>
      </c>
      <c r="J43" s="30">
        <f t="shared" si="27"/>
        <v>0.59571057745499933</v>
      </c>
      <c r="K43" s="30">
        <f t="shared" si="27"/>
        <v>0.25539369352756774</v>
      </c>
      <c r="L43" s="30">
        <f t="shared" si="27"/>
        <v>0.14898083660761147</v>
      </c>
      <c r="M43" s="30">
        <f t="shared" si="27"/>
        <v>8.4596944637512592E-2</v>
      </c>
      <c r="N43" s="31">
        <f t="shared" si="27"/>
        <v>7.9986950169505952E-2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0.74249280131633077</v>
      </c>
      <c r="F44" s="30">
        <f t="shared" si="27"/>
        <v>0.79999716308032742</v>
      </c>
      <c r="G44" s="30">
        <f t="shared" si="27"/>
        <v>0.71730095462346988</v>
      </c>
      <c r="H44" s="30">
        <f t="shared" si="27"/>
        <v>0.68400970226528035</v>
      </c>
      <c r="I44" s="30">
        <f t="shared" si="27"/>
        <v>0.51275904622760604</v>
      </c>
      <c r="J44" s="30">
        <f t="shared" si="27"/>
        <v>0.38302670959871771</v>
      </c>
      <c r="K44" s="30">
        <f t="shared" si="27"/>
        <v>0.19187506205761784</v>
      </c>
      <c r="L44" s="30">
        <f t="shared" si="27"/>
        <v>0.1032922452800749</v>
      </c>
      <c r="M44" s="30">
        <f t="shared" si="27"/>
        <v>7.6852153931261435E-2</v>
      </c>
      <c r="N44" s="31">
        <f t="shared" si="27"/>
        <v>8.7632448687215425E-2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0.45515539227506774</v>
      </c>
      <c r="F45" s="30">
        <f t="shared" si="27"/>
        <v>0.42850253195080779</v>
      </c>
      <c r="G45" s="30">
        <f t="shared" si="27"/>
        <v>0.40321139306940523</v>
      </c>
      <c r="H45" s="30">
        <f t="shared" si="27"/>
        <v>0.30794763046284346</v>
      </c>
      <c r="I45" s="30">
        <f t="shared" si="27"/>
        <v>0.22784720350643273</v>
      </c>
      <c r="J45" s="30">
        <f t="shared" si="27"/>
        <v>0.15146314132115349</v>
      </c>
      <c r="K45" s="30">
        <f t="shared" si="27"/>
        <v>0.10008652605001489</v>
      </c>
      <c r="L45" s="30">
        <f t="shared" si="27"/>
        <v>9.9278003943318344E-2</v>
      </c>
      <c r="M45" s="30">
        <f t="shared" si="27"/>
        <v>8.9873615228584808E-2</v>
      </c>
      <c r="N45" s="31">
        <f t="shared" si="27"/>
        <v>9.3845302770252062E-2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0.14746308458276003</v>
      </c>
      <c r="F46" s="30">
        <f t="shared" si="27"/>
        <v>0.13096639668647783</v>
      </c>
      <c r="G46" s="30">
        <f t="shared" si="27"/>
        <v>0.15068298841118313</v>
      </c>
      <c r="H46" s="30">
        <f t="shared" si="27"/>
        <v>0.18420119434318216</v>
      </c>
      <c r="I46" s="30">
        <f t="shared" si="27"/>
        <v>0.12234216088171464</v>
      </c>
      <c r="J46" s="30">
        <f t="shared" si="27"/>
        <v>0.11517893870835047</v>
      </c>
      <c r="K46" s="30">
        <f t="shared" si="27"/>
        <v>0.10411495198513454</v>
      </c>
      <c r="L46" s="30">
        <f t="shared" si="27"/>
        <v>9.7504929147931171E-2</v>
      </c>
      <c r="M46" s="30">
        <f t="shared" si="27"/>
        <v>8.4100483694804176E-2</v>
      </c>
      <c r="N46" s="31">
        <f t="shared" si="27"/>
        <v>9.3405580220996043E-2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1.0169573482173133</v>
      </c>
      <c r="S46" s="30">
        <f t="shared" si="29"/>
        <v>1.0025000921581584</v>
      </c>
      <c r="T46" s="30">
        <f t="shared" si="29"/>
        <v>1.018920821505823</v>
      </c>
      <c r="U46" s="30">
        <f t="shared" si="29"/>
        <v>0.9411383810900591</v>
      </c>
      <c r="V46" s="30">
        <f t="shared" si="29"/>
        <v>0.75138729999836407</v>
      </c>
      <c r="W46" s="30">
        <f t="shared" si="29"/>
        <v>0.23918604957349782</v>
      </c>
      <c r="X46" s="30">
        <f t="shared" si="29"/>
        <v>9.4941339926904317E-2</v>
      </c>
      <c r="Y46" s="30">
        <f t="shared" si="29"/>
        <v>1.7164224631332325E-2</v>
      </c>
      <c r="Z46" s="31">
        <f t="shared" si="29"/>
        <v>3.7391591985164729E-3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0.13166144200626959</v>
      </c>
      <c r="F47" s="30">
        <f t="shared" si="27"/>
        <v>0.12757627767769755</v>
      </c>
      <c r="G47" s="30">
        <f t="shared" si="27"/>
        <v>0.13437070029362119</v>
      </c>
      <c r="H47" s="30">
        <f t="shared" si="27"/>
        <v>0.14085306174555667</v>
      </c>
      <c r="I47" s="30">
        <f t="shared" si="27"/>
        <v>0.11776053561043419</v>
      </c>
      <c r="J47" s="30">
        <f t="shared" si="27"/>
        <v>0.12449821983290543</v>
      </c>
      <c r="K47" s="30">
        <f t="shared" si="27"/>
        <v>9.0242414786025335E-2</v>
      </c>
      <c r="L47" s="30">
        <f t="shared" si="27"/>
        <v>8.5703343309834187E-2</v>
      </c>
      <c r="M47" s="30">
        <f t="shared" si="27"/>
        <v>8.7022510957602231E-2</v>
      </c>
      <c r="N47" s="31">
        <f t="shared" si="27"/>
        <v>0.10176030865686038</v>
      </c>
      <c r="P47" s="20">
        <f t="shared" ref="P47:P51" si="30">LOG(D62,10)</f>
        <v>-8.9999999999999982</v>
      </c>
      <c r="Q47" s="30">
        <f t="shared" ref="Q47:Q51" si="31">$E89*E$88</f>
        <v>0.90801748311728803</v>
      </c>
      <c r="R47" s="30">
        <f t="shared" si="29"/>
        <v>0.92341505176591632</v>
      </c>
      <c r="S47" s="30">
        <f t="shared" si="29"/>
        <v>0.91028761050630025</v>
      </c>
      <c r="T47" s="30">
        <f t="shared" si="29"/>
        <v>0.92519791983951682</v>
      </c>
      <c r="U47" s="30">
        <f t="shared" si="29"/>
        <v>0.85457010406247447</v>
      </c>
      <c r="V47" s="30">
        <f t="shared" si="29"/>
        <v>0.68227280499080922</v>
      </c>
      <c r="W47" s="30">
        <f t="shared" si="29"/>
        <v>0.21718511473049437</v>
      </c>
      <c r="X47" s="30">
        <f t="shared" si="29"/>
        <v>8.6208396524210543E-2</v>
      </c>
      <c r="Y47" s="30">
        <f t="shared" si="29"/>
        <v>1.558541604940214E-2</v>
      </c>
      <c r="Z47" s="31">
        <f t="shared" si="29"/>
        <v>3.3952219244117836E-3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0.76449875646857801</v>
      </c>
      <c r="R48" s="30">
        <f t="shared" si="29"/>
        <v>0.77746262809371869</v>
      </c>
      <c r="S48" s="30">
        <f t="shared" si="29"/>
        <v>0.76641007381454695</v>
      </c>
      <c r="T48" s="30">
        <f t="shared" si="29"/>
        <v>0.77896370098114365</v>
      </c>
      <c r="U48" s="30">
        <f t="shared" si="29"/>
        <v>0.71949912200820088</v>
      </c>
      <c r="V48" s="30">
        <f t="shared" si="29"/>
        <v>0.57443465647503167</v>
      </c>
      <c r="W48" s="30">
        <f t="shared" si="29"/>
        <v>0.18285743746357072</v>
      </c>
      <c r="X48" s="30">
        <f t="shared" si="29"/>
        <v>7.2582536311578905E-2</v>
      </c>
      <c r="Y48" s="30">
        <f t="shared" si="29"/>
        <v>1.31220283864009E-2</v>
      </c>
      <c r="Z48" s="31">
        <f t="shared" si="29"/>
        <v>2.8585825575038882E-3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0.38793381367638091</v>
      </c>
      <c r="R49" s="30">
        <f t="shared" si="29"/>
        <v>0.39451214244016164</v>
      </c>
      <c r="S49" s="30">
        <f t="shared" si="29"/>
        <v>0.38890368396183772</v>
      </c>
      <c r="T49" s="30">
        <f t="shared" si="29"/>
        <v>0.3952738401210249</v>
      </c>
      <c r="U49" s="30">
        <f t="shared" si="29"/>
        <v>0.36509940137348174</v>
      </c>
      <c r="V49" s="30">
        <f t="shared" si="29"/>
        <v>0.29148854083636427</v>
      </c>
      <c r="W49" s="30">
        <f t="shared" si="29"/>
        <v>9.2788356389234911E-2</v>
      </c>
      <c r="X49" s="30">
        <f t="shared" si="29"/>
        <v>3.683095607338964E-2</v>
      </c>
      <c r="Y49" s="30">
        <f t="shared" si="29"/>
        <v>6.6585831200308221E-3</v>
      </c>
      <c r="Z49" s="31">
        <f t="shared" si="29"/>
        <v>1.4505462878236152E-3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1.0048585164309669</v>
      </c>
      <c r="G50" s="30">
        <f t="shared" si="33"/>
        <v>0.98729899641668473</v>
      </c>
      <c r="H50" s="30">
        <f t="shared" si="33"/>
        <v>1.0355271044007193</v>
      </c>
      <c r="I50" s="30">
        <f t="shared" si="33"/>
        <v>0.92561751616317478</v>
      </c>
      <c r="J50" s="30">
        <f t="shared" si="33"/>
        <v>0.76587306647623665</v>
      </c>
      <c r="K50" s="30">
        <f t="shared" si="33"/>
        <v>0.30505362220890347</v>
      </c>
      <c r="L50" s="30">
        <f t="shared" si="33"/>
        <v>0.16841581759522564</v>
      </c>
      <c r="M50" s="30">
        <f t="shared" si="33"/>
        <v>9.4568918246853442E-2</v>
      </c>
      <c r="N50" s="31">
        <f t="shared" si="33"/>
        <v>8.5425725908262029E-2</v>
      </c>
      <c r="P50" s="20">
        <f t="shared" si="30"/>
        <v>-8.1249387366082999</v>
      </c>
      <c r="Q50" s="30">
        <f t="shared" si="31"/>
        <v>9.1197260716040701E-2</v>
      </c>
      <c r="R50" s="30">
        <f t="shared" si="29"/>
        <v>9.2743724422467713E-2</v>
      </c>
      <c r="S50" s="30">
        <f t="shared" si="29"/>
        <v>9.1425262272402399E-2</v>
      </c>
      <c r="T50" s="30">
        <f t="shared" si="29"/>
        <v>9.2922787807868903E-2</v>
      </c>
      <c r="U50" s="30">
        <f t="shared" si="29"/>
        <v>8.5829242310142592E-2</v>
      </c>
      <c r="V50" s="30">
        <f t="shared" si="29"/>
        <v>6.8524463496672697E-2</v>
      </c>
      <c r="W50" s="30">
        <f t="shared" si="29"/>
        <v>2.1813112522594116E-2</v>
      </c>
      <c r="X50" s="30">
        <f t="shared" si="29"/>
        <v>8.6583901300441371E-3</v>
      </c>
      <c r="Y50" s="30">
        <f t="shared" si="29"/>
        <v>1.5653302686923017E-3</v>
      </c>
      <c r="Z50" s="31">
        <f t="shared" si="29"/>
        <v>3.4100107628588859E-4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0.91060839847485942</v>
      </c>
      <c r="F51" s="30">
        <f t="shared" si="33"/>
        <v>0.95858146622629725</v>
      </c>
      <c r="G51" s="30">
        <f t="shared" si="33"/>
        <v>0.94866040117828587</v>
      </c>
      <c r="H51" s="30">
        <f t="shared" si="33"/>
        <v>0.9171246764177049</v>
      </c>
      <c r="I51" s="30">
        <f t="shared" si="33"/>
        <v>0.80716408013364105</v>
      </c>
      <c r="J51" s="30">
        <f t="shared" si="33"/>
        <v>0.50527295680893658</v>
      </c>
      <c r="K51" s="30">
        <f t="shared" si="33"/>
        <v>0.2177405985794259</v>
      </c>
      <c r="L51" s="30">
        <f t="shared" si="33"/>
        <v>0.14051441614914753</v>
      </c>
      <c r="M51" s="30">
        <f t="shared" si="33"/>
        <v>8.1102793965748099E-2</v>
      </c>
      <c r="N51" s="31">
        <f t="shared" si="33"/>
        <v>8.4201532791797901E-2</v>
      </c>
      <c r="P51" s="20">
        <f t="shared" si="30"/>
        <v>-8</v>
      </c>
      <c r="Q51" s="30">
        <f t="shared" si="31"/>
        <v>4.3679507702447634E-2</v>
      </c>
      <c r="R51" s="30">
        <f t="shared" si="29"/>
        <v>4.4420196324518858E-2</v>
      </c>
      <c r="S51" s="30">
        <f t="shared" si="29"/>
        <v>4.3788710497126744E-2</v>
      </c>
      <c r="T51" s="30">
        <f t="shared" si="29"/>
        <v>4.4505959871147867E-2</v>
      </c>
      <c r="U51" s="30">
        <f t="shared" si="29"/>
        <v>4.1108461165892334E-2</v>
      </c>
      <c r="V51" s="30">
        <f t="shared" si="29"/>
        <v>3.2820227357799873E-2</v>
      </c>
      <c r="W51" s="30">
        <f t="shared" si="29"/>
        <v>1.044752889466362E-2</v>
      </c>
      <c r="X51" s="30">
        <f t="shared" si="29"/>
        <v>4.1469909886179164E-3</v>
      </c>
      <c r="Y51" s="30">
        <f t="shared" si="29"/>
        <v>7.4972488199082175E-4</v>
      </c>
      <c r="Z51" s="31">
        <f t="shared" si="29"/>
        <v>1.6332463301227821E-4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0.83377752840510588</v>
      </c>
      <c r="F52" s="30">
        <f t="shared" si="33"/>
        <v>0.7619071908593581</v>
      </c>
      <c r="G52" s="30">
        <f t="shared" si="33"/>
        <v>0.72362565194659456</v>
      </c>
      <c r="H52" s="30">
        <f t="shared" si="33"/>
        <v>0.7566023540213469</v>
      </c>
      <c r="I52" s="30">
        <f t="shared" si="33"/>
        <v>0.55830857317741878</v>
      </c>
      <c r="J52" s="30">
        <f t="shared" si="33"/>
        <v>0.36780627143931954</v>
      </c>
      <c r="K52" s="30">
        <f t="shared" si="33"/>
        <v>0.14598502913834657</v>
      </c>
      <c r="L52" s="30">
        <f t="shared" si="33"/>
        <v>0.10823907471403614</v>
      </c>
      <c r="M52" s="30">
        <f t="shared" si="33"/>
        <v>8.7937872199339448E-2</v>
      </c>
      <c r="N52" s="31">
        <f t="shared" si="33"/>
        <v>7.8616151697930348E-2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0.43115826521633788</v>
      </c>
      <c r="F53" s="30">
        <f t="shared" si="33"/>
        <v>0.44618013491628306</v>
      </c>
      <c r="G53" s="30">
        <f t="shared" si="33"/>
        <v>0.36326655529909846</v>
      </c>
      <c r="H53" s="30">
        <f t="shared" si="33"/>
        <v>0.32257488618829622</v>
      </c>
      <c r="I53" s="30">
        <f t="shared" si="33"/>
        <v>0.24208418878078017</v>
      </c>
      <c r="J53" s="30">
        <f t="shared" si="33"/>
        <v>0.16786748109514277</v>
      </c>
      <c r="K53" s="30">
        <f t="shared" si="33"/>
        <v>0.1111337813540086</v>
      </c>
      <c r="L53" s="30">
        <f t="shared" si="33"/>
        <v>8.4686109233731627E-2</v>
      </c>
      <c r="M53" s="30">
        <f t="shared" si="33"/>
        <v>7.5440900802101529E-2</v>
      </c>
      <c r="N53" s="31">
        <f t="shared" si="33"/>
        <v>0.10139124446881495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0.17037962738622017</v>
      </c>
      <c r="F54" s="30">
        <f t="shared" si="33"/>
        <v>0.1766153610732093</v>
      </c>
      <c r="G54" s="30">
        <f t="shared" si="33"/>
        <v>0.16808426529284995</v>
      </c>
      <c r="H54" s="30">
        <f t="shared" si="33"/>
        <v>0.20372613779823767</v>
      </c>
      <c r="I54" s="30">
        <f t="shared" si="33"/>
        <v>0.15284561139519759</v>
      </c>
      <c r="J54" s="30">
        <f t="shared" si="33"/>
        <v>0.13274844106657827</v>
      </c>
      <c r="K54" s="30">
        <f t="shared" si="33"/>
        <v>0.11822389982019664</v>
      </c>
      <c r="L54" s="30">
        <f t="shared" si="33"/>
        <v>9.0717810734643384E-2</v>
      </c>
      <c r="M54" s="30">
        <f t="shared" si="33"/>
        <v>9.3089684897792624E-2</v>
      </c>
      <c r="N54" s="31">
        <f t="shared" si="33"/>
        <v>8.1383338221604457E-2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0.12592611484461674</v>
      </c>
      <c r="F55" s="36">
        <f t="shared" si="33"/>
        <v>0.16193779568726965</v>
      </c>
      <c r="G55" s="36">
        <f t="shared" si="33"/>
        <v>0.12613014703069408</v>
      </c>
      <c r="H55" s="36">
        <f t="shared" si="33"/>
        <v>0.13199607238041802</v>
      </c>
      <c r="I55" s="36">
        <f t="shared" si="33"/>
        <v>0.11970313316925744</v>
      </c>
      <c r="J55" s="36">
        <f t="shared" si="33"/>
        <v>9.3982325711881046E-2</v>
      </c>
      <c r="K55" s="36">
        <f t="shared" si="33"/>
        <v>9.7438120863566222E-2</v>
      </c>
      <c r="L55" s="36">
        <f t="shared" si="33"/>
        <v>0.10182481286422933</v>
      </c>
      <c r="M55" s="36">
        <f t="shared" si="33"/>
        <v>8.5068669582626655E-2</v>
      </c>
      <c r="N55" s="37">
        <f t="shared" si="33"/>
        <v>0.1141560081102794</v>
      </c>
      <c r="P55" s="20" t="e">
        <f>LOG(D61,10)</f>
        <v>#NUM!</v>
      </c>
      <c r="Q55" s="30">
        <f>E88</f>
        <v>1</v>
      </c>
      <c r="R55" s="30">
        <f t="shared" ref="R55:Z60" si="36">F88</f>
        <v>1.0169573482173133</v>
      </c>
      <c r="S55" s="30">
        <f t="shared" si="36"/>
        <v>1.0025000921581584</v>
      </c>
      <c r="T55" s="30">
        <f t="shared" si="36"/>
        <v>1.018920821505823</v>
      </c>
      <c r="U55" s="30">
        <f t="shared" si="36"/>
        <v>0.9411383810900591</v>
      </c>
      <c r="V55" s="30">
        <f t="shared" si="36"/>
        <v>0.75138729999836407</v>
      </c>
      <c r="W55" s="30">
        <f t="shared" si="36"/>
        <v>0.23918604957349782</v>
      </c>
      <c r="X55" s="30">
        <f t="shared" si="36"/>
        <v>9.4941339926904317E-2</v>
      </c>
      <c r="Y55" s="30">
        <f t="shared" si="36"/>
        <v>1.7164224631332325E-2</v>
      </c>
      <c r="Z55" s="31">
        <f t="shared" si="36"/>
        <v>3.7391591985164729E-3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0.90801748311728803</v>
      </c>
      <c r="R56" s="30">
        <f t="shared" si="36"/>
        <v>0.90953422222779179</v>
      </c>
      <c r="S56" s="30">
        <f t="shared" si="36"/>
        <v>0.92340352000148762</v>
      </c>
      <c r="T56" s="30">
        <f t="shared" si="36"/>
        <v>0.88421420983659804</v>
      </c>
      <c r="U56" s="30">
        <f t="shared" si="36"/>
        <v>0.7397789430353765</v>
      </c>
      <c r="V56" s="30">
        <f t="shared" si="36"/>
        <v>0.50278970620465302</v>
      </c>
      <c r="W56" s="30">
        <f t="shared" si="36"/>
        <v>0.16584689633068175</v>
      </c>
      <c r="X56" s="30">
        <f t="shared" si="36"/>
        <v>6.6798874858590956E-2</v>
      </c>
      <c r="Y56" s="30">
        <f t="shared" si="36"/>
        <v>2.0433986123572084E-3</v>
      </c>
      <c r="Z56" s="31">
        <f t="shared" si="36"/>
        <v>0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0.76449875646857801</v>
      </c>
      <c r="R57" s="30">
        <f t="shared" si="36"/>
        <v>0.72818082539725082</v>
      </c>
      <c r="S57" s="30">
        <f t="shared" si="36"/>
        <v>0.68743216728484313</v>
      </c>
      <c r="T57" s="30">
        <f t="shared" si="36"/>
        <v>0.64638378087509896</v>
      </c>
      <c r="U57" s="30">
        <f t="shared" si="36"/>
        <v>0.47570893896304822</v>
      </c>
      <c r="V57" s="30">
        <f t="shared" si="36"/>
        <v>0.30856184909893819</v>
      </c>
      <c r="W57" s="30">
        <f t="shared" si="36"/>
        <v>9.8524648914849161E-2</v>
      </c>
      <c r="X57" s="30">
        <f t="shared" si="36"/>
        <v>3.4148706151739053E-2</v>
      </c>
      <c r="Y57" s="30">
        <f t="shared" si="36"/>
        <v>3.6221128010253956E-4</v>
      </c>
      <c r="Z57" s="31">
        <f t="shared" si="36"/>
        <v>3.6860196737698164E-3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0.38793381367638091</v>
      </c>
      <c r="R58" s="30">
        <f t="shared" si="36"/>
        <v>0.36841931163425284</v>
      </c>
      <c r="S58" s="30">
        <f t="shared" si="36"/>
        <v>0.3135803880875852</v>
      </c>
      <c r="T58" s="30">
        <f t="shared" si="36"/>
        <v>0.2337567535225194</v>
      </c>
      <c r="U58" s="30">
        <f t="shared" si="36"/>
        <v>0.14756534400887111</v>
      </c>
      <c r="V58" s="30">
        <f t="shared" si="36"/>
        <v>8.6768842828549991E-2</v>
      </c>
      <c r="W58" s="30">
        <f t="shared" si="36"/>
        <v>2.8568086915842006E-2</v>
      </c>
      <c r="X58" s="30">
        <f t="shared" si="36"/>
        <v>8.0467777357526304E-3</v>
      </c>
      <c r="Y58" s="30">
        <f t="shared" si="36"/>
        <v>2.0684880690044205E-3</v>
      </c>
      <c r="Z58" s="31">
        <f t="shared" si="36"/>
        <v>1.5514594732952691E-2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9.1197260716040701E-2</v>
      </c>
      <c r="R59" s="30">
        <f t="shared" si="36"/>
        <v>9.1171689126747696E-2</v>
      </c>
      <c r="S59" s="30">
        <f t="shared" si="36"/>
        <v>8.8739123761600591E-2</v>
      </c>
      <c r="T59" s="30">
        <f t="shared" si="36"/>
        <v>0.10712282412618915</v>
      </c>
      <c r="U59" s="30">
        <f t="shared" si="36"/>
        <v>5.7906240680842325E-2</v>
      </c>
      <c r="V59" s="30">
        <f t="shared" si="36"/>
        <v>4.0958081563435209E-2</v>
      </c>
      <c r="W59" s="30">
        <f t="shared" si="36"/>
        <v>3.0840524265158223E-2</v>
      </c>
      <c r="X59" s="30">
        <f t="shared" si="36"/>
        <v>9.6285753692259141E-3</v>
      </c>
      <c r="Y59" s="30">
        <f t="shared" si="36"/>
        <v>7.6432170650133219E-3</v>
      </c>
      <c r="Z59" s="31">
        <f t="shared" si="36"/>
        <v>1.0307016655663942E-2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4.3679507702447634E-2</v>
      </c>
      <c r="R60" s="30">
        <f t="shared" si="36"/>
        <v>5.7318314991261499E-2</v>
      </c>
      <c r="S60" s="30">
        <f t="shared" si="36"/>
        <v>4.4992714778233578E-2</v>
      </c>
      <c r="T60" s="30">
        <f t="shared" si="36"/>
        <v>5.7786060952324636E-2</v>
      </c>
      <c r="U60" s="30">
        <f t="shared" si="36"/>
        <v>3.8332849415184875E-2</v>
      </c>
      <c r="V60" s="30">
        <f t="shared" si="36"/>
        <v>2.6152318000639663E-2</v>
      </c>
      <c r="W60" s="30">
        <f t="shared" si="36"/>
        <v>1.4137751830943249E-2</v>
      </c>
      <c r="X60" s="30">
        <f t="shared" si="36"/>
        <v>1.3329130210842893E-2</v>
      </c>
      <c r="Y60" s="30">
        <f t="shared" si="36"/>
        <v>4.8883465039135793E-3</v>
      </c>
      <c r="Z60" s="31">
        <f t="shared" si="36"/>
        <v>2.1260107089029687E-2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1.0156480064874027</v>
      </c>
      <c r="G61" s="30">
        <f t="shared" si="40"/>
        <v>1.0023070504779765</v>
      </c>
      <c r="H61" s="30">
        <f t="shared" si="40"/>
        <v>1.0174598724916091</v>
      </c>
      <c r="I61" s="30">
        <f t="shared" si="40"/>
        <v>0.94568331187411847</v>
      </c>
      <c r="J61" s="30">
        <f t="shared" si="40"/>
        <v>0.77058363768785831</v>
      </c>
      <c r="K61" s="30">
        <f t="shared" si="40"/>
        <v>0.29793140534642976</v>
      </c>
      <c r="L61" s="30">
        <f t="shared" si="40"/>
        <v>0.16482438157139809</v>
      </c>
      <c r="M61" s="30">
        <f t="shared" si="40"/>
        <v>9.3052734901196824E-2</v>
      </c>
      <c r="N61" s="31">
        <f t="shared" si="40"/>
        <v>8.0664270130978641E-2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0.91511980514507874</v>
      </c>
      <c r="F62" s="30">
        <f t="shared" si="40"/>
        <v>0.91651943102624267</v>
      </c>
      <c r="G62" s="30">
        <f t="shared" si="40"/>
        <v>0.92931782725879331</v>
      </c>
      <c r="H62" s="30">
        <f t="shared" si="40"/>
        <v>0.89315447365902934</v>
      </c>
      <c r="I62" s="30">
        <f t="shared" si="40"/>
        <v>0.75987160637629658</v>
      </c>
      <c r="J62" s="30">
        <f t="shared" si="40"/>
        <v>0.54118121517553563</v>
      </c>
      <c r="K62" s="30">
        <f t="shared" si="40"/>
        <v>0.23025504870049471</v>
      </c>
      <c r="L62" s="30">
        <f t="shared" si="40"/>
        <v>0.1388549038961768</v>
      </c>
      <c r="M62" s="30">
        <f t="shared" si="40"/>
        <v>7.9099445707180485E-2</v>
      </c>
      <c r="N62" s="31">
        <f t="shared" si="40"/>
        <v>7.7213825719152598E-2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0.78268270844325694</v>
      </c>
      <c r="F63" s="30">
        <f t="shared" si="40"/>
        <v>0.74916902377215144</v>
      </c>
      <c r="G63" s="30">
        <f t="shared" si="40"/>
        <v>0.71156672544552446</v>
      </c>
      <c r="H63" s="30">
        <f t="shared" si="40"/>
        <v>0.6736878419900747</v>
      </c>
      <c r="I63" s="30">
        <f t="shared" si="40"/>
        <v>0.51619145757606499</v>
      </c>
      <c r="J63" s="30">
        <f t="shared" si="40"/>
        <v>0.36195043397818588</v>
      </c>
      <c r="K63" s="30">
        <f t="shared" si="40"/>
        <v>0.16813100956364987</v>
      </c>
      <c r="L63" s="30">
        <f t="shared" si="40"/>
        <v>0.1087257796255567</v>
      </c>
      <c r="M63" s="30">
        <f t="shared" si="40"/>
        <v>7.7548069280599777E-2</v>
      </c>
      <c r="N63" s="31">
        <f t="shared" si="40"/>
        <v>8.0615233712234571E-2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0.43519378551575921</v>
      </c>
      <c r="F64" s="30">
        <f t="shared" si="40"/>
        <v>0.41718607283330805</v>
      </c>
      <c r="G64" s="30">
        <f t="shared" si="40"/>
        <v>0.36658147237199873</v>
      </c>
      <c r="H64" s="30">
        <f t="shared" si="40"/>
        <v>0.29292132601450926</v>
      </c>
      <c r="I64" s="30">
        <f t="shared" si="40"/>
        <v>0.21338508497353592</v>
      </c>
      <c r="J64" s="30">
        <f t="shared" si="40"/>
        <v>0.15728291423968638</v>
      </c>
      <c r="K64" s="30">
        <f t="shared" si="40"/>
        <v>0.10357606135074517</v>
      </c>
      <c r="L64" s="30">
        <f t="shared" si="40"/>
        <v>8.4639280961216048E-2</v>
      </c>
      <c r="M64" s="30">
        <f t="shared" si="40"/>
        <v>7.9122597910894751E-2</v>
      </c>
      <c r="N64" s="31">
        <f t="shared" si="40"/>
        <v>9.1530479238291787E-2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0.16136939704020078</v>
      </c>
      <c r="F65" s="30">
        <f t="shared" si="40"/>
        <v>0.16134579993114681</v>
      </c>
      <c r="G65" s="30">
        <f t="shared" si="40"/>
        <v>0.15910106224415463</v>
      </c>
      <c r="H65" s="30">
        <f t="shared" si="40"/>
        <v>0.17606528677271874</v>
      </c>
      <c r="I65" s="30">
        <f t="shared" si="40"/>
        <v>0.13064890402401305</v>
      </c>
      <c r="J65" s="30">
        <f t="shared" si="40"/>
        <v>0.11500937711095786</v>
      </c>
      <c r="K65" s="30">
        <f t="shared" si="40"/>
        <v>0.10567303511861358</v>
      </c>
      <c r="L65" s="30">
        <f t="shared" si="40"/>
        <v>8.6098941947895358E-2</v>
      </c>
      <c r="M65" s="30">
        <f t="shared" si="40"/>
        <v>8.4266880753774309E-2</v>
      </c>
      <c r="N65" s="31">
        <f t="shared" si="40"/>
        <v>8.6724998187081681E-2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1.3880829538124528E-2</v>
      </c>
      <c r="S65" s="30">
        <f t="shared" si="45"/>
        <v>-1.3115909495187372E-2</v>
      </c>
      <c r="T65" s="30">
        <f t="shared" si="45"/>
        <v>4.0983710002918783E-2</v>
      </c>
      <c r="U65" s="30">
        <f t="shared" si="45"/>
        <v>0.11479116102709797</v>
      </c>
      <c r="V65" s="30">
        <f t="shared" si="45"/>
        <v>0.1794830987861562</v>
      </c>
      <c r="W65" s="30">
        <f t="shared" si="45"/>
        <v>5.1338218399812618E-2</v>
      </c>
      <c r="X65" s="30">
        <f t="shared" si="45"/>
        <v>1.9409521665619586E-2</v>
      </c>
      <c r="Y65" s="30">
        <f t="shared" si="45"/>
        <v>1.3542017437044931E-2</v>
      </c>
      <c r="Z65" s="31">
        <f t="shared" si="45"/>
        <v>3.3952219244117836E-3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0.11752067152636504</v>
      </c>
      <c r="F66" s="30">
        <f t="shared" si="40"/>
        <v>0.13010637432616332</v>
      </c>
      <c r="G66" s="30">
        <f t="shared" si="40"/>
        <v>0.11873248085986809</v>
      </c>
      <c r="H66" s="30">
        <f t="shared" si="40"/>
        <v>0.13053800383210809</v>
      </c>
      <c r="I66" s="30">
        <f t="shared" si="40"/>
        <v>0.11258684918027485</v>
      </c>
      <c r="J66" s="30">
        <f t="shared" si="40"/>
        <v>0.10134682319553899</v>
      </c>
      <c r="K66" s="30">
        <f t="shared" si="40"/>
        <v>9.0259947644160746E-2</v>
      </c>
      <c r="L66" s="30">
        <f t="shared" si="40"/>
        <v>8.9513762792907556E-2</v>
      </c>
      <c r="M66" s="30">
        <f t="shared" si="40"/>
        <v>8.1724724288058145E-2</v>
      </c>
      <c r="N66" s="31">
        <f t="shared" si="40"/>
        <v>9.6832358604639415E-2</v>
      </c>
      <c r="P66" s="20">
        <f t="shared" si="44"/>
        <v>-8.6020599913279607</v>
      </c>
      <c r="Q66" s="30">
        <f t="shared" si="45"/>
        <v>0</v>
      </c>
      <c r="R66" s="30">
        <f t="shared" si="45"/>
        <v>4.9281802696467869E-2</v>
      </c>
      <c r="S66" s="30">
        <f t="shared" si="45"/>
        <v>7.8977906529703823E-2</v>
      </c>
      <c r="T66" s="30">
        <f t="shared" si="45"/>
        <v>0.13257992010604469</v>
      </c>
      <c r="U66" s="30">
        <f t="shared" si="45"/>
        <v>0.24379018304515265</v>
      </c>
      <c r="V66" s="30">
        <f t="shared" si="45"/>
        <v>0.26587280737609348</v>
      </c>
      <c r="W66" s="30">
        <f t="shared" si="45"/>
        <v>8.433278854872156E-2</v>
      </c>
      <c r="X66" s="30">
        <f t="shared" si="45"/>
        <v>3.8433830159839852E-2</v>
      </c>
      <c r="Y66" s="30">
        <f t="shared" si="45"/>
        <v>1.275981710629836E-2</v>
      </c>
      <c r="Z66" s="31">
        <f t="shared" si="45"/>
        <v>-8.2743711626592819E-4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2.6092830805908795E-2</v>
      </c>
      <c r="S67" s="30">
        <f t="shared" si="45"/>
        <v>7.5323295874252516E-2</v>
      </c>
      <c r="T67" s="30">
        <f t="shared" si="45"/>
        <v>0.1615170865985055</v>
      </c>
      <c r="U67" s="30">
        <f t="shared" si="45"/>
        <v>0.21753405736461062</v>
      </c>
      <c r="V67" s="30">
        <f t="shared" si="45"/>
        <v>0.20471969800781428</v>
      </c>
      <c r="W67" s="30">
        <f t="shared" si="45"/>
        <v>6.4220269473392905E-2</v>
      </c>
      <c r="X67" s="30">
        <f t="shared" si="45"/>
        <v>2.8784178337637009E-2</v>
      </c>
      <c r="Y67" s="30">
        <f t="shared" si="45"/>
        <v>4.5900950510264016E-3</v>
      </c>
      <c r="Z67" s="31">
        <f t="shared" si="45"/>
        <v>-1.4064048445129075E-2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1.5720352957200173E-3</v>
      </c>
      <c r="S68" s="30">
        <f t="shared" si="45"/>
        <v>2.6861385108018082E-3</v>
      </c>
      <c r="T68" s="30">
        <f t="shared" si="45"/>
        <v>-1.4200036318320244E-2</v>
      </c>
      <c r="U68" s="30">
        <f t="shared" si="45"/>
        <v>2.7923001629300268E-2</v>
      </c>
      <c r="V68" s="30">
        <f t="shared" si="45"/>
        <v>2.7566381933237488E-2</v>
      </c>
      <c r="W68" s="30">
        <f t="shared" si="45"/>
        <v>-9.0274117425641065E-3</v>
      </c>
      <c r="X68" s="30">
        <f t="shared" si="45"/>
        <v>-9.7018523918177696E-4</v>
      </c>
      <c r="Y68" s="30">
        <f t="shared" si="45"/>
        <v>-6.0778867963210206E-3</v>
      </c>
      <c r="Z68" s="31">
        <f t="shared" si="45"/>
        <v>-9.9660155793780542E-3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9.0929561688064986E-2</v>
      </c>
      <c r="G69" s="30">
        <f t="shared" si="47"/>
        <v>5.9014816210661965E-2</v>
      </c>
      <c r="H69" s="30">
        <f t="shared" si="47"/>
        <v>3.5875418547675259E-2</v>
      </c>
      <c r="I69" s="30">
        <f t="shared" si="47"/>
        <v>7.0776838559985636E-2</v>
      </c>
      <c r="J69" s="30">
        <f t="shared" si="47"/>
        <v>4.8139502181589029E-2</v>
      </c>
      <c r="K69" s="30">
        <f t="shared" si="47"/>
        <v>1.7097501149031691E-2</v>
      </c>
      <c r="L69" s="30">
        <f t="shared" si="47"/>
        <v>1.0589780216583246E-2</v>
      </c>
      <c r="M69" s="30">
        <f t="shared" si="47"/>
        <v>4.4712482054607532E-3</v>
      </c>
      <c r="N69" s="31">
        <f t="shared" si="47"/>
        <v>6.9235249838848914E-3</v>
      </c>
      <c r="P69" s="21">
        <f t="shared" si="44"/>
        <v>-8</v>
      </c>
      <c r="Q69" s="36">
        <f t="shared" si="45"/>
        <v>0</v>
      </c>
      <c r="R69" s="36">
        <f t="shared" si="45"/>
        <v>-1.289811866674264E-2</v>
      </c>
      <c r="S69" s="36">
        <f t="shared" si="45"/>
        <v>-1.2040042811068338E-3</v>
      </c>
      <c r="T69" s="36">
        <f t="shared" si="45"/>
        <v>-1.3280101081176769E-2</v>
      </c>
      <c r="U69" s="36">
        <f t="shared" si="45"/>
        <v>2.7756117507074587E-3</v>
      </c>
      <c r="V69" s="36">
        <f t="shared" si="45"/>
        <v>6.6679093571602108E-3</v>
      </c>
      <c r="W69" s="36">
        <f t="shared" si="45"/>
        <v>-3.6902229362796284E-3</v>
      </c>
      <c r="X69" s="36">
        <f t="shared" si="45"/>
        <v>-9.1821392222249769E-3</v>
      </c>
      <c r="Y69" s="36">
        <f t="shared" si="45"/>
        <v>-4.1386216219227575E-3</v>
      </c>
      <c r="Z69" s="37">
        <f t="shared" si="45"/>
        <v>-2.1096782456017409E-2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4.6335087142817526E-2</v>
      </c>
      <c r="F70" s="30">
        <f t="shared" si="47"/>
        <v>7.9604058261743854E-2</v>
      </c>
      <c r="G70" s="30">
        <f t="shared" si="47"/>
        <v>7.6064756837280909E-2</v>
      </c>
      <c r="H70" s="30">
        <f t="shared" si="47"/>
        <v>4.4958590143210582E-2</v>
      </c>
      <c r="I70" s="30">
        <f t="shared" si="47"/>
        <v>7.262143611196302E-2</v>
      </c>
      <c r="J70" s="30">
        <f t="shared" si="47"/>
        <v>4.8008331987589074E-2</v>
      </c>
      <c r="K70" s="30">
        <f t="shared" si="47"/>
        <v>2.1770774188686459E-2</v>
      </c>
      <c r="L70" s="30">
        <f t="shared" si="47"/>
        <v>1.1049552190095572E-2</v>
      </c>
      <c r="M70" s="30">
        <f t="shared" si="47"/>
        <v>6.7267602635047571E-3</v>
      </c>
      <c r="N70" s="31">
        <f t="shared" si="47"/>
        <v>8.7118339450028837E-3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4.6609153530942686E-2</v>
      </c>
      <c r="F71" s="30">
        <f t="shared" si="47"/>
        <v>5.8251334555633277E-2</v>
      </c>
      <c r="G71" s="30">
        <f t="shared" si="47"/>
        <v>1.5730471729116985E-2</v>
      </c>
      <c r="H71" s="30">
        <f t="shared" si="47"/>
        <v>8.8527900194788511E-2</v>
      </c>
      <c r="I71" s="30">
        <f t="shared" si="47"/>
        <v>4.0510117362066382E-2</v>
      </c>
      <c r="J71" s="30">
        <f t="shared" si="47"/>
        <v>2.4534047173748748E-2</v>
      </c>
      <c r="K71" s="30">
        <f t="shared" si="47"/>
        <v>2.2986716948825609E-2</v>
      </c>
      <c r="L71" s="30">
        <f t="shared" si="47"/>
        <v>5.692513066062309E-3</v>
      </c>
      <c r="M71" s="30">
        <f t="shared" si="47"/>
        <v>1.0059914489494655E-2</v>
      </c>
      <c r="N71" s="31">
        <f t="shared" si="47"/>
        <v>6.2617606675774255E-3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1.8281020190734919E-2</v>
      </c>
      <c r="F72" s="30">
        <f t="shared" si="47"/>
        <v>3.601149818102118E-2</v>
      </c>
      <c r="G72" s="30">
        <f t="shared" si="47"/>
        <v>3.5090092846837492E-2</v>
      </c>
      <c r="H72" s="30">
        <f t="shared" si="47"/>
        <v>3.9379015725418194E-2</v>
      </c>
      <c r="I72" s="30">
        <f t="shared" si="47"/>
        <v>3.8050509495233038E-2</v>
      </c>
      <c r="J72" s="30">
        <f t="shared" si="47"/>
        <v>9.1816685194538034E-3</v>
      </c>
      <c r="K72" s="30">
        <f t="shared" si="47"/>
        <v>6.5515690882679235E-3</v>
      </c>
      <c r="L72" s="30">
        <f t="shared" si="47"/>
        <v>1.4662193203710093E-2</v>
      </c>
      <c r="M72" s="30">
        <f t="shared" si="47"/>
        <v>9.4634706947843671E-3</v>
      </c>
      <c r="N72" s="31">
        <f t="shared" si="47"/>
        <v>1.1199063814192764E-2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1.2217638828637894E-2</v>
      </c>
      <c r="F73" s="30">
        <f t="shared" si="47"/>
        <v>2.6309456164458032E-2</v>
      </c>
      <c r="G73" s="30">
        <f t="shared" si="47"/>
        <v>8.714392552034619E-3</v>
      </c>
      <c r="H73" s="30">
        <f t="shared" si="47"/>
        <v>3.2501719934721375E-2</v>
      </c>
      <c r="I73" s="30">
        <f t="shared" si="47"/>
        <v>1.9424557987684821E-2</v>
      </c>
      <c r="J73" s="30">
        <f t="shared" si="47"/>
        <v>1.7824449645850622E-2</v>
      </c>
      <c r="K73" s="30">
        <f t="shared" si="47"/>
        <v>1.1848904472826258E-2</v>
      </c>
      <c r="L73" s="30">
        <f t="shared" si="47"/>
        <v>1.4286820889787572E-2</v>
      </c>
      <c r="M73" s="30">
        <f t="shared" si="47"/>
        <v>8.7407935728689261E-3</v>
      </c>
      <c r="N73" s="31">
        <f t="shared" si="47"/>
        <v>6.1219367770334555E-3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1.9735052872666133E-2</v>
      </c>
      <c r="F74" s="30">
        <f t="shared" si="47"/>
        <v>3.0644807103606297E-2</v>
      </c>
      <c r="G74" s="30">
        <f t="shared" si="47"/>
        <v>2.0370706878020246E-2</v>
      </c>
      <c r="H74" s="30">
        <f t="shared" si="47"/>
        <v>1.111604449284744E-2</v>
      </c>
      <c r="I74" s="30">
        <f t="shared" si="47"/>
        <v>1.0687654139072049E-2</v>
      </c>
      <c r="J74" s="30">
        <f t="shared" si="47"/>
        <v>2.0487181044946439E-2</v>
      </c>
      <c r="K74" s="30">
        <f t="shared" si="47"/>
        <v>7.1694228691141547E-3</v>
      </c>
      <c r="L74" s="30">
        <f t="shared" si="47"/>
        <v>1.0916546406566544E-2</v>
      </c>
      <c r="M74" s="30">
        <f t="shared" si="47"/>
        <v>7.5474513933059288E-3</v>
      </c>
      <c r="N74" s="31">
        <f t="shared" si="47"/>
        <v>2.0242618491623541E-2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5.2498206917899005E-2</v>
      </c>
      <c r="G77" s="30">
        <f t="shared" si="54"/>
        <v>3.4072220025401979E-2</v>
      </c>
      <c r="H77" s="30">
        <f t="shared" si="54"/>
        <v>2.0712682555790805E-2</v>
      </c>
      <c r="I77" s="30">
        <f t="shared" si="54"/>
        <v>4.0863026794998397E-2</v>
      </c>
      <c r="J77" s="30">
        <f t="shared" si="54"/>
        <v>2.7793354543195006E-2</v>
      </c>
      <c r="K77" s="30">
        <f t="shared" si="54"/>
        <v>9.8712468908633832E-3</v>
      </c>
      <c r="L77" s="30">
        <f t="shared" si="54"/>
        <v>6.1140124587033108E-3</v>
      </c>
      <c r="M77" s="30">
        <f t="shared" si="54"/>
        <v>2.5814763550363971E-3</v>
      </c>
      <c r="N77" s="31">
        <f t="shared" si="54"/>
        <v>3.9972990131870419E-3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2.6751575034830468E-2</v>
      </c>
      <c r="F78" s="30">
        <f t="shared" si="56"/>
        <v>4.595942446600447E-2</v>
      </c>
      <c r="G78" s="30">
        <f t="shared" si="56"/>
        <v>4.3916007835847565E-2</v>
      </c>
      <c r="H78" s="30">
        <f t="shared" si="56"/>
        <v>2.5956854121568687E-2</v>
      </c>
      <c r="I78" s="30">
        <f t="shared" si="56"/>
        <v>4.192800568817906E-2</v>
      </c>
      <c r="J78" s="30">
        <f t="shared" si="56"/>
        <v>2.7717623396379475E-2</v>
      </c>
      <c r="K78" s="30">
        <f t="shared" si="56"/>
        <v>1.2569362338304683E-2</v>
      </c>
      <c r="L78" s="30">
        <f t="shared" si="56"/>
        <v>6.379461931376498E-3</v>
      </c>
      <c r="M78" s="30">
        <f t="shared" si="56"/>
        <v>3.8836968489085496E-3</v>
      </c>
      <c r="N78" s="31">
        <f t="shared" si="56"/>
        <v>5.029779673282735E-3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2.6909807337790359E-2</v>
      </c>
      <c r="F79" s="30">
        <f t="shared" si="56"/>
        <v>3.3631423686349825E-2</v>
      </c>
      <c r="G79" s="30">
        <f t="shared" si="56"/>
        <v>9.0819920872854901E-3</v>
      </c>
      <c r="H79" s="30">
        <f t="shared" si="56"/>
        <v>5.1111607008253471E-2</v>
      </c>
      <c r="I79" s="30">
        <f t="shared" si="56"/>
        <v>2.3388527163892361E-2</v>
      </c>
      <c r="J79" s="30">
        <f t="shared" si="56"/>
        <v>1.4164738740074817E-2</v>
      </c>
      <c r="K79" s="30">
        <f t="shared" si="56"/>
        <v>1.3271387218190199E-2</v>
      </c>
      <c r="L79" s="30">
        <f t="shared" si="56"/>
        <v>3.2865739510565361E-3</v>
      </c>
      <c r="M79" s="30">
        <f t="shared" si="56"/>
        <v>5.8080943385343557E-3</v>
      </c>
      <c r="N79" s="31">
        <f t="shared" si="56"/>
        <v>3.6152292070268377E-3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1.0554551928181791E-2</v>
      </c>
      <c r="F80" s="30">
        <f t="shared" si="56"/>
        <v>2.0791248168734299E-2</v>
      </c>
      <c r="G80" s="30">
        <f t="shared" si="56"/>
        <v>2.0259274551010589E-2</v>
      </c>
      <c r="H80" s="30">
        <f t="shared" si="56"/>
        <v>2.27354853294927E-2</v>
      </c>
      <c r="I80" s="30">
        <f t="shared" si="56"/>
        <v>2.1968471899875205E-2</v>
      </c>
      <c r="J80" s="30">
        <f t="shared" si="56"/>
        <v>5.3010387913165662E-3</v>
      </c>
      <c r="K80" s="30">
        <f t="shared" si="56"/>
        <v>3.7825501767259169E-3</v>
      </c>
      <c r="L80" s="30">
        <f t="shared" si="56"/>
        <v>8.465221193072324E-3</v>
      </c>
      <c r="M80" s="30">
        <f t="shared" si="56"/>
        <v>5.4637373531018895E-3</v>
      </c>
      <c r="N80" s="31">
        <f t="shared" si="56"/>
        <v>6.4657825077959899E-3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7.0538570665757121E-3</v>
      </c>
      <c r="F81" s="30">
        <f t="shared" si="56"/>
        <v>1.5189771598782506E-2</v>
      </c>
      <c r="G81" s="30">
        <f t="shared" si="56"/>
        <v>5.0312568857412577E-3</v>
      </c>
      <c r="H81" s="30">
        <f t="shared" si="56"/>
        <v>1.8764876753437212E-2</v>
      </c>
      <c r="I81" s="30">
        <f t="shared" si="56"/>
        <v>1.1214773783079328E-2</v>
      </c>
      <c r="J81" s="30">
        <f t="shared" si="56"/>
        <v>1.0290950801188787E-2</v>
      </c>
      <c r="K81" s="30">
        <f t="shared" si="56"/>
        <v>6.8409681869884007E-3</v>
      </c>
      <c r="L81" s="30">
        <f t="shared" si="56"/>
        <v>8.2484998865828239E-3</v>
      </c>
      <c r="M81" s="30">
        <f t="shared" si="56"/>
        <v>5.0464995222268254E-3</v>
      </c>
      <c r="N81" s="31">
        <f t="shared" si="56"/>
        <v>3.5345018461821359E-3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1.139403808850529E-2</v>
      </c>
      <c r="F82" s="36">
        <f t="shared" si="56"/>
        <v>1.7692787630531254E-2</v>
      </c>
      <c r="G82" s="36">
        <f t="shared" si="56"/>
        <v>1.1761033099607951E-2</v>
      </c>
      <c r="H82" s="36">
        <f t="shared" si="56"/>
        <v>6.4178512802693273E-3</v>
      </c>
      <c r="I82" s="36">
        <f t="shared" si="56"/>
        <v>6.1705199941988658E-3</v>
      </c>
      <c r="J82" s="36">
        <f t="shared" si="56"/>
        <v>1.1828279491236425E-2</v>
      </c>
      <c r="K82" s="36">
        <f t="shared" si="56"/>
        <v>4.1392682234173165E-3</v>
      </c>
      <c r="L82" s="36">
        <f t="shared" si="56"/>
        <v>6.3026710064522365E-3</v>
      </c>
      <c r="M82" s="36">
        <f t="shared" si="56"/>
        <v>4.3575230936207946E-3</v>
      </c>
      <c r="N82" s="37">
        <f t="shared" si="56"/>
        <v>1.1687081235241748E-2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7.7213825719152598E-2</v>
      </c>
      <c r="F85" s="5"/>
      <c r="G85" s="5" t="s">
        <v>22</v>
      </c>
      <c r="H85" s="5">
        <f>1/(1-E85)</f>
        <v>1.0836746668634556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0.1356356586333696</v>
      </c>
      <c r="S85" s="30">
        <f t="shared" si="60"/>
        <v>0.1026965405024349</v>
      </c>
      <c r="T85" s="30">
        <f t="shared" si="60"/>
        <v>9.9817464704728132E-2</v>
      </c>
      <c r="U85" s="30">
        <f t="shared" si="60"/>
        <v>8.726486026394642E-2</v>
      </c>
      <c r="V85" s="30">
        <f t="shared" si="60"/>
        <v>5.4329436305995064E-2</v>
      </c>
      <c r="W85" s="30">
        <f t="shared" si="60"/>
        <v>1.3763676076725377E-2</v>
      </c>
      <c r="X85" s="30">
        <f t="shared" si="60"/>
        <v>9.6630577850907121E-3</v>
      </c>
      <c r="Y85" s="30">
        <f t="shared" si="60"/>
        <v>4.2876632179771369E-3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-8.3674666863455593E-2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7.3600730360029301E-2</v>
      </c>
      <c r="S86" s="30">
        <f t="shared" si="61"/>
        <v>5.5726793843045928E-2</v>
      </c>
      <c r="T86" s="30">
        <f t="shared" si="61"/>
        <v>5.4164504961138525E-2</v>
      </c>
      <c r="U86" s="30">
        <f t="shared" si="61"/>
        <v>4.7353015533720469E-2</v>
      </c>
      <c r="V86" s="30">
        <f t="shared" si="61"/>
        <v>2.9481083606329447E-2</v>
      </c>
      <c r="W86" s="30">
        <f t="shared" si="61"/>
        <v>7.468659951909022E-3</v>
      </c>
      <c r="X86" s="30">
        <f t="shared" si="61"/>
        <v>5.2435186857187534E-3</v>
      </c>
      <c r="Y86" s="30">
        <f t="shared" si="61"/>
        <v>2.3266384928609897E-3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2.1089357504168047E-2</v>
      </c>
      <c r="S87" s="30">
        <f t="shared" si="63"/>
        <v>1.5967807278109713E-2</v>
      </c>
      <c r="T87" s="30">
        <f t="shared" si="63"/>
        <v>1.5520153177475605E-2</v>
      </c>
      <c r="U87" s="30">
        <f t="shared" si="63"/>
        <v>1.3568407115065703E-2</v>
      </c>
      <c r="V87" s="30">
        <f t="shared" si="63"/>
        <v>8.4474312787770813E-3</v>
      </c>
      <c r="W87" s="30">
        <f t="shared" si="63"/>
        <v>2.1400499564663447E-3</v>
      </c>
      <c r="X87" s="30">
        <f t="shared" si="63"/>
        <v>1.5024638967844086E-3</v>
      </c>
      <c r="Y87" s="30">
        <f t="shared" si="63"/>
        <v>6.6666880503608937E-4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1.0169573482173133</v>
      </c>
      <c r="G88" s="30">
        <f t="shared" si="64"/>
        <v>1.0025000921581584</v>
      </c>
      <c r="H88" s="30">
        <f t="shared" si="64"/>
        <v>1.018920821505823</v>
      </c>
      <c r="I88" s="30">
        <f t="shared" si="64"/>
        <v>0.9411383810900591</v>
      </c>
      <c r="J88" s="30">
        <f t="shared" si="64"/>
        <v>0.75138729999836407</v>
      </c>
      <c r="K88" s="30">
        <f t="shared" si="64"/>
        <v>0.23918604957349782</v>
      </c>
      <c r="L88" s="30">
        <f t="shared" si="64"/>
        <v>9.4941339926904317E-2</v>
      </c>
      <c r="M88" s="30">
        <f t="shared" si="64"/>
        <v>1.7164224631332325E-2</v>
      </c>
      <c r="N88" s="31">
        <f t="shared" si="64"/>
        <v>3.7391591985164729E-3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6.995185930096918E-3</v>
      </c>
      <c r="S88" s="30">
        <f t="shared" si="65"/>
        <v>5.2964051078491408E-3</v>
      </c>
      <c r="T88" s="30">
        <f t="shared" si="65"/>
        <v>5.1479215105803755E-3</v>
      </c>
      <c r="U88" s="30">
        <f t="shared" si="65"/>
        <v>4.500541589584987E-3</v>
      </c>
      <c r="V88" s="30">
        <f t="shared" si="65"/>
        <v>2.8019512882307301E-3</v>
      </c>
      <c r="W88" s="30">
        <f t="shared" si="65"/>
        <v>7.0983894802007408E-4</v>
      </c>
      <c r="X88" s="30">
        <f t="shared" si="65"/>
        <v>4.9835630645398809E-4</v>
      </c>
      <c r="Y88" s="30">
        <f t="shared" si="65"/>
        <v>2.2112917589363739E-4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0.90801748311728803</v>
      </c>
      <c r="F89" s="30">
        <f t="shared" si="64"/>
        <v>0.90953422222779179</v>
      </c>
      <c r="G89" s="30">
        <f t="shared" si="64"/>
        <v>0.92340352000148762</v>
      </c>
      <c r="H89" s="30">
        <f t="shared" si="64"/>
        <v>0.88421420983659804</v>
      </c>
      <c r="I89" s="30">
        <f t="shared" si="64"/>
        <v>0.7397789430353765</v>
      </c>
      <c r="J89" s="30">
        <f t="shared" si="64"/>
        <v>0.50278970620465302</v>
      </c>
      <c r="K89" s="30">
        <f t="shared" si="64"/>
        <v>0.16584689633068175</v>
      </c>
      <c r="L89" s="30">
        <f t="shared" si="64"/>
        <v>6.6798874858590956E-2</v>
      </c>
      <c r="M89" s="30">
        <f t="shared" si="64"/>
        <v>2.0433986123572084E-3</v>
      </c>
      <c r="N89" s="31">
        <f t="shared" si="64"/>
        <v>0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0.76449875646857801</v>
      </c>
      <c r="F90" s="30">
        <f t="shared" si="64"/>
        <v>0.72818082539725082</v>
      </c>
      <c r="G90" s="30">
        <f t="shared" si="64"/>
        <v>0.68743216728484313</v>
      </c>
      <c r="H90" s="30">
        <f t="shared" si="64"/>
        <v>0.64638378087509896</v>
      </c>
      <c r="I90" s="30">
        <f t="shared" si="64"/>
        <v>0.47570893896304822</v>
      </c>
      <c r="J90" s="30">
        <f t="shared" si="64"/>
        <v>0.30856184909893819</v>
      </c>
      <c r="K90" s="30">
        <f t="shared" si="64"/>
        <v>9.8524648914849161E-2</v>
      </c>
      <c r="L90" s="30">
        <f t="shared" si="64"/>
        <v>3.4148706151739053E-2</v>
      </c>
      <c r="M90" s="30">
        <f t="shared" si="64"/>
        <v>3.6221128010253956E-4</v>
      </c>
      <c r="N90" s="31">
        <f t="shared" si="64"/>
        <v>3.6860196737698164E-3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0.88789697179361282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0.38793381367638091</v>
      </c>
      <c r="F91" s="30">
        <f t="shared" si="64"/>
        <v>0.36841931163425284</v>
      </c>
      <c r="G91" s="30">
        <f t="shared" si="64"/>
        <v>0.3135803880875852</v>
      </c>
      <c r="H91" s="30">
        <f t="shared" si="64"/>
        <v>0.2337567535225194</v>
      </c>
      <c r="I91" s="30">
        <f t="shared" si="64"/>
        <v>0.14756534400887111</v>
      </c>
      <c r="J91" s="30">
        <f t="shared" si="64"/>
        <v>8.6768842828549991E-2</v>
      </c>
      <c r="K91" s="30">
        <f t="shared" si="64"/>
        <v>2.8568086915842006E-2</v>
      </c>
      <c r="L91" s="30">
        <f t="shared" si="64"/>
        <v>8.0467777357526304E-3</v>
      </c>
      <c r="M91" s="30">
        <f t="shared" si="64"/>
        <v>2.0684880690044205E-3</v>
      </c>
      <c r="N91" s="31">
        <f t="shared" si="64"/>
        <v>1.5514594732952691E-2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9.1197260716040701E-2</v>
      </c>
      <c r="F92" s="30">
        <f t="shared" si="64"/>
        <v>9.1171689126747696E-2</v>
      </c>
      <c r="G92" s="30">
        <f t="shared" si="64"/>
        <v>8.8739123761600591E-2</v>
      </c>
      <c r="H92" s="30">
        <f t="shared" si="64"/>
        <v>0.10712282412618915</v>
      </c>
      <c r="I92" s="30">
        <f t="shared" si="64"/>
        <v>5.7906240680842325E-2</v>
      </c>
      <c r="J92" s="30">
        <f t="shared" si="64"/>
        <v>4.0958081563435209E-2</v>
      </c>
      <c r="K92" s="30">
        <f t="shared" si="64"/>
        <v>3.0840524265158223E-2</v>
      </c>
      <c r="L92" s="30">
        <f t="shared" si="64"/>
        <v>9.6285753692259141E-3</v>
      </c>
      <c r="M92" s="30">
        <f t="shared" si="64"/>
        <v>7.6432170650133219E-3</v>
      </c>
      <c r="N92" s="31">
        <f t="shared" si="64"/>
        <v>1.0307016655663942E-2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4.3679507702447634E-2</v>
      </c>
      <c r="F93" s="36">
        <f t="shared" si="64"/>
        <v>5.7318314991261499E-2</v>
      </c>
      <c r="G93" s="36">
        <f t="shared" si="64"/>
        <v>4.4992714778233578E-2</v>
      </c>
      <c r="H93" s="36">
        <f t="shared" si="64"/>
        <v>5.7786060952324636E-2</v>
      </c>
      <c r="I93" s="36">
        <f t="shared" si="64"/>
        <v>3.8332849415184875E-2</v>
      </c>
      <c r="J93" s="36">
        <f t="shared" si="64"/>
        <v>2.6152318000639663E-2</v>
      </c>
      <c r="K93" s="36">
        <f t="shared" si="64"/>
        <v>1.4137751830943249E-2</v>
      </c>
      <c r="L93" s="36">
        <f t="shared" si="64"/>
        <v>1.3329130210842893E-2</v>
      </c>
      <c r="M93" s="36">
        <f t="shared" si="64"/>
        <v>4.8883465039135793E-3</v>
      </c>
      <c r="N93" s="37">
        <f t="shared" si="64"/>
        <v>2.1260107089029687E-2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0.13090412586973144</v>
      </c>
      <c r="S94" s="30">
        <f t="shared" si="70"/>
        <v>9.6064907287929324E-2</v>
      </c>
      <c r="T94" s="30">
        <f t="shared" si="70"/>
        <v>8.513924437087711E-2</v>
      </c>
      <c r="U94" s="30">
        <f t="shared" si="70"/>
        <v>6.52624573938059E-2</v>
      </c>
      <c r="V94" s="30">
        <f t="shared" si="70"/>
        <v>3.8977812958519015E-2</v>
      </c>
      <c r="W94" s="30">
        <f t="shared" si="70"/>
        <v>1.1316329148638575E-2</v>
      </c>
      <c r="X94" s="30">
        <f t="shared" si="70"/>
        <v>8.9215683113169977E-3</v>
      </c>
      <c r="Y94" s="30">
        <f t="shared" si="70"/>
        <v>4.5717182785931674E-3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6.7218316812888493E-2</v>
      </c>
      <c r="S95" s="30">
        <f t="shared" si="70"/>
        <v>4.6323496730307022E-2</v>
      </c>
      <c r="T95" s="30">
        <f t="shared" si="70"/>
        <v>3.8426687943613022E-2</v>
      </c>
      <c r="U95" s="30">
        <f t="shared" si="70"/>
        <v>2.8291494070976718E-2</v>
      </c>
      <c r="V95" s="30">
        <f t="shared" si="70"/>
        <v>1.7918568986208427E-2</v>
      </c>
      <c r="W95" s="30">
        <f t="shared" si="70"/>
        <v>6.1632231981323176E-3</v>
      </c>
      <c r="X95" s="30">
        <f t="shared" si="70"/>
        <v>5.844120215017211E-3</v>
      </c>
      <c r="Y95" s="30">
        <f t="shared" si="70"/>
        <v>3.6160695202082324E-3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1.9344113057650165E-2</v>
      </c>
      <c r="S96" s="30">
        <f t="shared" si="70"/>
        <v>1.3181542278087864E-2</v>
      </c>
      <c r="T96" s="30">
        <f t="shared" si="70"/>
        <v>1.0774301649306433E-2</v>
      </c>
      <c r="U96" s="30">
        <f t="shared" si="70"/>
        <v>8.1676715747288128E-3</v>
      </c>
      <c r="V96" s="30">
        <f t="shared" si="70"/>
        <v>6.3814768747665852E-3</v>
      </c>
      <c r="W96" s="30">
        <f t="shared" si="70"/>
        <v>2.9456741934073927E-3</v>
      </c>
      <c r="X96" s="30">
        <f t="shared" si="70"/>
        <v>3.2632269263981081E-3</v>
      </c>
      <c r="Y96" s="30">
        <f t="shared" si="70"/>
        <v>2.1977908807808751E-3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7.0759541771063805E-3</v>
      </c>
      <c r="S97" s="30">
        <f t="shared" si="70"/>
        <v>5.4952122340726503E-3</v>
      </c>
      <c r="T97" s="30">
        <f t="shared" si="70"/>
        <v>5.1699038562238791E-3</v>
      </c>
      <c r="U97" s="30">
        <f t="shared" si="70"/>
        <v>4.3213486555708355E-3</v>
      </c>
      <c r="V97" s="30">
        <f t="shared" si="70"/>
        <v>3.8765807219925254E-3</v>
      </c>
      <c r="W97" s="30">
        <f t="shared" si="70"/>
        <v>2.0435588182943884E-3</v>
      </c>
      <c r="X97" s="30">
        <f t="shared" si="70"/>
        <v>2.3671045771926978E-3</v>
      </c>
      <c r="Y97" s="30">
        <f t="shared" si="70"/>
        <v>1.5954334072277102E-3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0.75316103497957043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0.58627958955253434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0.64906053019266818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88</v>
      </c>
      <c r="Q103" s="5"/>
      <c r="R103" s="5"/>
      <c r="S103" s="5">
        <f>S102-S101</f>
        <v>6.2780940640133842E-2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0.13371504261480402</v>
      </c>
      <c r="S121" s="30">
        <f t="shared" si="78"/>
        <v>0.10124987227128472</v>
      </c>
      <c r="T121" s="30">
        <f t="shared" si="78"/>
        <v>9.8176358305936823E-2</v>
      </c>
      <c r="U121" s="30">
        <f t="shared" si="78"/>
        <v>8.4776014667550997E-2</v>
      </c>
      <c r="V121" s="30">
        <f t="shared" si="78"/>
        <v>4.9616299327633104E-2</v>
      </c>
      <c r="W121" s="30">
        <f t="shared" si="78"/>
        <v>9.7898904801121366E-3</v>
      </c>
      <c r="X121" s="30">
        <f t="shared" si="78"/>
        <v>4.1382060609762954E-3</v>
      </c>
      <c r="Y121" s="30">
        <f t="shared" si="78"/>
        <v>5.0825083240234618E-4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6.9697566494852092E-2</v>
      </c>
      <c r="S122" s="30">
        <f t="shared" si="78"/>
        <v>5.2775436235338397E-2</v>
      </c>
      <c r="T122" s="30">
        <f t="shared" si="78"/>
        <v>5.1173399248446896E-2</v>
      </c>
      <c r="U122" s="30">
        <f t="shared" si="78"/>
        <v>4.4188610375584046E-2</v>
      </c>
      <c r="V122" s="30">
        <f t="shared" si="78"/>
        <v>2.5861976737936075E-2</v>
      </c>
      <c r="W122" s="30">
        <f t="shared" si="78"/>
        <v>5.1028779512903646E-3</v>
      </c>
      <c r="X122" s="30">
        <f t="shared" si="78"/>
        <v>2.1569965986187635E-3</v>
      </c>
      <c r="Y122" s="30">
        <f t="shared" si="78"/>
        <v>2.6492042701188622E-4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1.6950575805120445E-2</v>
      </c>
      <c r="S123" s="30">
        <f t="shared" si="78"/>
        <v>1.2835082737379044E-2</v>
      </c>
      <c r="T123" s="30">
        <f t="shared" si="78"/>
        <v>1.2445464408439006E-2</v>
      </c>
      <c r="U123" s="30">
        <f t="shared" si="78"/>
        <v>1.0746750963673781E-2</v>
      </c>
      <c r="V123" s="30">
        <f t="shared" si="78"/>
        <v>6.2896801023752504E-3</v>
      </c>
      <c r="W123" s="30">
        <f t="shared" si="78"/>
        <v>1.2410292623920198E-3</v>
      </c>
      <c r="X123" s="30">
        <f t="shared" si="78"/>
        <v>5.2458552278112649E-4</v>
      </c>
      <c r="Y123" s="30">
        <f t="shared" si="78"/>
        <v>6.4429132984456945E-5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3.3855293301804784E-3</v>
      </c>
      <c r="S124" s="30">
        <f t="shared" si="78"/>
        <v>2.5635441274840594E-3</v>
      </c>
      <c r="T124" s="30">
        <f t="shared" si="78"/>
        <v>2.4857258695459464E-3</v>
      </c>
      <c r="U124" s="30">
        <f t="shared" si="78"/>
        <v>2.1464427527395366E-3</v>
      </c>
      <c r="V124" s="30">
        <f t="shared" si="78"/>
        <v>1.2562344022326066E-3</v>
      </c>
      <c r="W124" s="30">
        <f t="shared" si="78"/>
        <v>2.4787010280625539E-4</v>
      </c>
      <c r="X124" s="30">
        <f t="shared" si="78"/>
        <v>1.0477518250601656E-4</v>
      </c>
      <c r="Y124" s="30">
        <f t="shared" si="78"/>
        <v>1.2868395855383603E-5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0.80649230672827477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0.12860707848644051</v>
      </c>
      <c r="S130" s="30">
        <f t="shared" si="82"/>
        <v>9.4079560827125125E-2</v>
      </c>
      <c r="T130" s="30">
        <f t="shared" si="82"/>
        <v>8.2239696705226156E-2</v>
      </c>
      <c r="U130" s="30">
        <f t="shared" si="82"/>
        <v>6.069972619953265E-2</v>
      </c>
      <c r="V130" s="30">
        <f t="shared" si="82"/>
        <v>3.2215722897498751E-2</v>
      </c>
      <c r="W130" s="30">
        <f t="shared" si="82"/>
        <v>6.399820934395283E-3</v>
      </c>
      <c r="X130" s="30">
        <f t="shared" si="82"/>
        <v>2.2810693470463658E-3</v>
      </c>
      <c r="Y130" s="30">
        <f t="shared" si="82"/>
        <v>8.8557356889896365E-5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6.2819241503938764E-2</v>
      </c>
      <c r="S131" s="30">
        <f t="shared" si="82"/>
        <v>4.261708037331554E-2</v>
      </c>
      <c r="T131" s="30">
        <f t="shared" si="82"/>
        <v>3.4059508742110507E-2</v>
      </c>
      <c r="U131" s="30">
        <f t="shared" si="82"/>
        <v>2.3076255898584825E-2</v>
      </c>
      <c r="V131" s="30">
        <f t="shared" si="82"/>
        <v>1.183537976294897E-2</v>
      </c>
      <c r="W131" s="30">
        <f t="shared" si="82"/>
        <v>2.2434392694523466E-3</v>
      </c>
      <c r="X131" s="30">
        <f t="shared" si="82"/>
        <v>7.4506902831723083E-4</v>
      </c>
      <c r="Y131" s="30">
        <f t="shared" si="82"/>
        <v>2.3788454310193254E-4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1.5099326987645186E-2</v>
      </c>
      <c r="S132" s="30">
        <f t="shared" si="82"/>
        <v>9.8490138603645559E-3</v>
      </c>
      <c r="T132" s="30">
        <f t="shared" si="82"/>
        <v>7.2403481739096659E-3</v>
      </c>
      <c r="U132" s="30">
        <f t="shared" si="82"/>
        <v>4.4156091962054989E-3</v>
      </c>
      <c r="V132" s="30">
        <f t="shared" si="82"/>
        <v>2.4799552497706602E-3</v>
      </c>
      <c r="W132" s="30">
        <f t="shared" si="82"/>
        <v>5.9755742558500265E-4</v>
      </c>
      <c r="X132" s="30">
        <f t="shared" si="82"/>
        <v>2.6747314113550547E-4</v>
      </c>
      <c r="Y132" s="30">
        <f t="shared" si="82"/>
        <v>2.2858466845552926E-4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3.5078849960992653E-3</v>
      </c>
      <c r="S133" s="30">
        <f t="shared" si="82"/>
        <v>2.8079923498411856E-3</v>
      </c>
      <c r="T133" s="30">
        <f t="shared" si="82"/>
        <v>2.455463901848027E-3</v>
      </c>
      <c r="U133" s="30">
        <f t="shared" si="82"/>
        <v>1.535906127465088E-3</v>
      </c>
      <c r="V133" s="30">
        <f t="shared" si="82"/>
        <v>1.0539223852130653E-3</v>
      </c>
      <c r="W133" s="30">
        <f t="shared" si="82"/>
        <v>3.7365841968623869E-4</v>
      </c>
      <c r="X133" s="30">
        <f t="shared" si="82"/>
        <v>2.4591847654751578E-4</v>
      </c>
      <c r="Y133" s="30">
        <f t="shared" si="82"/>
        <v>2.0127800862570152E-4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0.63660498524432263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0.62421053482328648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0.70337045383075769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7.9159919007471213E-2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PC3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50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0.81534879676548555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0.38427968653638683</v>
      </c>
      <c r="S4" s="75">
        <f>S3*AVERAGE(E63:E64)</f>
        <v>0.24726569655194025</v>
      </c>
      <c r="T4" s="75">
        <f>T3*AVERAGE(E64:E65)</f>
        <v>0.11216458881116111</v>
      </c>
      <c r="U4" s="75">
        <f>U3*AVERAGE(E65:E66)</f>
        <v>7.1638824865997361E-2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0.76872242108301903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0.81534879676548555</v>
      </c>
      <c r="R5" s="80" t="s">
        <v>80</v>
      </c>
      <c r="S5" s="81">
        <f>SUM(R3:U3)</f>
        <v>1</v>
      </c>
      <c r="T5" s="80" t="s">
        <v>92</v>
      </c>
      <c r="U5" s="79">
        <f>Q5/S5</f>
        <v>0.81534879676548555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5.0118402114257998E-2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0.10943960557533761</v>
      </c>
      <c r="D7" s="53">
        <v>0</v>
      </c>
      <c r="E7" s="113">
        <v>91398</v>
      </c>
      <c r="F7" s="113">
        <v>75140</v>
      </c>
      <c r="G7" s="113">
        <v>82828</v>
      </c>
      <c r="H7" s="113">
        <v>86589</v>
      </c>
      <c r="I7" s="113">
        <v>73443</v>
      </c>
      <c r="J7" s="113">
        <v>67655</v>
      </c>
      <c r="K7" s="113">
        <v>61884</v>
      </c>
      <c r="L7" s="113">
        <v>51961</v>
      </c>
      <c r="M7" s="113">
        <v>37611</v>
      </c>
      <c r="N7" s="114">
        <v>36153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90846</v>
      </c>
      <c r="F8" s="113">
        <v>86577</v>
      </c>
      <c r="G8" s="113">
        <v>81978</v>
      </c>
      <c r="H8" s="113">
        <v>83167</v>
      </c>
      <c r="I8" s="113">
        <v>76504</v>
      </c>
      <c r="J8" s="113">
        <v>61145</v>
      </c>
      <c r="K8" s="113">
        <v>47509</v>
      </c>
      <c r="L8" s="113">
        <v>37704</v>
      </c>
      <c r="M8" s="113">
        <v>34539</v>
      </c>
      <c r="N8" s="114">
        <v>34977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85854</v>
      </c>
      <c r="F9" s="113">
        <v>84164</v>
      </c>
      <c r="G9" s="113">
        <v>78086</v>
      </c>
      <c r="H9" s="113">
        <v>76135</v>
      </c>
      <c r="I9" s="113">
        <v>58083</v>
      </c>
      <c r="J9" s="113">
        <v>42727</v>
      </c>
      <c r="K9" s="113">
        <v>35804</v>
      </c>
      <c r="L9" s="113">
        <v>33331</v>
      </c>
      <c r="M9" s="113">
        <v>30300</v>
      </c>
      <c r="N9" s="114">
        <v>30268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0.3732309658677132</v>
      </c>
      <c r="D10" s="53">
        <v>5.0000000000000001E-9</v>
      </c>
      <c r="E10" s="113">
        <v>59043</v>
      </c>
      <c r="F10" s="113">
        <v>63278</v>
      </c>
      <c r="G10" s="113">
        <v>55728</v>
      </c>
      <c r="H10" s="113">
        <v>44575</v>
      </c>
      <c r="I10" s="113">
        <v>45200</v>
      </c>
      <c r="J10" s="113">
        <v>34823</v>
      </c>
      <c r="K10" s="113">
        <v>35472</v>
      </c>
      <c r="L10" s="113">
        <v>36221</v>
      </c>
      <c r="M10" s="113">
        <v>31749</v>
      </c>
      <c r="N10" s="114">
        <v>32681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0.36446078955120098</v>
      </c>
      <c r="S10" s="38">
        <f t="shared" si="3"/>
        <v>0.27416604534849282</v>
      </c>
      <c r="T10" s="38">
        <f t="shared" si="3"/>
        <v>0.25924971385864648</v>
      </c>
      <c r="U10" s="38">
        <f t="shared" si="3"/>
        <v>0.24534696181670068</v>
      </c>
      <c r="V10" s="38">
        <f t="shared" si="3"/>
        <v>0.22321499935087394</v>
      </c>
      <c r="W10" s="38">
        <f t="shared" si="3"/>
        <v>0.10944173579545868</v>
      </c>
      <c r="X10" s="38">
        <f t="shared" si="3"/>
        <v>0.11193058996312988</v>
      </c>
      <c r="Y10" s="38">
        <f t="shared" si="3"/>
        <v>6.1965903856216496E-2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0.4233493679819712</v>
      </c>
      <c r="D11" s="53">
        <v>7.4999999999999993E-9</v>
      </c>
      <c r="E11" s="113">
        <v>49716</v>
      </c>
      <c r="F11" s="113">
        <v>51856</v>
      </c>
      <c r="G11" s="113">
        <v>50472</v>
      </c>
      <c r="H11" s="113">
        <v>48899</v>
      </c>
      <c r="I11" s="113">
        <v>40221</v>
      </c>
      <c r="J11" s="113">
        <v>42397</v>
      </c>
      <c r="K11" s="113">
        <v>36200</v>
      </c>
      <c r="L11" s="113">
        <v>36737</v>
      </c>
      <c r="M11" s="113">
        <v>31883</v>
      </c>
      <c r="N11" s="114">
        <v>31834</v>
      </c>
      <c r="O11" s="5"/>
      <c r="P11" s="41" t="s">
        <v>78</v>
      </c>
      <c r="Q11" s="42">
        <f>SUM(R10:Y10)</f>
        <v>1.6497767395407197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0.76872242108301903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5.0118402114257998E-2</v>
      </c>
      <c r="D12" s="53">
        <v>1E-8</v>
      </c>
      <c r="E12" s="113">
        <v>49070</v>
      </c>
      <c r="F12" s="113">
        <v>48328</v>
      </c>
      <c r="G12" s="113">
        <v>44204</v>
      </c>
      <c r="H12" s="113">
        <v>46367</v>
      </c>
      <c r="I12" s="113">
        <v>41072</v>
      </c>
      <c r="J12" s="113">
        <v>38175</v>
      </c>
      <c r="K12" s="113">
        <v>36904</v>
      </c>
      <c r="L12" s="113">
        <v>38877</v>
      </c>
      <c r="M12" s="113">
        <v>33388</v>
      </c>
      <c r="N12" s="114">
        <v>35058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0.5325172115574891</v>
      </c>
      <c r="D15" s="53">
        <f>D7</f>
        <v>0</v>
      </c>
      <c r="E15" s="113">
        <v>87356</v>
      </c>
      <c r="F15" s="113">
        <v>86091</v>
      </c>
      <c r="G15" s="113">
        <v>85269</v>
      </c>
      <c r="H15" s="113">
        <v>77092</v>
      </c>
      <c r="I15" s="113">
        <v>72714</v>
      </c>
      <c r="J15" s="113">
        <v>74914</v>
      </c>
      <c r="K15" s="113">
        <v>59979</v>
      </c>
      <c r="L15" s="113">
        <v>48750</v>
      </c>
      <c r="M15" s="113">
        <v>40824</v>
      </c>
      <c r="N15" s="114">
        <v>37696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0.64195681713282671</v>
      </c>
      <c r="D16" s="53">
        <f t="shared" ref="D16:D20" si="7">D8</f>
        <v>1.0000000000000001E-9</v>
      </c>
      <c r="E16" s="113">
        <v>90641</v>
      </c>
      <c r="F16" s="113">
        <v>83976</v>
      </c>
      <c r="G16" s="113">
        <v>82054</v>
      </c>
      <c r="H16" s="113">
        <v>79370</v>
      </c>
      <c r="I16" s="113">
        <v>78037</v>
      </c>
      <c r="J16" s="113">
        <v>65861</v>
      </c>
      <c r="K16" s="113">
        <v>47466</v>
      </c>
      <c r="L16" s="113">
        <v>38885</v>
      </c>
      <c r="M16" s="113">
        <v>33483</v>
      </c>
      <c r="N16" s="114">
        <v>32607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0.10943960557533761</v>
      </c>
      <c r="D17" s="53">
        <f t="shared" si="7"/>
        <v>2.5000000000000001E-9</v>
      </c>
      <c r="E17" s="113">
        <v>75701</v>
      </c>
      <c r="F17" s="113">
        <v>82038</v>
      </c>
      <c r="G17" s="113">
        <v>78015</v>
      </c>
      <c r="H17" s="113">
        <v>68504</v>
      </c>
      <c r="I17" s="113">
        <v>67497</v>
      </c>
      <c r="J17" s="113">
        <v>46283</v>
      </c>
      <c r="K17" s="113">
        <v>37816</v>
      </c>
      <c r="L17" s="113">
        <v>35980</v>
      </c>
      <c r="M17" s="113">
        <v>31785</v>
      </c>
      <c r="N17" s="114">
        <v>31491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0.90966030230257555</v>
      </c>
      <c r="S17" s="30">
        <f t="shared" si="10"/>
        <v>0.92207705312162236</v>
      </c>
      <c r="T17" s="30">
        <f t="shared" si="10"/>
        <v>0.89944272429301908</v>
      </c>
      <c r="U17" s="30">
        <f t="shared" si="10"/>
        <v>0.82297509182407536</v>
      </c>
      <c r="V17" s="30">
        <f t="shared" si="10"/>
        <v>0.80707483908423416</v>
      </c>
      <c r="W17" s="30">
        <f t="shared" si="10"/>
        <v>0.6759335160036305</v>
      </c>
      <c r="X17" s="30">
        <f t="shared" si="10"/>
        <v>0.56707804950346785</v>
      </c>
      <c r="Y17" s="30">
        <f t="shared" si="10"/>
        <v>0.44199313216144437</v>
      </c>
      <c r="Z17" s="31">
        <f t="shared" si="10"/>
        <v>0.40611111516669879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73424</v>
      </c>
      <c r="F18" s="113">
        <v>68683</v>
      </c>
      <c r="G18" s="113">
        <v>52872</v>
      </c>
      <c r="H18" s="113">
        <v>54072</v>
      </c>
      <c r="I18" s="113">
        <v>47501</v>
      </c>
      <c r="J18" s="113">
        <v>37647</v>
      </c>
      <c r="K18" s="113">
        <v>37385</v>
      </c>
      <c r="L18" s="113">
        <v>33825</v>
      </c>
      <c r="M18" s="113">
        <v>33612</v>
      </c>
      <c r="N18" s="114">
        <v>29005</v>
      </c>
      <c r="O18" s="5"/>
      <c r="P18" s="20">
        <f t="shared" si="9"/>
        <v>-8.9999999999999982</v>
      </c>
      <c r="Q18" s="30">
        <f t="shared" si="10"/>
        <v>1.0050368636087745</v>
      </c>
      <c r="R18" s="30">
        <f t="shared" si="10"/>
        <v>0.91424213717559022</v>
      </c>
      <c r="S18" s="30">
        <f t="shared" si="10"/>
        <v>0.92672142947497671</v>
      </c>
      <c r="T18" s="30">
        <f t="shared" si="10"/>
        <v>0.90397309461918762</v>
      </c>
      <c r="U18" s="30">
        <f t="shared" si="10"/>
        <v>0.82712030511501189</v>
      </c>
      <c r="V18" s="30">
        <f t="shared" si="10"/>
        <v>0.81113996497077512</v>
      </c>
      <c r="W18" s="30">
        <f t="shared" si="10"/>
        <v>0.67933810093234015</v>
      </c>
      <c r="X18" s="30">
        <f t="shared" si="10"/>
        <v>0.56993434429434675</v>
      </c>
      <c r="Y18" s="30">
        <f t="shared" si="10"/>
        <v>0.44421939128415661</v>
      </c>
      <c r="Z18" s="31">
        <f t="shared" si="10"/>
        <v>0.40815664146380076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49000</v>
      </c>
      <c r="F19" s="113">
        <v>51363</v>
      </c>
      <c r="G19" s="113">
        <v>48825</v>
      </c>
      <c r="H19" s="113">
        <v>38635</v>
      </c>
      <c r="I19" s="113">
        <v>44035</v>
      </c>
      <c r="J19" s="113">
        <v>39107</v>
      </c>
      <c r="K19" s="113">
        <v>38536</v>
      </c>
      <c r="L19" s="113">
        <v>34397</v>
      </c>
      <c r="M19" s="113">
        <v>34809</v>
      </c>
      <c r="N19" s="114">
        <v>32149</v>
      </c>
      <c r="O19" s="5"/>
      <c r="P19" s="20">
        <f t="shared" si="9"/>
        <v>-8.6020599913279607</v>
      </c>
      <c r="Q19" s="30">
        <f t="shared" si="10"/>
        <v>0.92601683757910047</v>
      </c>
      <c r="R19" s="30">
        <f t="shared" si="10"/>
        <v>0.84236075640947949</v>
      </c>
      <c r="S19" s="30">
        <f t="shared" si="10"/>
        <v>0.85385887673594096</v>
      </c>
      <c r="T19" s="30">
        <f t="shared" si="10"/>
        <v>0.83289910713335225</v>
      </c>
      <c r="U19" s="30">
        <f t="shared" si="10"/>
        <v>0.76208879193730006</v>
      </c>
      <c r="V19" s="30">
        <f t="shared" si="10"/>
        <v>0.74736489017844387</v>
      </c>
      <c r="W19" s="30">
        <f t="shared" si="10"/>
        <v>0.62592581690340421</v>
      </c>
      <c r="X19" s="30">
        <f t="shared" si="10"/>
        <v>0.52512382206172592</v>
      </c>
      <c r="Y19" s="30">
        <f t="shared" si="10"/>
        <v>0.40929308247582213</v>
      </c>
      <c r="Z19" s="31">
        <f t="shared" si="10"/>
        <v>0.37606573057238829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58992</v>
      </c>
      <c r="F20" s="113">
        <v>45578</v>
      </c>
      <c r="G20" s="113">
        <v>41779</v>
      </c>
      <c r="H20" s="113">
        <v>47364</v>
      </c>
      <c r="I20" s="113">
        <v>42381</v>
      </c>
      <c r="J20" s="113">
        <v>40433</v>
      </c>
      <c r="K20" s="113">
        <v>36302</v>
      </c>
      <c r="L20" s="113">
        <v>36621</v>
      </c>
      <c r="M20" s="113">
        <v>33259</v>
      </c>
      <c r="N20" s="114">
        <v>32713</v>
      </c>
      <c r="O20" s="5"/>
      <c r="P20" s="20">
        <f t="shared" si="9"/>
        <v>-8.3010299956639813</v>
      </c>
      <c r="Q20" s="30">
        <f t="shared" si="10"/>
        <v>0.71694460130422277</v>
      </c>
      <c r="R20" s="30">
        <f t="shared" si="10"/>
        <v>0.65217604275659879</v>
      </c>
      <c r="S20" s="30">
        <f t="shared" si="10"/>
        <v>0.6610781652220542</v>
      </c>
      <c r="T20" s="30">
        <f t="shared" si="10"/>
        <v>0.64485060536424255</v>
      </c>
      <c r="U20" s="30">
        <f t="shared" si="10"/>
        <v>0.59002754909111788</v>
      </c>
      <c r="V20" s="30">
        <f t="shared" si="10"/>
        <v>0.57862794872991596</v>
      </c>
      <c r="W20" s="30">
        <f t="shared" si="10"/>
        <v>0.48460688513938432</v>
      </c>
      <c r="X20" s="30">
        <f t="shared" si="10"/>
        <v>0.40656354610964007</v>
      </c>
      <c r="Y20" s="30">
        <f t="shared" si="10"/>
        <v>0.31688458991669138</v>
      </c>
      <c r="Z20" s="31">
        <f t="shared" si="10"/>
        <v>0.29115917154840215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0.55765299882260688</v>
      </c>
      <c r="R21" s="30">
        <f t="shared" si="10"/>
        <v>0.50727479548891041</v>
      </c>
      <c r="S21" s="30">
        <f t="shared" si="10"/>
        <v>0.51419903381878485</v>
      </c>
      <c r="T21" s="30">
        <f t="shared" si="10"/>
        <v>0.50157693247117729</v>
      </c>
      <c r="U21" s="30">
        <f t="shared" si="10"/>
        <v>0.4589345279120059</v>
      </c>
      <c r="V21" s="30">
        <f t="shared" si="10"/>
        <v>0.45006770428959608</v>
      </c>
      <c r="W21" s="30">
        <f t="shared" si="10"/>
        <v>0.37693635220413307</v>
      </c>
      <c r="X21" s="30">
        <f t="shared" si="10"/>
        <v>0.31623277487208357</v>
      </c>
      <c r="Y21" s="30">
        <f t="shared" si="10"/>
        <v>0.24647879560882627</v>
      </c>
      <c r="Z21" s="31">
        <f t="shared" si="10"/>
        <v>0.22646908122790266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0.58856819903335089</v>
      </c>
      <c r="R22" s="30">
        <f t="shared" si="10"/>
        <v>0.53539712585836041</v>
      </c>
      <c r="S22" s="30">
        <f t="shared" si="10"/>
        <v>0.54270523052577269</v>
      </c>
      <c r="T22" s="30">
        <f t="shared" si="10"/>
        <v>0.52938338437079302</v>
      </c>
      <c r="U22" s="30">
        <f t="shared" si="10"/>
        <v>0.48437696764420263</v>
      </c>
      <c r="V22" s="30">
        <f t="shared" si="10"/>
        <v>0.47501858452493917</v>
      </c>
      <c r="W22" s="30">
        <f t="shared" si="10"/>
        <v>0.39783297218053748</v>
      </c>
      <c r="X22" s="30">
        <f t="shared" si="10"/>
        <v>0.33376410630760145</v>
      </c>
      <c r="Y22" s="30">
        <f t="shared" si="10"/>
        <v>0.26014310178137118</v>
      </c>
      <c r="Z22" s="31">
        <f t="shared" si="10"/>
        <v>0.23902408766108965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77425</v>
      </c>
      <c r="F23" s="113">
        <v>71335</v>
      </c>
      <c r="G23" s="113">
        <v>68435</v>
      </c>
      <c r="H23" s="113">
        <v>67239</v>
      </c>
      <c r="I23" s="113">
        <v>64494</v>
      </c>
      <c r="J23" s="113">
        <v>63754</v>
      </c>
      <c r="K23" s="113">
        <v>51419</v>
      </c>
      <c r="L23" s="113">
        <v>44493</v>
      </c>
      <c r="M23" s="113">
        <v>34620</v>
      </c>
      <c r="N23" s="114">
        <v>30293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76151</v>
      </c>
      <c r="F24" s="113">
        <v>74071</v>
      </c>
      <c r="G24" s="113">
        <v>66598</v>
      </c>
      <c r="H24" s="113">
        <v>64954</v>
      </c>
      <c r="I24" s="113">
        <v>54477</v>
      </c>
      <c r="J24" s="113">
        <v>58720</v>
      </c>
      <c r="K24" s="113">
        <v>39250</v>
      </c>
      <c r="L24" s="113">
        <v>35459</v>
      </c>
      <c r="M24" s="113">
        <v>26717</v>
      </c>
      <c r="N24" s="114">
        <v>25480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75267</v>
      </c>
      <c r="F25" s="113">
        <v>50735</v>
      </c>
      <c r="G25" s="113">
        <v>47799</v>
      </c>
      <c r="H25" s="113">
        <v>65479</v>
      </c>
      <c r="I25" s="113">
        <v>61041</v>
      </c>
      <c r="J25" s="113">
        <v>41557</v>
      </c>
      <c r="K25" s="113">
        <v>31793</v>
      </c>
      <c r="L25" s="113">
        <v>30562</v>
      </c>
      <c r="M25" s="113">
        <v>25954</v>
      </c>
      <c r="N25" s="114">
        <v>25980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51435</v>
      </c>
      <c r="F26" s="113">
        <v>60583</v>
      </c>
      <c r="G26" s="113">
        <v>48748</v>
      </c>
      <c r="H26" s="113">
        <v>47591</v>
      </c>
      <c r="I26" s="113">
        <v>34368</v>
      </c>
      <c r="J26" s="113">
        <v>33692</v>
      </c>
      <c r="K26" s="113">
        <v>26375</v>
      </c>
      <c r="L26" s="113">
        <v>28612</v>
      </c>
      <c r="M26" s="113">
        <v>27989</v>
      </c>
      <c r="N26" s="114">
        <v>25705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0.90966030230257555</v>
      </c>
      <c r="S26" s="30">
        <f t="shared" si="15"/>
        <v>0.92207705312162236</v>
      </c>
      <c r="T26" s="30">
        <f t="shared" si="15"/>
        <v>0.89944272429301908</v>
      </c>
      <c r="U26" s="30">
        <f t="shared" si="15"/>
        <v>0.82297509182407536</v>
      </c>
      <c r="V26" s="30">
        <f t="shared" si="15"/>
        <v>0.80707483908423416</v>
      </c>
      <c r="W26" s="30">
        <f t="shared" si="15"/>
        <v>0.6759335160036305</v>
      </c>
      <c r="X26" s="30">
        <f t="shared" si="15"/>
        <v>0.56707804950346785</v>
      </c>
      <c r="Y26" s="30">
        <f t="shared" si="15"/>
        <v>0.44199313216144437</v>
      </c>
      <c r="Z26" s="31">
        <f t="shared" si="15"/>
        <v>0.40611111516669879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43984</v>
      </c>
      <c r="F27" s="113">
        <v>43221</v>
      </c>
      <c r="G27" s="113">
        <v>42082</v>
      </c>
      <c r="H27" s="113">
        <v>38137</v>
      </c>
      <c r="I27" s="113">
        <v>33322</v>
      </c>
      <c r="J27" s="113">
        <v>33465</v>
      </c>
      <c r="K27" s="113">
        <v>31394</v>
      </c>
      <c r="L27" s="113">
        <v>28436</v>
      </c>
      <c r="M27" s="113">
        <v>23641</v>
      </c>
      <c r="N27" s="114">
        <v>27361</v>
      </c>
      <c r="O27" s="5"/>
      <c r="P27" s="20">
        <f t="shared" si="14"/>
        <v>-8.9999999999999982</v>
      </c>
      <c r="Q27" s="30">
        <f t="shared" si="15"/>
        <v>1.0050368636087745</v>
      </c>
      <c r="R27" s="30">
        <f t="shared" si="15"/>
        <v>0.95508036200055546</v>
      </c>
      <c r="S27" s="30">
        <f t="shared" si="15"/>
        <v>0.89880052099500451</v>
      </c>
      <c r="T27" s="30">
        <f t="shared" si="15"/>
        <v>0.88581743287183146</v>
      </c>
      <c r="U27" s="30">
        <f t="shared" si="15"/>
        <v>0.81132463727148629</v>
      </c>
      <c r="V27" s="30">
        <f t="shared" si="15"/>
        <v>0.72711546949977424</v>
      </c>
      <c r="W27" s="30">
        <f t="shared" si="15"/>
        <v>0.52336949675397826</v>
      </c>
      <c r="X27" s="30">
        <f t="shared" si="15"/>
        <v>0.43854556275400586</v>
      </c>
      <c r="Y27" s="30">
        <f t="shared" si="15"/>
        <v>0.36875324756583733</v>
      </c>
      <c r="Z27" s="31">
        <f t="shared" si="15"/>
        <v>0.36168242890716895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42856</v>
      </c>
      <c r="F28" s="115">
        <v>40974</v>
      </c>
      <c r="G28" s="115">
        <v>41203</v>
      </c>
      <c r="H28" s="115">
        <v>38126</v>
      </c>
      <c r="I28" s="115">
        <v>38010</v>
      </c>
      <c r="J28" s="115">
        <v>36311</v>
      </c>
      <c r="K28" s="115">
        <v>32480</v>
      </c>
      <c r="L28" s="115">
        <v>29996</v>
      </c>
      <c r="M28" s="115">
        <v>30124</v>
      </c>
      <c r="N28" s="116">
        <v>28953</v>
      </c>
      <c r="O28" s="5"/>
      <c r="P28" s="20">
        <f t="shared" si="14"/>
        <v>-8.6020599913279607</v>
      </c>
      <c r="Q28" s="30">
        <f t="shared" si="15"/>
        <v>0.92601683757910047</v>
      </c>
      <c r="R28" s="30">
        <f t="shared" si="15"/>
        <v>0.83841787759217878</v>
      </c>
      <c r="S28" s="30">
        <f t="shared" si="15"/>
        <v>0.78825992353327246</v>
      </c>
      <c r="T28" s="30">
        <f t="shared" si="15"/>
        <v>0.82096908814429304</v>
      </c>
      <c r="U28" s="30">
        <f t="shared" si="15"/>
        <v>0.73218331418063276</v>
      </c>
      <c r="V28" s="30">
        <f t="shared" si="15"/>
        <v>0.51134738705096083</v>
      </c>
      <c r="W28" s="30">
        <f t="shared" si="15"/>
        <v>0.4117540526050576</v>
      </c>
      <c r="X28" s="30">
        <f t="shared" si="15"/>
        <v>0.39042932325637025</v>
      </c>
      <c r="Y28" s="30">
        <f t="shared" si="15"/>
        <v>0.34352925691403363</v>
      </c>
      <c r="Z28" s="31">
        <f t="shared" si="15"/>
        <v>0.34240264126794484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0.71694460130422277</v>
      </c>
      <c r="R29" s="30">
        <f t="shared" si="15"/>
        <v>0.75368349588449812</v>
      </c>
      <c r="S29" s="30">
        <f t="shared" si="15"/>
        <v>0.61486404276502127</v>
      </c>
      <c r="T29" s="30">
        <f t="shared" si="15"/>
        <v>0.57378626237169883</v>
      </c>
      <c r="U29" s="30">
        <f t="shared" si="15"/>
        <v>0.4940638152781282</v>
      </c>
      <c r="V29" s="30">
        <f t="shared" si="15"/>
        <v>0.41570707685363484</v>
      </c>
      <c r="W29" s="30">
        <f t="shared" si="15"/>
        <v>0.38557282058720999</v>
      </c>
      <c r="X29" s="30">
        <f t="shared" si="15"/>
        <v>0.38435102810334881</v>
      </c>
      <c r="Y29" s="30">
        <f t="shared" si="15"/>
        <v>0.3645464762185921</v>
      </c>
      <c r="Z29" s="31">
        <f t="shared" si="15"/>
        <v>0.34053295068540973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0.55765299882260688</v>
      </c>
      <c r="R30" s="30">
        <f t="shared" si="15"/>
        <v>0.57118953623109248</v>
      </c>
      <c r="S30" s="30">
        <f t="shared" si="15"/>
        <v>0.55155383555041915</v>
      </c>
      <c r="T30" s="30">
        <f t="shared" si="15"/>
        <v>0.48994980524273402</v>
      </c>
      <c r="U30" s="30">
        <f t="shared" si="15"/>
        <v>0.45817628151584627</v>
      </c>
      <c r="V30" s="30">
        <f t="shared" si="15"/>
        <v>0.44792363819289882</v>
      </c>
      <c r="W30" s="30">
        <f t="shared" si="15"/>
        <v>0.41422787265236932</v>
      </c>
      <c r="X30" s="30">
        <f t="shared" si="15"/>
        <v>0.38765782444979857</v>
      </c>
      <c r="Y30" s="30">
        <f t="shared" si="15"/>
        <v>0.35088350750913938</v>
      </c>
      <c r="Z30" s="31">
        <f t="shared" si="15"/>
        <v>0.35657026339612446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0.58856819903335089</v>
      </c>
      <c r="R31" s="30">
        <f t="shared" si="15"/>
        <v>0.52657443251557501</v>
      </c>
      <c r="S31" s="30">
        <f t="shared" si="15"/>
        <v>0.49802364941577731</v>
      </c>
      <c r="T31" s="30">
        <f t="shared" si="15"/>
        <v>0.51397625888312926</v>
      </c>
      <c r="U31" s="30">
        <f t="shared" si="15"/>
        <v>0.47515155719036023</v>
      </c>
      <c r="V31" s="30">
        <f t="shared" si="15"/>
        <v>0.4498382543682235</v>
      </c>
      <c r="W31" s="30">
        <f t="shared" si="15"/>
        <v>0.41294638515699872</v>
      </c>
      <c r="X31" s="30">
        <f t="shared" si="15"/>
        <v>0.4106650414777569</v>
      </c>
      <c r="Y31" s="30">
        <f t="shared" si="15"/>
        <v>0.37836870802191785</v>
      </c>
      <c r="Z31" s="31">
        <f t="shared" si="15"/>
        <v>0.37733441954654473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0.82211864592223027</v>
      </c>
      <c r="G34" s="30">
        <f t="shared" si="17"/>
        <v>0.90623427208472829</v>
      </c>
      <c r="H34" s="30">
        <f t="shared" si="17"/>
        <v>0.94738396901463928</v>
      </c>
      <c r="I34" s="30">
        <f t="shared" si="17"/>
        <v>0.8035515000328235</v>
      </c>
      <c r="J34" s="30">
        <f t="shared" si="17"/>
        <v>0.74022407492505304</v>
      </c>
      <c r="K34" s="30">
        <f t="shared" si="17"/>
        <v>0.67708264951093022</v>
      </c>
      <c r="L34" s="30">
        <f t="shared" si="17"/>
        <v>0.56851353421300244</v>
      </c>
      <c r="M34" s="30">
        <f t="shared" si="17"/>
        <v>0.41150791045755925</v>
      </c>
      <c r="N34" s="31">
        <f t="shared" si="17"/>
        <v>0.39555570143766822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0.99396048053567909</v>
      </c>
      <c r="F35" s="30">
        <f t="shared" si="20"/>
        <v>0.94725267511324096</v>
      </c>
      <c r="G35" s="30">
        <f t="shared" si="20"/>
        <v>0.89693428740235015</v>
      </c>
      <c r="H35" s="30">
        <f t="shared" si="20"/>
        <v>0.90994332479922979</v>
      </c>
      <c r="I35" s="30">
        <f t="shared" si="20"/>
        <v>0.83704238604783476</v>
      </c>
      <c r="J35" s="30">
        <f t="shared" si="20"/>
        <v>0.66899713341648614</v>
      </c>
      <c r="K35" s="30">
        <f t="shared" si="20"/>
        <v>0.51980349679424054</v>
      </c>
      <c r="L35" s="30">
        <f t="shared" si="20"/>
        <v>0.41252543819339593</v>
      </c>
      <c r="M35" s="30">
        <f t="shared" si="20"/>
        <v>0.37789667169959956</v>
      </c>
      <c r="N35" s="31">
        <f t="shared" si="20"/>
        <v>0.38268889910063675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0.93934221755399461</v>
      </c>
      <c r="F36" s="30">
        <f t="shared" si="20"/>
        <v>0.92085165977373684</v>
      </c>
      <c r="G36" s="30">
        <f t="shared" si="20"/>
        <v>0.85435129871550797</v>
      </c>
      <c r="H36" s="30">
        <f t="shared" si="20"/>
        <v>0.83300509857983762</v>
      </c>
      <c r="I36" s="30">
        <f t="shared" si="20"/>
        <v>0.63549530624302497</v>
      </c>
      <c r="J36" s="30">
        <f t="shared" si="20"/>
        <v>0.46748287708702596</v>
      </c>
      <c r="K36" s="30">
        <f t="shared" si="20"/>
        <v>0.39173723713866826</v>
      </c>
      <c r="L36" s="30">
        <f t="shared" si="20"/>
        <v>0.3646797522921727</v>
      </c>
      <c r="M36" s="30">
        <f t="shared" si="20"/>
        <v>0.33151710103065712</v>
      </c>
      <c r="N36" s="31">
        <f t="shared" si="20"/>
        <v>0.33116698396026173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-4.0838224824965241E-2</v>
      </c>
      <c r="S36" s="30">
        <f t="shared" si="23"/>
        <v>2.7920908479972195E-2</v>
      </c>
      <c r="T36" s="30">
        <f t="shared" si="23"/>
        <v>1.8155661747356167E-2</v>
      </c>
      <c r="U36" s="30">
        <f t="shared" si="23"/>
        <v>1.5795667843525596E-2</v>
      </c>
      <c r="V36" s="30">
        <f t="shared" si="23"/>
        <v>8.4024495471000882E-2</v>
      </c>
      <c r="W36" s="30">
        <f t="shared" si="23"/>
        <v>0.15596860417836189</v>
      </c>
      <c r="X36" s="30">
        <f t="shared" si="23"/>
        <v>0.13138878154034089</v>
      </c>
      <c r="Y36" s="30">
        <f t="shared" si="23"/>
        <v>7.5466143718319278E-2</v>
      </c>
      <c r="Z36" s="31">
        <f t="shared" si="23"/>
        <v>4.6474212556631811E-2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0.64599881835488737</v>
      </c>
      <c r="F37" s="30">
        <f t="shared" si="20"/>
        <v>0.69233462439003046</v>
      </c>
      <c r="G37" s="30">
        <f t="shared" si="20"/>
        <v>0.60972887809361254</v>
      </c>
      <c r="H37" s="30">
        <f t="shared" si="20"/>
        <v>0.48770213790236111</v>
      </c>
      <c r="I37" s="30">
        <f t="shared" si="20"/>
        <v>0.49454036193352152</v>
      </c>
      <c r="J37" s="30">
        <f t="shared" si="20"/>
        <v>0.38100396069935882</v>
      </c>
      <c r="K37" s="30">
        <f t="shared" si="20"/>
        <v>0.38810477253331582</v>
      </c>
      <c r="L37" s="30">
        <f t="shared" si="20"/>
        <v>0.39629970021225847</v>
      </c>
      <c r="M37" s="30">
        <f t="shared" si="20"/>
        <v>0.34737083962449944</v>
      </c>
      <c r="N37" s="31">
        <f t="shared" si="20"/>
        <v>0.35756799929976585</v>
      </c>
      <c r="P37" s="20">
        <f t="shared" si="21"/>
        <v>-8.6020599913279607</v>
      </c>
      <c r="Q37" s="30">
        <f t="shared" si="23"/>
        <v>0</v>
      </c>
      <c r="R37" s="30">
        <f t="shared" si="23"/>
        <v>3.9428788173007101E-3</v>
      </c>
      <c r="S37" s="30">
        <f t="shared" si="23"/>
        <v>6.5598953202668508E-2</v>
      </c>
      <c r="T37" s="30">
        <f t="shared" si="23"/>
        <v>1.193001898905921E-2</v>
      </c>
      <c r="U37" s="30">
        <f t="shared" si="23"/>
        <v>2.9905477756667298E-2</v>
      </c>
      <c r="V37" s="30">
        <f t="shared" si="23"/>
        <v>0.23601750312748304</v>
      </c>
      <c r="W37" s="30">
        <f t="shared" si="23"/>
        <v>0.21417176429834661</v>
      </c>
      <c r="X37" s="30">
        <f t="shared" si="23"/>
        <v>0.13469449880535567</v>
      </c>
      <c r="Y37" s="30">
        <f t="shared" si="23"/>
        <v>6.5763825561788503E-2</v>
      </c>
      <c r="Z37" s="31">
        <f t="shared" si="23"/>
        <v>3.366308930444345E-2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0.54395063349307426</v>
      </c>
      <c r="F38" s="30">
        <f t="shared" si="20"/>
        <v>0.56736471257576748</v>
      </c>
      <c r="G38" s="30">
        <f t="shared" si="20"/>
        <v>0.55222214928116586</v>
      </c>
      <c r="H38" s="30">
        <f t="shared" si="20"/>
        <v>0.53501170703954137</v>
      </c>
      <c r="I38" s="30">
        <f t="shared" si="20"/>
        <v>0.44006433401168515</v>
      </c>
      <c r="J38" s="30">
        <f t="shared" si="20"/>
        <v>0.46387229479857328</v>
      </c>
      <c r="K38" s="30">
        <f t="shared" si="20"/>
        <v>0.39606993588481149</v>
      </c>
      <c r="L38" s="30">
        <f t="shared" si="20"/>
        <v>0.40194533797238452</v>
      </c>
      <c r="M38" s="30">
        <f t="shared" si="20"/>
        <v>0.34883695485678023</v>
      </c>
      <c r="N38" s="31">
        <f t="shared" si="20"/>
        <v>0.34830083809273726</v>
      </c>
      <c r="P38" s="20">
        <f t="shared" si="21"/>
        <v>-8.3010299956639813</v>
      </c>
      <c r="Q38" s="30">
        <f t="shared" si="23"/>
        <v>0</v>
      </c>
      <c r="R38" s="30">
        <f t="shared" si="23"/>
        <v>-0.10150745312789933</v>
      </c>
      <c r="S38" s="30">
        <f t="shared" si="23"/>
        <v>4.6214122457032936E-2</v>
      </c>
      <c r="T38" s="30">
        <f t="shared" si="23"/>
        <v>7.1064342992543716E-2</v>
      </c>
      <c r="U38" s="30">
        <f t="shared" si="23"/>
        <v>9.5963733812989671E-2</v>
      </c>
      <c r="V38" s="30">
        <f t="shared" si="23"/>
        <v>0.16292087187628113</v>
      </c>
      <c r="W38" s="30">
        <f t="shared" si="23"/>
        <v>9.9034064552174339E-2</v>
      </c>
      <c r="X38" s="30">
        <f t="shared" si="23"/>
        <v>2.221251800629126E-2</v>
      </c>
      <c r="Y38" s="30">
        <f t="shared" si="23"/>
        <v>-4.7661886301900713E-2</v>
      </c>
      <c r="Z38" s="31">
        <f t="shared" si="23"/>
        <v>-4.9373779137007578E-2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0.53688264513446682</v>
      </c>
      <c r="F39" s="30">
        <f t="shared" si="20"/>
        <v>0.52876430556467324</v>
      </c>
      <c r="G39" s="30">
        <f t="shared" si="20"/>
        <v>0.48364296811746427</v>
      </c>
      <c r="H39" s="30">
        <f t="shared" si="20"/>
        <v>0.50730869384450428</v>
      </c>
      <c r="I39" s="30">
        <f t="shared" si="20"/>
        <v>0.4493752598525132</v>
      </c>
      <c r="J39" s="30">
        <f t="shared" si="20"/>
        <v>0.41767872382327842</v>
      </c>
      <c r="K39" s="30">
        <f t="shared" si="20"/>
        <v>0.40377251143351056</v>
      </c>
      <c r="L39" s="30">
        <f t="shared" si="20"/>
        <v>0.42535941705507779</v>
      </c>
      <c r="M39" s="30">
        <f t="shared" si="20"/>
        <v>0.36530339832381453</v>
      </c>
      <c r="N39" s="31">
        <f t="shared" si="20"/>
        <v>0.38357513293507517</v>
      </c>
      <c r="P39" s="20">
        <f t="shared" si="21"/>
        <v>-8.1249387366082999</v>
      </c>
      <c r="Q39" s="30">
        <f t="shared" si="23"/>
        <v>0</v>
      </c>
      <c r="R39" s="30">
        <f t="shared" si="23"/>
        <v>-6.3914740742182063E-2</v>
      </c>
      <c r="S39" s="30">
        <f t="shared" si="23"/>
        <v>-3.7354801731634302E-2</v>
      </c>
      <c r="T39" s="30">
        <f t="shared" si="23"/>
        <v>1.1627127228443279E-2</v>
      </c>
      <c r="U39" s="30">
        <f t="shared" si="23"/>
        <v>7.5824639615962308E-4</v>
      </c>
      <c r="V39" s="30">
        <f t="shared" si="23"/>
        <v>2.1440660966972613E-3</v>
      </c>
      <c r="W39" s="30">
        <f t="shared" si="23"/>
        <v>-3.7291520448236248E-2</v>
      </c>
      <c r="X39" s="30">
        <f t="shared" si="23"/>
        <v>-7.1425049577715005E-2</v>
      </c>
      <c r="Y39" s="30">
        <f t="shared" si="23"/>
        <v>-0.10440471190031311</v>
      </c>
      <c r="Z39" s="31">
        <f t="shared" si="23"/>
        <v>-0.13010118216822181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8.8226933427854037E-3</v>
      </c>
      <c r="S40" s="36">
        <f t="shared" si="23"/>
        <v>4.4681581109995372E-2</v>
      </c>
      <c r="T40" s="36">
        <f t="shared" si="23"/>
        <v>1.5407125487663764E-2</v>
      </c>
      <c r="U40" s="36">
        <f t="shared" si="23"/>
        <v>9.2254104538423976E-3</v>
      </c>
      <c r="V40" s="36">
        <f t="shared" si="23"/>
        <v>2.5180330156715669E-2</v>
      </c>
      <c r="W40" s="36">
        <f t="shared" si="23"/>
        <v>-1.5113412976461238E-2</v>
      </c>
      <c r="X40" s="36">
        <f t="shared" si="23"/>
        <v>-7.6900935170155449E-2</v>
      </c>
      <c r="Y40" s="36">
        <f t="shared" si="23"/>
        <v>-0.11822560624054668</v>
      </c>
      <c r="Z40" s="37">
        <f t="shared" si="23"/>
        <v>-0.13831033188545508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0.98551902559641014</v>
      </c>
      <c r="G42" s="30">
        <f t="shared" si="25"/>
        <v>0.97610925408672555</v>
      </c>
      <c r="H42" s="30">
        <f t="shared" si="25"/>
        <v>0.88250377764549659</v>
      </c>
      <c r="I42" s="30">
        <f t="shared" si="25"/>
        <v>0.83238701405742022</v>
      </c>
      <c r="J42" s="30">
        <f t="shared" si="25"/>
        <v>0.8575713173680114</v>
      </c>
      <c r="K42" s="30">
        <f t="shared" si="25"/>
        <v>0.68660424012088461</v>
      </c>
      <c r="L42" s="30">
        <f t="shared" si="25"/>
        <v>0.55806126654150834</v>
      </c>
      <c r="M42" s="30">
        <f t="shared" si="25"/>
        <v>0.46732909015980584</v>
      </c>
      <c r="N42" s="31">
        <f t="shared" si="25"/>
        <v>0.43152158981638356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1.0376047438069509</v>
      </c>
      <c r="F43" s="30">
        <f t="shared" si="27"/>
        <v>0.96130775218645548</v>
      </c>
      <c r="G43" s="30">
        <f t="shared" si="27"/>
        <v>0.9393058290214753</v>
      </c>
      <c r="H43" s="30">
        <f t="shared" si="27"/>
        <v>0.90858097898255419</v>
      </c>
      <c r="I43" s="30">
        <f t="shared" si="27"/>
        <v>0.89332158065845502</v>
      </c>
      <c r="J43" s="30">
        <f t="shared" si="27"/>
        <v>0.75393790924492876</v>
      </c>
      <c r="K43" s="30">
        <f t="shared" si="27"/>
        <v>0.5433627913365997</v>
      </c>
      <c r="L43" s="30">
        <f t="shared" si="27"/>
        <v>0.4451325610146985</v>
      </c>
      <c r="M43" s="30">
        <f t="shared" si="27"/>
        <v>0.38329364897660151</v>
      </c>
      <c r="N43" s="31">
        <f t="shared" si="27"/>
        <v>0.37326571729474795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0.86658042950684555</v>
      </c>
      <c r="F44" s="30">
        <f t="shared" si="27"/>
        <v>0.93912267045194375</v>
      </c>
      <c r="G44" s="30">
        <f t="shared" si="27"/>
        <v>0.89306973762534914</v>
      </c>
      <c r="H44" s="30">
        <f t="shared" si="27"/>
        <v>0.78419341544942534</v>
      </c>
      <c r="I44" s="30">
        <f t="shared" si="27"/>
        <v>0.77266587297953204</v>
      </c>
      <c r="J44" s="30">
        <f t="shared" si="27"/>
        <v>0.52982050460185903</v>
      </c>
      <c r="K44" s="30">
        <f t="shared" si="27"/>
        <v>0.43289527908787034</v>
      </c>
      <c r="L44" s="30">
        <f t="shared" si="27"/>
        <v>0.41187783323412241</v>
      </c>
      <c r="M44" s="30">
        <f t="shared" si="27"/>
        <v>0.36385594578506342</v>
      </c>
      <c r="N44" s="31">
        <f t="shared" si="27"/>
        <v>0.3604904070699208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0.84051467558038373</v>
      </c>
      <c r="F45" s="30">
        <f t="shared" si="27"/>
        <v>0.78624250194605982</v>
      </c>
      <c r="G45" s="30">
        <f t="shared" si="27"/>
        <v>0.60524749301707959</v>
      </c>
      <c r="H45" s="30">
        <f t="shared" si="27"/>
        <v>0.61898438573194747</v>
      </c>
      <c r="I45" s="30">
        <f t="shared" si="27"/>
        <v>0.54376345070745002</v>
      </c>
      <c r="J45" s="30">
        <f t="shared" si="27"/>
        <v>0.43096066669719307</v>
      </c>
      <c r="K45" s="30">
        <f t="shared" si="27"/>
        <v>0.42796144512111362</v>
      </c>
      <c r="L45" s="30">
        <f t="shared" si="27"/>
        <v>0.38720866340033883</v>
      </c>
      <c r="M45" s="30">
        <f t="shared" si="27"/>
        <v>0.38477036494344979</v>
      </c>
      <c r="N45" s="31">
        <f t="shared" si="27"/>
        <v>0.33203214432895278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0.56092311919043913</v>
      </c>
      <c r="F46" s="30">
        <f t="shared" si="27"/>
        <v>0.58797335042813315</v>
      </c>
      <c r="G46" s="30">
        <f t="shared" si="27"/>
        <v>0.55891982233618753</v>
      </c>
      <c r="H46" s="30">
        <f t="shared" si="27"/>
        <v>0.44227070836576765</v>
      </c>
      <c r="I46" s="30">
        <f t="shared" si="27"/>
        <v>0.5040867255826732</v>
      </c>
      <c r="J46" s="30">
        <f t="shared" si="27"/>
        <v>0.44767388616694903</v>
      </c>
      <c r="K46" s="30">
        <f t="shared" si="27"/>
        <v>0.44113741471679108</v>
      </c>
      <c r="L46" s="30">
        <f t="shared" si="27"/>
        <v>0.39375658226109256</v>
      </c>
      <c r="M46" s="30">
        <f t="shared" si="27"/>
        <v>0.39847291542653052</v>
      </c>
      <c r="N46" s="31">
        <f t="shared" si="27"/>
        <v>0.36802280324190667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0.86301105143719004</v>
      </c>
      <c r="S46" s="30">
        <f t="shared" si="29"/>
        <v>0.88183951425720819</v>
      </c>
      <c r="T46" s="30">
        <f t="shared" si="29"/>
        <v>0.84751736146408829</v>
      </c>
      <c r="U46" s="30">
        <f t="shared" si="29"/>
        <v>0.73156367955015567</v>
      </c>
      <c r="V46" s="30">
        <f t="shared" si="29"/>
        <v>0.70745291805514698</v>
      </c>
      <c r="W46" s="30">
        <f t="shared" si="29"/>
        <v>0.50859336439449931</v>
      </c>
      <c r="X46" s="30">
        <f t="shared" si="29"/>
        <v>0.34352754857655921</v>
      </c>
      <c r="Y46" s="30">
        <f t="shared" si="29"/>
        <v>0.15385178316564274</v>
      </c>
      <c r="Z46" s="31">
        <f t="shared" si="29"/>
        <v>9.9441154109893626E-2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0.67530564586290576</v>
      </c>
      <c r="F47" s="30">
        <f t="shared" si="27"/>
        <v>0.52175008013187418</v>
      </c>
      <c r="G47" s="30">
        <f t="shared" si="27"/>
        <v>0.47826136727872154</v>
      </c>
      <c r="H47" s="30">
        <f t="shared" si="27"/>
        <v>0.54219515545583585</v>
      </c>
      <c r="I47" s="30">
        <f t="shared" si="27"/>
        <v>0.48515270845734693</v>
      </c>
      <c r="J47" s="30">
        <f t="shared" si="27"/>
        <v>0.46285315261687804</v>
      </c>
      <c r="K47" s="30">
        <f t="shared" si="27"/>
        <v>0.41556389944594535</v>
      </c>
      <c r="L47" s="30">
        <f t="shared" si="27"/>
        <v>0.41921562342598107</v>
      </c>
      <c r="M47" s="30">
        <f t="shared" si="27"/>
        <v>0.38072942900315948</v>
      </c>
      <c r="N47" s="31">
        <f t="shared" si="27"/>
        <v>0.37447914281789457</v>
      </c>
      <c r="P47" s="20">
        <f t="shared" ref="P47:P51" si="30">LOG(D62,10)</f>
        <v>-8.9999999999999982</v>
      </c>
      <c r="Q47" s="30">
        <f t="shared" ref="Q47:Q51" si="31">$E89*E$88</f>
        <v>1.0076377790429554</v>
      </c>
      <c r="R47" s="30">
        <f t="shared" si="29"/>
        <v>0.86960253915969588</v>
      </c>
      <c r="S47" s="30">
        <f t="shared" si="29"/>
        <v>0.88857480961845181</v>
      </c>
      <c r="T47" s="30">
        <f t="shared" si="29"/>
        <v>0.85399051180601959</v>
      </c>
      <c r="U47" s="30">
        <f t="shared" si="29"/>
        <v>0.73715120129041112</v>
      </c>
      <c r="V47" s="30">
        <f t="shared" si="29"/>
        <v>0.71285628712654625</v>
      </c>
      <c r="W47" s="30">
        <f t="shared" si="29"/>
        <v>0.51247788813445783</v>
      </c>
      <c r="X47" s="30">
        <f t="shared" si="29"/>
        <v>0.34615133608775506</v>
      </c>
      <c r="Y47" s="30">
        <f t="shared" si="29"/>
        <v>0.15502686909082661</v>
      </c>
      <c r="Z47" s="31">
        <f t="shared" si="29"/>
        <v>0.10020066367276147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0.88781370881563659</v>
      </c>
      <c r="R48" s="30">
        <f t="shared" si="29"/>
        <v>0.76619304232533381</v>
      </c>
      <c r="S48" s="30">
        <f t="shared" si="29"/>
        <v>0.78290920973287148</v>
      </c>
      <c r="T48" s="30">
        <f t="shared" si="29"/>
        <v>0.75243753196707475</v>
      </c>
      <c r="U48" s="30">
        <f t="shared" si="29"/>
        <v>0.64949226357623757</v>
      </c>
      <c r="V48" s="30">
        <f t="shared" si="29"/>
        <v>0.62808639899098473</v>
      </c>
      <c r="W48" s="30">
        <f t="shared" si="29"/>
        <v>0.45153616112210299</v>
      </c>
      <c r="X48" s="30">
        <f t="shared" si="29"/>
        <v>0.3049884669820988</v>
      </c>
      <c r="Y48" s="30">
        <f t="shared" si="29"/>
        <v>0.13659172222018839</v>
      </c>
      <c r="Z48" s="31">
        <f t="shared" si="29"/>
        <v>8.8285219839211948E-2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0.5707815894820405</v>
      </c>
      <c r="R49" s="30">
        <f t="shared" si="29"/>
        <v>0.49259081967988633</v>
      </c>
      <c r="S49" s="30">
        <f t="shared" si="29"/>
        <v>0.50333775961579985</v>
      </c>
      <c r="T49" s="30">
        <f t="shared" si="29"/>
        <v>0.48374730669009736</v>
      </c>
      <c r="U49" s="30">
        <f t="shared" si="29"/>
        <v>0.41756307982096796</v>
      </c>
      <c r="V49" s="30">
        <f t="shared" si="29"/>
        <v>0.40380110105122452</v>
      </c>
      <c r="W49" s="30">
        <f t="shared" si="29"/>
        <v>0.29029572892911093</v>
      </c>
      <c r="X49" s="30">
        <f t="shared" si="29"/>
        <v>0.19607920020739733</v>
      </c>
      <c r="Y49" s="30">
        <f t="shared" si="29"/>
        <v>8.7815765339931809E-2</v>
      </c>
      <c r="Z49" s="31">
        <f t="shared" si="29"/>
        <v>5.6759180002773628E-2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0.92134323538908625</v>
      </c>
      <c r="G50" s="30">
        <f t="shared" si="33"/>
        <v>0.88388763319341301</v>
      </c>
      <c r="H50" s="30">
        <f t="shared" si="33"/>
        <v>0.86844042621892159</v>
      </c>
      <c r="I50" s="30">
        <f t="shared" si="33"/>
        <v>0.83298676138198258</v>
      </c>
      <c r="J50" s="30">
        <f t="shared" si="33"/>
        <v>0.82342912495963838</v>
      </c>
      <c r="K50" s="30">
        <f t="shared" si="33"/>
        <v>0.66411365837907654</v>
      </c>
      <c r="L50" s="30">
        <f t="shared" si="33"/>
        <v>0.57465934775589278</v>
      </c>
      <c r="M50" s="30">
        <f t="shared" si="33"/>
        <v>0.44714239586696802</v>
      </c>
      <c r="N50" s="31">
        <f t="shared" si="33"/>
        <v>0.39125605424604454</v>
      </c>
      <c r="P50" s="20">
        <f t="shared" si="30"/>
        <v>-8.1249387366082999</v>
      </c>
      <c r="Q50" s="30">
        <f t="shared" si="31"/>
        <v>0.3292356280163784</v>
      </c>
      <c r="R50" s="30">
        <f t="shared" si="29"/>
        <v>0.2841339855049983</v>
      </c>
      <c r="S50" s="30">
        <f t="shared" si="29"/>
        <v>0.29033298628613002</v>
      </c>
      <c r="T50" s="30">
        <f t="shared" si="29"/>
        <v>0.27903291075641307</v>
      </c>
      <c r="U50" s="30">
        <f t="shared" si="29"/>
        <v>0.24085682747066811</v>
      </c>
      <c r="V50" s="30">
        <f t="shared" si="29"/>
        <v>0.2329187057679058</v>
      </c>
      <c r="W50" s="30">
        <f t="shared" si="29"/>
        <v>0.16744705573138577</v>
      </c>
      <c r="X50" s="30">
        <f t="shared" si="29"/>
        <v>0.11310150819653041</v>
      </c>
      <c r="Y50" s="30">
        <f t="shared" si="29"/>
        <v>5.0653488451980061E-2</v>
      </c>
      <c r="Z50" s="31">
        <f t="shared" si="29"/>
        <v>3.2739570824044294E-2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0.98354536648369395</v>
      </c>
      <c r="F51" s="30">
        <f t="shared" si="33"/>
        <v>0.95668065870196961</v>
      </c>
      <c r="G51" s="30">
        <f t="shared" si="33"/>
        <v>0.8601614465611882</v>
      </c>
      <c r="H51" s="30">
        <f t="shared" si="33"/>
        <v>0.83892799483371006</v>
      </c>
      <c r="I51" s="30">
        <f t="shared" si="33"/>
        <v>0.70360994510816921</v>
      </c>
      <c r="J51" s="30">
        <f t="shared" si="33"/>
        <v>0.75841136583790769</v>
      </c>
      <c r="K51" s="30">
        <f t="shared" si="33"/>
        <v>0.50694220213109464</v>
      </c>
      <c r="L51" s="30">
        <f t="shared" si="33"/>
        <v>0.45797868905392314</v>
      </c>
      <c r="M51" s="30">
        <f t="shared" si="33"/>
        <v>0.34506942202131097</v>
      </c>
      <c r="N51" s="31">
        <f t="shared" si="33"/>
        <v>0.32909267032612205</v>
      </c>
      <c r="P51" s="20">
        <f t="shared" si="30"/>
        <v>-8</v>
      </c>
      <c r="Q51" s="30">
        <f t="shared" si="31"/>
        <v>0.37611469535245734</v>
      </c>
      <c r="R51" s="30">
        <f t="shared" si="29"/>
        <v>0.3245911386971026</v>
      </c>
      <c r="S51" s="30">
        <f t="shared" si="29"/>
        <v>0.33167280025460882</v>
      </c>
      <c r="T51" s="30">
        <f t="shared" si="29"/>
        <v>0.31876373421298404</v>
      </c>
      <c r="U51" s="30">
        <f t="shared" si="29"/>
        <v>0.27515185046492951</v>
      </c>
      <c r="V51" s="30">
        <f t="shared" si="29"/>
        <v>0.2660834387505186</v>
      </c>
      <c r="W51" s="30">
        <f t="shared" si="29"/>
        <v>0.19128943830751843</v>
      </c>
      <c r="X51" s="30">
        <f t="shared" si="29"/>
        <v>0.12920575927804906</v>
      </c>
      <c r="Y51" s="30">
        <f t="shared" si="29"/>
        <v>5.7865916554778046E-2</v>
      </c>
      <c r="Z51" s="31">
        <f t="shared" si="29"/>
        <v>3.7401279383539404E-2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0.97212786567646114</v>
      </c>
      <c r="F52" s="30">
        <f t="shared" si="33"/>
        <v>0.65527930255085565</v>
      </c>
      <c r="G52" s="30">
        <f t="shared" si="33"/>
        <v>0.61735873425896026</v>
      </c>
      <c r="H52" s="30">
        <f t="shared" si="33"/>
        <v>0.84570875040361637</v>
      </c>
      <c r="I52" s="30">
        <f t="shared" si="33"/>
        <v>0.78838876331934127</v>
      </c>
      <c r="J52" s="30">
        <f t="shared" si="33"/>
        <v>0.5367387794639974</v>
      </c>
      <c r="K52" s="30">
        <f t="shared" si="33"/>
        <v>0.41062964158863419</v>
      </c>
      <c r="L52" s="30">
        <f t="shared" si="33"/>
        <v>0.39473038424281565</v>
      </c>
      <c r="M52" s="30">
        <f t="shared" si="33"/>
        <v>0.33521472392638035</v>
      </c>
      <c r="N52" s="31">
        <f t="shared" si="33"/>
        <v>0.33555053277365193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0.66432030997739744</v>
      </c>
      <c r="F53" s="30">
        <f t="shared" si="33"/>
        <v>0.78247336131740397</v>
      </c>
      <c r="G53" s="30">
        <f t="shared" si="33"/>
        <v>0.62961575718437202</v>
      </c>
      <c r="H53" s="30">
        <f t="shared" si="33"/>
        <v>0.61467226348078785</v>
      </c>
      <c r="I53" s="30">
        <f t="shared" si="33"/>
        <v>0.44388763319341296</v>
      </c>
      <c r="J53" s="30">
        <f t="shared" si="33"/>
        <v>0.43515660316435262</v>
      </c>
      <c r="K53" s="30">
        <f t="shared" si="33"/>
        <v>0.34065224410720052</v>
      </c>
      <c r="L53" s="30">
        <f t="shared" si="33"/>
        <v>0.36954472069744915</v>
      </c>
      <c r="M53" s="30">
        <f t="shared" si="33"/>
        <v>0.36149822408782695</v>
      </c>
      <c r="N53" s="31">
        <f t="shared" si="33"/>
        <v>0.3319987084275105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0.56808524378430736</v>
      </c>
      <c r="F54" s="30">
        <f t="shared" si="33"/>
        <v>0.5582305456893768</v>
      </c>
      <c r="G54" s="30">
        <f t="shared" si="33"/>
        <v>0.54351953503390382</v>
      </c>
      <c r="H54" s="30">
        <f t="shared" si="33"/>
        <v>0.49256700032289313</v>
      </c>
      <c r="I54" s="30">
        <f t="shared" si="33"/>
        <v>0.43037778495318052</v>
      </c>
      <c r="J54" s="30">
        <f t="shared" si="33"/>
        <v>0.43222473361317404</v>
      </c>
      <c r="K54" s="30">
        <f t="shared" si="33"/>
        <v>0.40547626735550535</v>
      </c>
      <c r="L54" s="30">
        <f t="shared" si="33"/>
        <v>0.36727155311591864</v>
      </c>
      <c r="M54" s="30">
        <f t="shared" si="33"/>
        <v>0.30534065224410722</v>
      </c>
      <c r="N54" s="31">
        <f t="shared" si="33"/>
        <v>0.3533871488537294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0.55351630610267999</v>
      </c>
      <c r="F55" s="36">
        <f t="shared" si="33"/>
        <v>0.5292089118501776</v>
      </c>
      <c r="G55" s="36">
        <f t="shared" si="33"/>
        <v>0.5321666128511463</v>
      </c>
      <c r="H55" s="36">
        <f t="shared" si="33"/>
        <v>0.49242492734904747</v>
      </c>
      <c r="I55" s="36">
        <f t="shared" si="33"/>
        <v>0.49092670326122051</v>
      </c>
      <c r="J55" s="36">
        <f t="shared" si="33"/>
        <v>0.46898288666451404</v>
      </c>
      <c r="K55" s="36">
        <f t="shared" si="33"/>
        <v>0.41950274459154019</v>
      </c>
      <c r="L55" s="36">
        <f t="shared" si="33"/>
        <v>0.38742008395221184</v>
      </c>
      <c r="M55" s="36">
        <f t="shared" si="33"/>
        <v>0.38907329673877944</v>
      </c>
      <c r="N55" s="37">
        <f t="shared" si="33"/>
        <v>0.3739489828866645</v>
      </c>
      <c r="P55" s="20" t="e">
        <f>LOG(D61,10)</f>
        <v>#NUM!</v>
      </c>
      <c r="Q55" s="30">
        <f>E88</f>
        <v>1</v>
      </c>
      <c r="R55" s="30">
        <f t="shared" ref="R55:Z60" si="36">F88</f>
        <v>0.86301105143719004</v>
      </c>
      <c r="S55" s="30">
        <f t="shared" si="36"/>
        <v>0.88183951425720819</v>
      </c>
      <c r="T55" s="30">
        <f t="shared" si="36"/>
        <v>0.84751736146408829</v>
      </c>
      <c r="U55" s="30">
        <f t="shared" si="36"/>
        <v>0.73156367955015567</v>
      </c>
      <c r="V55" s="30">
        <f t="shared" si="36"/>
        <v>0.70745291805514698</v>
      </c>
      <c r="W55" s="30">
        <f t="shared" si="36"/>
        <v>0.50859336439449931</v>
      </c>
      <c r="X55" s="30">
        <f t="shared" si="36"/>
        <v>0.34352754857655921</v>
      </c>
      <c r="Y55" s="30">
        <f t="shared" si="36"/>
        <v>0.15385178316564274</v>
      </c>
      <c r="Z55" s="31">
        <f t="shared" si="36"/>
        <v>9.9441154109893626E-2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1.0076377790429554</v>
      </c>
      <c r="R56" s="30">
        <f t="shared" si="36"/>
        <v>0.9318849394429467</v>
      </c>
      <c r="S56" s="30">
        <f t="shared" si="36"/>
        <v>0.84654353980206287</v>
      </c>
      <c r="T56" s="30">
        <f t="shared" si="36"/>
        <v>0.82685629669163463</v>
      </c>
      <c r="U56" s="30">
        <f t="shared" si="36"/>
        <v>0.71389720999008</v>
      </c>
      <c r="V56" s="30">
        <f t="shared" si="36"/>
        <v>0.5862044498146719</v>
      </c>
      <c r="W56" s="30">
        <f t="shared" si="36"/>
        <v>0.27724894861479066</v>
      </c>
      <c r="X56" s="30">
        <f t="shared" si="36"/>
        <v>0.14862397169117758</v>
      </c>
      <c r="Y56" s="30">
        <f t="shared" si="36"/>
        <v>4.2792580629703925E-2</v>
      </c>
      <c r="Z56" s="31">
        <f t="shared" si="36"/>
        <v>3.20705609836619E-2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0.88781370881563659</v>
      </c>
      <c r="R57" s="30">
        <f t="shared" si="36"/>
        <v>0.7549807491128484</v>
      </c>
      <c r="S57" s="30">
        <f t="shared" si="36"/>
        <v>0.67892243185342283</v>
      </c>
      <c r="T57" s="30">
        <f t="shared" si="36"/>
        <v>0.72852182373360308</v>
      </c>
      <c r="U57" s="30">
        <f t="shared" si="36"/>
        <v>0.59388920781149035</v>
      </c>
      <c r="V57" s="30">
        <f t="shared" si="36"/>
        <v>0.25901891010791989</v>
      </c>
      <c r="W57" s="30">
        <f t="shared" si="36"/>
        <v>0.10799796895640301</v>
      </c>
      <c r="X57" s="30">
        <f t="shared" si="36"/>
        <v>7.5661661371587363E-2</v>
      </c>
      <c r="Y57" s="30">
        <f t="shared" si="36"/>
        <v>4.5435268247867588E-3</v>
      </c>
      <c r="Z57" s="31">
        <f t="shared" si="36"/>
        <v>2.8351539087180244E-3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0.5707815894820405</v>
      </c>
      <c r="R58" s="30">
        <f t="shared" si="36"/>
        <v>0.62649156713514609</v>
      </c>
      <c r="S58" s="30">
        <f t="shared" si="36"/>
        <v>0.41598908143285473</v>
      </c>
      <c r="T58" s="30">
        <f t="shared" si="36"/>
        <v>0.3536997215080242</v>
      </c>
      <c r="U58" s="30">
        <f t="shared" si="36"/>
        <v>0.23281051684430487</v>
      </c>
      <c r="V58" s="30">
        <f t="shared" si="36"/>
        <v>0.11399224001617125</v>
      </c>
      <c r="W58" s="30">
        <f t="shared" si="36"/>
        <v>6.8297377327058095E-2</v>
      </c>
      <c r="X58" s="30">
        <f t="shared" si="36"/>
        <v>6.6444680539355039E-2</v>
      </c>
      <c r="Y58" s="30">
        <f t="shared" si="36"/>
        <v>3.6413533561897471E-2</v>
      </c>
      <c r="Z58" s="31">
        <f t="shared" si="36"/>
        <v>0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0.3292356280163784</v>
      </c>
      <c r="R59" s="30">
        <f t="shared" si="36"/>
        <v>0.34976210833492449</v>
      </c>
      <c r="S59" s="30">
        <f t="shared" si="36"/>
        <v>0.31998700326927865</v>
      </c>
      <c r="T59" s="30">
        <f t="shared" si="36"/>
        <v>0.22657213080262151</v>
      </c>
      <c r="U59" s="30">
        <f t="shared" si="36"/>
        <v>0.17839152229471933</v>
      </c>
      <c r="V59" s="30">
        <f t="shared" si="36"/>
        <v>0.16284466012229781</v>
      </c>
      <c r="W59" s="30">
        <f t="shared" si="36"/>
        <v>0.1117492102805645</v>
      </c>
      <c r="X59" s="30">
        <f t="shared" si="36"/>
        <v>7.1459027124050389E-2</v>
      </c>
      <c r="Y59" s="30">
        <f t="shared" si="36"/>
        <v>1.5695335854137515E-2</v>
      </c>
      <c r="Z59" s="31">
        <f t="shared" si="36"/>
        <v>2.4318595944077703E-2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0.37611469535245734</v>
      </c>
      <c r="R60" s="30">
        <f t="shared" si="36"/>
        <v>0.28210883625425309</v>
      </c>
      <c r="S60" s="30">
        <f t="shared" si="36"/>
        <v>0.2388151142563586</v>
      </c>
      <c r="T60" s="30">
        <f t="shared" si="36"/>
        <v>0.2630052682358972</v>
      </c>
      <c r="U60" s="30">
        <f t="shared" si="36"/>
        <v>0.20413242275692889</v>
      </c>
      <c r="V60" s="30">
        <f t="shared" si="36"/>
        <v>0.16574793812127375</v>
      </c>
      <c r="W60" s="30">
        <f t="shared" si="36"/>
        <v>0.10980599341066555</v>
      </c>
      <c r="X60" s="30">
        <f t="shared" si="36"/>
        <v>0.10634661862975281</v>
      </c>
      <c r="Y60" s="30">
        <f t="shared" si="36"/>
        <v>5.7373234001353413E-2</v>
      </c>
      <c r="Z60" s="31">
        <f t="shared" si="36"/>
        <v>5.5804863790213766E-2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0.90966030230257555</v>
      </c>
      <c r="G61" s="30">
        <f t="shared" si="40"/>
        <v>0.92207705312162236</v>
      </c>
      <c r="H61" s="30">
        <f t="shared" si="40"/>
        <v>0.89944272429301908</v>
      </c>
      <c r="I61" s="30">
        <f t="shared" si="40"/>
        <v>0.82297509182407536</v>
      </c>
      <c r="J61" s="30">
        <f t="shared" si="40"/>
        <v>0.80707483908423416</v>
      </c>
      <c r="K61" s="30">
        <f t="shared" si="40"/>
        <v>0.6759335160036305</v>
      </c>
      <c r="L61" s="30">
        <f t="shared" si="40"/>
        <v>0.56707804950346785</v>
      </c>
      <c r="M61" s="30">
        <f t="shared" si="40"/>
        <v>0.44199313216144437</v>
      </c>
      <c r="N61" s="31">
        <f t="shared" si="40"/>
        <v>0.40611111516669879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1.0050368636087745</v>
      </c>
      <c r="F62" s="30">
        <f t="shared" si="40"/>
        <v>0.95508036200055546</v>
      </c>
      <c r="G62" s="30">
        <f t="shared" si="40"/>
        <v>0.89880052099500451</v>
      </c>
      <c r="H62" s="30">
        <f t="shared" si="40"/>
        <v>0.88581743287183146</v>
      </c>
      <c r="I62" s="30">
        <f t="shared" si="40"/>
        <v>0.81132463727148629</v>
      </c>
      <c r="J62" s="30">
        <f t="shared" si="40"/>
        <v>0.72711546949977424</v>
      </c>
      <c r="K62" s="30">
        <f t="shared" si="40"/>
        <v>0.52336949675397826</v>
      </c>
      <c r="L62" s="30">
        <f t="shared" si="40"/>
        <v>0.43854556275400586</v>
      </c>
      <c r="M62" s="30">
        <f t="shared" si="40"/>
        <v>0.36875324756583733</v>
      </c>
      <c r="N62" s="31">
        <f t="shared" si="40"/>
        <v>0.36168242890716895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0.92601683757910047</v>
      </c>
      <c r="F63" s="30">
        <f t="shared" si="40"/>
        <v>0.83841787759217878</v>
      </c>
      <c r="G63" s="30">
        <f t="shared" si="40"/>
        <v>0.78825992353327246</v>
      </c>
      <c r="H63" s="30">
        <f t="shared" si="40"/>
        <v>0.82096908814429304</v>
      </c>
      <c r="I63" s="30">
        <f t="shared" si="40"/>
        <v>0.73218331418063276</v>
      </c>
      <c r="J63" s="30">
        <f t="shared" si="40"/>
        <v>0.51134738705096083</v>
      </c>
      <c r="K63" s="30">
        <f t="shared" si="40"/>
        <v>0.4117540526050576</v>
      </c>
      <c r="L63" s="30">
        <f t="shared" si="40"/>
        <v>0.39042932325637025</v>
      </c>
      <c r="M63" s="30">
        <f t="shared" si="40"/>
        <v>0.34352925691403363</v>
      </c>
      <c r="N63" s="31">
        <f t="shared" si="40"/>
        <v>0.34240264126794484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0.71694460130422277</v>
      </c>
      <c r="F64" s="30">
        <f t="shared" si="40"/>
        <v>0.75368349588449812</v>
      </c>
      <c r="G64" s="30">
        <f t="shared" si="40"/>
        <v>0.61486404276502127</v>
      </c>
      <c r="H64" s="30">
        <f t="shared" si="40"/>
        <v>0.57378626237169883</v>
      </c>
      <c r="I64" s="30">
        <f t="shared" si="40"/>
        <v>0.4940638152781282</v>
      </c>
      <c r="J64" s="30">
        <f t="shared" si="40"/>
        <v>0.41570707685363484</v>
      </c>
      <c r="K64" s="30">
        <f t="shared" si="40"/>
        <v>0.38557282058720999</v>
      </c>
      <c r="L64" s="30">
        <f t="shared" si="40"/>
        <v>0.38435102810334881</v>
      </c>
      <c r="M64" s="30">
        <f t="shared" si="40"/>
        <v>0.3645464762185921</v>
      </c>
      <c r="N64" s="31">
        <f t="shared" si="40"/>
        <v>0.34053295068540973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0.55765299882260688</v>
      </c>
      <c r="F65" s="30">
        <f t="shared" si="40"/>
        <v>0.57118953623109248</v>
      </c>
      <c r="G65" s="30">
        <f t="shared" si="40"/>
        <v>0.55155383555041915</v>
      </c>
      <c r="H65" s="30">
        <f t="shared" si="40"/>
        <v>0.48994980524273402</v>
      </c>
      <c r="I65" s="30">
        <f t="shared" si="40"/>
        <v>0.45817628151584627</v>
      </c>
      <c r="J65" s="30">
        <f t="shared" si="40"/>
        <v>0.44792363819289882</v>
      </c>
      <c r="K65" s="30">
        <f t="shared" si="40"/>
        <v>0.41422787265236932</v>
      </c>
      <c r="L65" s="30">
        <f t="shared" si="40"/>
        <v>0.38765782444979857</v>
      </c>
      <c r="M65" s="30">
        <f t="shared" si="40"/>
        <v>0.35088350750913938</v>
      </c>
      <c r="N65" s="31">
        <f t="shared" si="40"/>
        <v>0.35657026339612446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-6.2282400283250827E-2</v>
      </c>
      <c r="S65" s="30">
        <f t="shared" si="45"/>
        <v>4.2031269816388939E-2</v>
      </c>
      <c r="T65" s="30">
        <f t="shared" si="45"/>
        <v>2.7134215114384963E-2</v>
      </c>
      <c r="U65" s="30">
        <f t="shared" si="45"/>
        <v>2.3253991300331123E-2</v>
      </c>
      <c r="V65" s="30">
        <f t="shared" si="45"/>
        <v>0.12665183731187435</v>
      </c>
      <c r="W65" s="30">
        <f t="shared" si="45"/>
        <v>0.23522893951966717</v>
      </c>
      <c r="X65" s="30">
        <f t="shared" si="45"/>
        <v>0.19752736439657748</v>
      </c>
      <c r="Y65" s="30">
        <f t="shared" si="45"/>
        <v>0.11223428846112268</v>
      </c>
      <c r="Z65" s="31">
        <f t="shared" si="45"/>
        <v>6.8130102689099567E-2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0.58856819903335089</v>
      </c>
      <c r="F66" s="30">
        <f t="shared" si="40"/>
        <v>0.52657443251557501</v>
      </c>
      <c r="G66" s="30">
        <f t="shared" si="40"/>
        <v>0.49802364941577731</v>
      </c>
      <c r="H66" s="30">
        <f t="shared" si="40"/>
        <v>0.51397625888312926</v>
      </c>
      <c r="I66" s="30">
        <f t="shared" si="40"/>
        <v>0.47515155719036023</v>
      </c>
      <c r="J66" s="30">
        <f t="shared" si="40"/>
        <v>0.4498382543682235</v>
      </c>
      <c r="K66" s="30">
        <f t="shared" si="40"/>
        <v>0.41294638515699872</v>
      </c>
      <c r="L66" s="30">
        <f t="shared" si="40"/>
        <v>0.4106650414777569</v>
      </c>
      <c r="M66" s="30">
        <f t="shared" si="40"/>
        <v>0.37836870802191785</v>
      </c>
      <c r="N66" s="31">
        <f t="shared" si="40"/>
        <v>0.37733441954654473</v>
      </c>
      <c r="P66" s="20">
        <f t="shared" si="44"/>
        <v>-8.6020599913279607</v>
      </c>
      <c r="Q66" s="30">
        <f t="shared" si="45"/>
        <v>0</v>
      </c>
      <c r="R66" s="30">
        <f t="shared" si="45"/>
        <v>1.1212293212485402E-2</v>
      </c>
      <c r="S66" s="30">
        <f t="shared" si="45"/>
        <v>0.10398677787944866</v>
      </c>
      <c r="T66" s="30">
        <f t="shared" si="45"/>
        <v>2.3915708233471666E-2</v>
      </c>
      <c r="U66" s="30">
        <f t="shared" si="45"/>
        <v>5.5603055764747222E-2</v>
      </c>
      <c r="V66" s="30">
        <f t="shared" si="45"/>
        <v>0.36906748888306484</v>
      </c>
      <c r="W66" s="30">
        <f t="shared" si="45"/>
        <v>0.34353819216569997</v>
      </c>
      <c r="X66" s="30">
        <f t="shared" si="45"/>
        <v>0.22932680561051144</v>
      </c>
      <c r="Y66" s="30">
        <f t="shared" si="45"/>
        <v>0.13204819539540164</v>
      </c>
      <c r="Z66" s="31">
        <f t="shared" si="45"/>
        <v>8.5450065930493924E-2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-0.13390074745525976</v>
      </c>
      <c r="S67" s="30">
        <f t="shared" si="45"/>
        <v>8.7348678182945116E-2</v>
      </c>
      <c r="T67" s="30">
        <f t="shared" si="45"/>
        <v>0.13004758518207316</v>
      </c>
      <c r="U67" s="30">
        <f t="shared" si="45"/>
        <v>0.18475256297666309</v>
      </c>
      <c r="V67" s="30">
        <f t="shared" si="45"/>
        <v>0.28980886103505327</v>
      </c>
      <c r="W67" s="30">
        <f t="shared" si="45"/>
        <v>0.22199835160205283</v>
      </c>
      <c r="X67" s="30">
        <f t="shared" si="45"/>
        <v>0.12963451966804229</v>
      </c>
      <c r="Y67" s="30">
        <f t="shared" si="45"/>
        <v>5.1402231778034338E-2</v>
      </c>
      <c r="Z67" s="31">
        <f t="shared" si="45"/>
        <v>5.6759180002773628E-2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-6.5628122829926194E-2</v>
      </c>
      <c r="S68" s="30">
        <f t="shared" si="45"/>
        <v>-2.9654016983148623E-2</v>
      </c>
      <c r="T68" s="30">
        <f t="shared" si="45"/>
        <v>5.2460779953791559E-2</v>
      </c>
      <c r="U68" s="30">
        <f t="shared" si="45"/>
        <v>6.2465305175948782E-2</v>
      </c>
      <c r="V68" s="30">
        <f t="shared" si="45"/>
        <v>7.0074045645607985E-2</v>
      </c>
      <c r="W68" s="30">
        <f t="shared" si="45"/>
        <v>5.5697845450821265E-2</v>
      </c>
      <c r="X68" s="30">
        <f t="shared" si="45"/>
        <v>4.1642481072480017E-2</v>
      </c>
      <c r="Y68" s="30">
        <f t="shared" si="45"/>
        <v>3.4958152597842546E-2</v>
      </c>
      <c r="Z68" s="31">
        <f t="shared" si="45"/>
        <v>8.4209748799665904E-3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8.2324292973243618E-2</v>
      </c>
      <c r="G69" s="30">
        <f t="shared" si="47"/>
        <v>4.8108753083869173E-2</v>
      </c>
      <c r="H69" s="30">
        <f t="shared" si="47"/>
        <v>4.2109579342835282E-2</v>
      </c>
      <c r="I69" s="30">
        <f t="shared" si="47"/>
        <v>1.6823996634813682E-2</v>
      </c>
      <c r="J69" s="30">
        <f t="shared" si="47"/>
        <v>6.0358850445584561E-2</v>
      </c>
      <c r="K69" s="30">
        <f t="shared" si="47"/>
        <v>1.1289240347978995E-2</v>
      </c>
      <c r="L69" s="30">
        <f t="shared" si="47"/>
        <v>8.3916349577008009E-3</v>
      </c>
      <c r="M69" s="30">
        <f t="shared" si="47"/>
        <v>2.8264592927714247E-2</v>
      </c>
      <c r="N69" s="31">
        <f t="shared" si="47"/>
        <v>2.2110877593049406E-2</v>
      </c>
      <c r="P69" s="21">
        <f t="shared" si="44"/>
        <v>-8</v>
      </c>
      <c r="Q69" s="36">
        <f t="shared" si="45"/>
        <v>0</v>
      </c>
      <c r="R69" s="36">
        <f t="shared" si="45"/>
        <v>4.2482302442849507E-2</v>
      </c>
      <c r="S69" s="36">
        <f t="shared" si="45"/>
        <v>9.2857685998250228E-2</v>
      </c>
      <c r="T69" s="36">
        <f t="shared" si="45"/>
        <v>5.5758465977086835E-2</v>
      </c>
      <c r="U69" s="36">
        <f t="shared" si="45"/>
        <v>7.1019427708000626E-2</v>
      </c>
      <c r="V69" s="36">
        <f t="shared" si="45"/>
        <v>0.10033550062924484</v>
      </c>
      <c r="W69" s="36">
        <f t="shared" si="45"/>
        <v>8.1483444896852886E-2</v>
      </c>
      <c r="X69" s="36">
        <f t="shared" si="45"/>
        <v>2.285914064829625E-2</v>
      </c>
      <c r="Y69" s="36">
        <f t="shared" si="45"/>
        <v>4.9268255342463374E-4</v>
      </c>
      <c r="Z69" s="37">
        <f t="shared" si="45"/>
        <v>-1.8403584406674361E-2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2.8681331308553912E-2</v>
      </c>
      <c r="F70" s="30">
        <f t="shared" si="47"/>
        <v>7.1628911783523635E-3</v>
      </c>
      <c r="G70" s="30">
        <f t="shared" si="47"/>
        <v>3.9605181979405345E-2</v>
      </c>
      <c r="H70" s="30">
        <f t="shared" si="47"/>
        <v>4.0613157303750286E-2</v>
      </c>
      <c r="I70" s="30">
        <f t="shared" si="47"/>
        <v>9.7435507477426547E-2</v>
      </c>
      <c r="J70" s="30">
        <f t="shared" si="47"/>
        <v>5.0381630534251605E-2</v>
      </c>
      <c r="K70" s="30">
        <f t="shared" si="47"/>
        <v>1.8470303091819452E-2</v>
      </c>
      <c r="L70" s="30">
        <f t="shared" si="47"/>
        <v>2.3431622073861645E-2</v>
      </c>
      <c r="M70" s="30">
        <f t="shared" si="47"/>
        <v>2.0687545413842334E-2</v>
      </c>
      <c r="N70" s="31">
        <f t="shared" si="47"/>
        <v>2.8614128714935509E-2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5.4020733372486272E-2</v>
      </c>
      <c r="F71" s="30">
        <f t="shared" si="47"/>
        <v>0.15886554286227461</v>
      </c>
      <c r="G71" s="30">
        <f t="shared" si="47"/>
        <v>0.1492655075676716</v>
      </c>
      <c r="H71" s="30">
        <f t="shared" si="47"/>
        <v>3.2475887501883328E-2</v>
      </c>
      <c r="I71" s="30">
        <f t="shared" si="47"/>
        <v>8.410249984017476E-2</v>
      </c>
      <c r="J71" s="30">
        <f t="shared" si="47"/>
        <v>3.8144947995103207E-2</v>
      </c>
      <c r="K71" s="30">
        <f t="shared" si="47"/>
        <v>2.060204672777587E-2</v>
      </c>
      <c r="L71" s="30">
        <f t="shared" si="47"/>
        <v>2.3891192003697749E-2</v>
      </c>
      <c r="M71" s="30">
        <f t="shared" si="47"/>
        <v>1.7700248984533488E-2</v>
      </c>
      <c r="N71" s="31">
        <f t="shared" si="47"/>
        <v>1.5817058159790415E-2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0.10740619957097658</v>
      </c>
      <c r="F72" s="30">
        <f t="shared" si="47"/>
        <v>5.3163094628728799E-2</v>
      </c>
      <c r="G72" s="30">
        <f t="shared" si="47"/>
        <v>1.2970370533782031E-2</v>
      </c>
      <c r="H72" s="30">
        <f t="shared" si="47"/>
        <v>7.4582209432387206E-2</v>
      </c>
      <c r="I72" s="30">
        <f t="shared" si="47"/>
        <v>4.9939614070999623E-2</v>
      </c>
      <c r="J72" s="30">
        <f t="shared" si="47"/>
        <v>3.012691776172912E-2</v>
      </c>
      <c r="K72" s="30">
        <f t="shared" si="47"/>
        <v>4.3709635447061475E-2</v>
      </c>
      <c r="L72" s="30">
        <f t="shared" si="47"/>
        <v>1.3604476903851135E-2</v>
      </c>
      <c r="M72" s="30">
        <f t="shared" si="47"/>
        <v>1.8885179488430544E-2</v>
      </c>
      <c r="N72" s="31">
        <f t="shared" si="47"/>
        <v>1.4752794327176938E-2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1.2395165141800529E-2</v>
      </c>
      <c r="F73" s="30">
        <f t="shared" si="47"/>
        <v>1.5235831629015102E-2</v>
      </c>
      <c r="G73" s="30">
        <f t="shared" si="47"/>
        <v>7.7218647152257685E-3</v>
      </c>
      <c r="H73" s="30">
        <f t="shared" si="47"/>
        <v>4.6425860157006588E-2</v>
      </c>
      <c r="I73" s="30">
        <f t="shared" si="47"/>
        <v>4.0053513753173217E-2</v>
      </c>
      <c r="J73" s="30">
        <f t="shared" si="47"/>
        <v>1.5825258743595527E-2</v>
      </c>
      <c r="K73" s="30">
        <f t="shared" si="47"/>
        <v>2.3774195223430911E-2</v>
      </c>
      <c r="L73" s="30">
        <f t="shared" si="47"/>
        <v>1.8123575094300112E-2</v>
      </c>
      <c r="M73" s="30">
        <f t="shared" si="47"/>
        <v>4.6599848655217248E-2</v>
      </c>
      <c r="N73" s="31">
        <f t="shared" si="47"/>
        <v>1.0239049808393758E-2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7.557584389991101E-2</v>
      </c>
      <c r="F74" s="30">
        <f t="shared" si="47"/>
        <v>4.1839216805369776E-3</v>
      </c>
      <c r="G74" s="30">
        <f t="shared" si="47"/>
        <v>2.969085500635834E-2</v>
      </c>
      <c r="H74" s="30">
        <f t="shared" si="47"/>
        <v>2.55462564597762E-2</v>
      </c>
      <c r="I74" s="30">
        <f t="shared" si="47"/>
        <v>2.2508840093074856E-2</v>
      </c>
      <c r="J74" s="30">
        <f t="shared" si="47"/>
        <v>2.8019099977107199E-2</v>
      </c>
      <c r="K74" s="30">
        <f t="shared" si="47"/>
        <v>8.1852669224114858E-3</v>
      </c>
      <c r="L74" s="30">
        <f t="shared" si="47"/>
        <v>2.0363756721502247E-2</v>
      </c>
      <c r="M74" s="30">
        <f t="shared" si="47"/>
        <v>1.2059509539276205E-2</v>
      </c>
      <c r="N74" s="31">
        <f t="shared" si="47"/>
        <v>5.4111131097499343E-3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4.7529952708947824E-2</v>
      </c>
      <c r="G77" s="30">
        <f t="shared" si="54"/>
        <v>2.7775601543349106E-2</v>
      </c>
      <c r="H77" s="30">
        <f t="shared" si="54"/>
        <v>2.4311976969047855E-2</v>
      </c>
      <c r="I77" s="30">
        <f t="shared" si="54"/>
        <v>9.7133389859550383E-3</v>
      </c>
      <c r="J77" s="30">
        <f t="shared" si="54"/>
        <v>3.4848198552734612E-2</v>
      </c>
      <c r="K77" s="30">
        <f t="shared" si="54"/>
        <v>6.5178459538520576E-3</v>
      </c>
      <c r="L77" s="30">
        <f t="shared" si="54"/>
        <v>4.8449127017696318E-3</v>
      </c>
      <c r="M77" s="30">
        <f t="shared" si="54"/>
        <v>1.6318570335351015E-2</v>
      </c>
      <c r="N77" s="31">
        <f t="shared" si="54"/>
        <v>1.2765721130365939E-2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1.6559174351710445E-2</v>
      </c>
      <c r="F78" s="30">
        <f t="shared" si="56"/>
        <v>4.1354971499977331E-3</v>
      </c>
      <c r="G78" s="30">
        <f t="shared" si="56"/>
        <v>2.2866062477113792E-2</v>
      </c>
      <c r="H78" s="30">
        <f t="shared" si="56"/>
        <v>2.3448017301960843E-2</v>
      </c>
      <c r="I78" s="30">
        <f t="shared" si="56"/>
        <v>5.6254416470720013E-2</v>
      </c>
      <c r="J78" s="30">
        <f t="shared" si="56"/>
        <v>2.9087847951162434E-2</v>
      </c>
      <c r="K78" s="30">
        <f t="shared" si="56"/>
        <v>1.0663834462075939E-2</v>
      </c>
      <c r="L78" s="30">
        <f t="shared" si="56"/>
        <v>1.3528253311893598E-2</v>
      </c>
      <c r="M78" s="30">
        <f t="shared" si="56"/>
        <v>1.1943959913554479E-2</v>
      </c>
      <c r="N78" s="31">
        <f t="shared" si="56"/>
        <v>1.6520374916194618E-2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3.1188884954425952E-2</v>
      </c>
      <c r="F79" s="30">
        <f t="shared" si="56"/>
        <v>9.172106393649028E-2</v>
      </c>
      <c r="G79" s="30">
        <f t="shared" si="56"/>
        <v>8.6178480974921326E-2</v>
      </c>
      <c r="H79" s="30">
        <f t="shared" si="56"/>
        <v>1.8749962391384344E-2</v>
      </c>
      <c r="I79" s="30">
        <f t="shared" si="56"/>
        <v>4.8556600922245362E-2</v>
      </c>
      <c r="J79" s="30">
        <f t="shared" si="56"/>
        <v>2.2022995993197115E-2</v>
      </c>
      <c r="K79" s="30">
        <f t="shared" si="56"/>
        <v>1.1894597224138648E-2</v>
      </c>
      <c r="L79" s="30">
        <f t="shared" si="56"/>
        <v>1.379358613459593E-2</v>
      </c>
      <c r="M79" s="30">
        <f t="shared" si="56"/>
        <v>1.021924351594381E-2</v>
      </c>
      <c r="N79" s="31">
        <f t="shared" si="56"/>
        <v>9.1319827863429633E-3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6.2010998234937997E-2</v>
      </c>
      <c r="F80" s="30">
        <f t="shared" si="56"/>
        <v>3.069372699485012E-2</v>
      </c>
      <c r="G80" s="30">
        <f t="shared" si="56"/>
        <v>7.488446919168246E-3</v>
      </c>
      <c r="H80" s="30">
        <f t="shared" si="56"/>
        <v>4.3060058692545804E-2</v>
      </c>
      <c r="I80" s="30">
        <f t="shared" si="56"/>
        <v>2.8832649627117658E-2</v>
      </c>
      <c r="J80" s="30">
        <f t="shared" si="56"/>
        <v>1.7393784079588026E-2</v>
      </c>
      <c r="K80" s="30">
        <f t="shared" si="56"/>
        <v>2.5235769791541351E-2</v>
      </c>
      <c r="L80" s="30">
        <f t="shared" si="56"/>
        <v>7.8545484026225007E-3</v>
      </c>
      <c r="M80" s="30">
        <f t="shared" si="56"/>
        <v>1.0903363461339775E-2</v>
      </c>
      <c r="N80" s="31">
        <f t="shared" si="56"/>
        <v>8.5175297760947902E-3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7.1563519312684018E-3</v>
      </c>
      <c r="F81" s="30">
        <f t="shared" si="56"/>
        <v>8.7964114923396834E-3</v>
      </c>
      <c r="G81" s="30">
        <f t="shared" si="56"/>
        <v>4.4582206719814702E-3</v>
      </c>
      <c r="H81" s="30">
        <f t="shared" si="56"/>
        <v>2.6803982859007678E-2</v>
      </c>
      <c r="I81" s="30">
        <f t="shared" si="56"/>
        <v>2.3124906947384935E-2</v>
      </c>
      <c r="J81" s="30">
        <f t="shared" si="56"/>
        <v>9.1367173956103578E-3</v>
      </c>
      <c r="K81" s="30">
        <f t="shared" si="56"/>
        <v>1.3726038012014552E-2</v>
      </c>
      <c r="L81" s="30">
        <f t="shared" si="56"/>
        <v>1.0463650959372567E-2</v>
      </c>
      <c r="M81" s="30">
        <f t="shared" si="56"/>
        <v>2.6904435165285501E-2</v>
      </c>
      <c r="N81" s="31">
        <f t="shared" si="56"/>
        <v>5.9115181631221227E-3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4.3633733819846761E-2</v>
      </c>
      <c r="F82" s="36">
        <f t="shared" si="56"/>
        <v>2.4155883085263358E-3</v>
      </c>
      <c r="G82" s="36">
        <f t="shared" si="56"/>
        <v>1.7142023130391135E-2</v>
      </c>
      <c r="H82" s="36">
        <f t="shared" si="56"/>
        <v>1.4749138043839006E-2</v>
      </c>
      <c r="I82" s="36">
        <f t="shared" si="56"/>
        <v>1.299548488688301E-2</v>
      </c>
      <c r="J82" s="36">
        <f t="shared" si="56"/>
        <v>1.6176834914233881E-2</v>
      </c>
      <c r="K82" s="36">
        <f t="shared" si="56"/>
        <v>4.7257660610432115E-3</v>
      </c>
      <c r="L82" s="36">
        <f t="shared" si="56"/>
        <v>1.1757020424871374E-2</v>
      </c>
      <c r="M82" s="36">
        <f t="shared" si="56"/>
        <v>6.9625610787959766E-3</v>
      </c>
      <c r="N82" s="37">
        <f t="shared" si="56"/>
        <v>3.1241076105296378E-3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0.34053295068540973</v>
      </c>
      <c r="F85" s="5"/>
      <c r="G85" s="5" t="s">
        <v>22</v>
      </c>
      <c r="H85" s="5">
        <f>1/(1-E85)</f>
        <v>1.5163759903384695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0.14003376721450284</v>
      </c>
      <c r="S85" s="30">
        <f t="shared" si="60"/>
        <v>0.10534056138035702</v>
      </c>
      <c r="T85" s="30">
        <f t="shared" si="60"/>
        <v>9.9609382193384277E-2</v>
      </c>
      <c r="U85" s="30">
        <f t="shared" si="60"/>
        <v>9.4267642289126916E-2</v>
      </c>
      <c r="V85" s="30">
        <f t="shared" si="60"/>
        <v>8.5764060645252146E-2</v>
      </c>
      <c r="W85" s="30">
        <f t="shared" si="60"/>
        <v>4.2049896705772756E-2</v>
      </c>
      <c r="X85" s="30">
        <f t="shared" si="60"/>
        <v>4.3006168642668041E-2</v>
      </c>
      <c r="Y85" s="30">
        <f t="shared" si="60"/>
        <v>2.3808648844016889E-2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-0.51637599033846948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9.0127631621402277E-2</v>
      </c>
      <c r="S86" s="30">
        <f t="shared" si="61"/>
        <v>6.7798613861023524E-2</v>
      </c>
      <c r="T86" s="30">
        <f t="shared" si="61"/>
        <v>6.4109949213956671E-2</v>
      </c>
      <c r="U86" s="30">
        <f t="shared" si="61"/>
        <v>6.0671932970554544E-2</v>
      </c>
      <c r="V86" s="30">
        <f t="shared" si="61"/>
        <v>5.5198912504800128E-2</v>
      </c>
      <c r="W86" s="30">
        <f t="shared" si="61"/>
        <v>2.7063883771766453E-2</v>
      </c>
      <c r="X86" s="30">
        <f t="shared" si="61"/>
        <v>2.7679353358658048E-2</v>
      </c>
      <c r="Y86" s="30">
        <f t="shared" si="61"/>
        <v>1.5323569272616442E-2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4.0900791377344911E-2</v>
      </c>
      <c r="S87" s="30">
        <f t="shared" si="63"/>
        <v>3.0767667044125337E-2</v>
      </c>
      <c r="T87" s="30">
        <f t="shared" si="63"/>
        <v>2.9093715332796415E-2</v>
      </c>
      <c r="U87" s="30">
        <f t="shared" si="63"/>
        <v>2.7533510292526375E-2</v>
      </c>
      <c r="V87" s="30">
        <f t="shared" si="63"/>
        <v>2.5049800643813014E-2</v>
      </c>
      <c r="W87" s="30">
        <f t="shared" si="63"/>
        <v>1.2281852347564301E-2</v>
      </c>
      <c r="X87" s="30">
        <f t="shared" si="63"/>
        <v>1.2561158401875128E-2</v>
      </c>
      <c r="Y87" s="30">
        <f t="shared" si="63"/>
        <v>6.9539840191112593E-3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0.86301105143719004</v>
      </c>
      <c r="G88" s="30">
        <f t="shared" si="64"/>
        <v>0.88183951425720819</v>
      </c>
      <c r="H88" s="30">
        <f t="shared" si="64"/>
        <v>0.84751736146408829</v>
      </c>
      <c r="I88" s="30">
        <f t="shared" si="64"/>
        <v>0.73156367955015567</v>
      </c>
      <c r="J88" s="30">
        <f t="shared" si="64"/>
        <v>0.70745291805514698</v>
      </c>
      <c r="K88" s="30">
        <f t="shared" si="64"/>
        <v>0.50859336439449931</v>
      </c>
      <c r="L88" s="30">
        <f t="shared" si="64"/>
        <v>0.34352754857655921</v>
      </c>
      <c r="M88" s="30">
        <f t="shared" si="64"/>
        <v>0.15385178316564274</v>
      </c>
      <c r="N88" s="31">
        <f t="shared" si="64"/>
        <v>9.9441154109893626E-2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2.6096746200062422E-2</v>
      </c>
      <c r="S88" s="30">
        <f t="shared" si="65"/>
        <v>1.9631307145399467E-2</v>
      </c>
      <c r="T88" s="30">
        <f t="shared" si="65"/>
        <v>1.8563242408981964E-2</v>
      </c>
      <c r="U88" s="30">
        <f t="shared" si="65"/>
        <v>1.7567753725637361E-2</v>
      </c>
      <c r="V88" s="30">
        <f t="shared" si="65"/>
        <v>1.5983023011282016E-2</v>
      </c>
      <c r="W88" s="30">
        <f t="shared" si="65"/>
        <v>7.8364347678260716E-3</v>
      </c>
      <c r="X88" s="30">
        <f t="shared" si="65"/>
        <v>8.0146459702510678E-3</v>
      </c>
      <c r="Y88" s="30">
        <f t="shared" si="65"/>
        <v>4.4369888678133743E-3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1.0076377790429554</v>
      </c>
      <c r="F89" s="30">
        <f t="shared" si="64"/>
        <v>0.9318849394429467</v>
      </c>
      <c r="G89" s="30">
        <f t="shared" si="64"/>
        <v>0.84654353980206287</v>
      </c>
      <c r="H89" s="30">
        <f t="shared" si="64"/>
        <v>0.82685629669163463</v>
      </c>
      <c r="I89" s="30">
        <f t="shared" si="64"/>
        <v>0.71389720999008</v>
      </c>
      <c r="J89" s="30">
        <f t="shared" si="64"/>
        <v>0.5862044498146719</v>
      </c>
      <c r="K89" s="30">
        <f t="shared" si="64"/>
        <v>0.27724894861479066</v>
      </c>
      <c r="L89" s="30">
        <f t="shared" si="64"/>
        <v>0.14862397169117758</v>
      </c>
      <c r="M89" s="30">
        <f t="shared" si="64"/>
        <v>4.2792580629703925E-2</v>
      </c>
      <c r="N89" s="31">
        <f t="shared" si="64"/>
        <v>3.20705609836619E-2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0.88781370881563659</v>
      </c>
      <c r="F90" s="30">
        <f t="shared" si="64"/>
        <v>0.7549807491128484</v>
      </c>
      <c r="G90" s="30">
        <f t="shared" si="64"/>
        <v>0.67892243185342283</v>
      </c>
      <c r="H90" s="30">
        <f t="shared" si="64"/>
        <v>0.72852182373360308</v>
      </c>
      <c r="I90" s="30">
        <f t="shared" si="64"/>
        <v>0.59388920781149035</v>
      </c>
      <c r="J90" s="30">
        <f t="shared" si="64"/>
        <v>0.25901891010791989</v>
      </c>
      <c r="K90" s="30">
        <f t="shared" si="64"/>
        <v>0.10799796895640301</v>
      </c>
      <c r="L90" s="30">
        <f t="shared" si="64"/>
        <v>7.5661661371587363E-2</v>
      </c>
      <c r="M90" s="30">
        <f t="shared" si="64"/>
        <v>4.5435268247867588E-3</v>
      </c>
      <c r="N90" s="31">
        <f t="shared" si="64"/>
        <v>2.8351539087180244E-3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1.3451265960462695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0.5707815894820405</v>
      </c>
      <c r="F91" s="30">
        <f t="shared" si="64"/>
        <v>0.62649156713514609</v>
      </c>
      <c r="G91" s="30">
        <f t="shared" si="64"/>
        <v>0.41598908143285473</v>
      </c>
      <c r="H91" s="30">
        <f t="shared" si="64"/>
        <v>0.3536997215080242</v>
      </c>
      <c r="I91" s="30">
        <f t="shared" si="64"/>
        <v>0.23281051684430487</v>
      </c>
      <c r="J91" s="30">
        <f t="shared" si="64"/>
        <v>0.11399224001617125</v>
      </c>
      <c r="K91" s="30">
        <f t="shared" si="64"/>
        <v>6.8297377327058095E-2</v>
      </c>
      <c r="L91" s="30">
        <f t="shared" si="64"/>
        <v>6.6444680539355039E-2</v>
      </c>
      <c r="M91" s="30">
        <f t="shared" si="64"/>
        <v>3.6413533561897471E-2</v>
      </c>
      <c r="N91" s="31">
        <f t="shared" si="64"/>
        <v>0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0.3292356280163784</v>
      </c>
      <c r="F92" s="30">
        <f t="shared" si="64"/>
        <v>0.34976210833492449</v>
      </c>
      <c r="G92" s="30">
        <f t="shared" si="64"/>
        <v>0.31998700326927865</v>
      </c>
      <c r="H92" s="30">
        <f t="shared" si="64"/>
        <v>0.22657213080262151</v>
      </c>
      <c r="I92" s="30">
        <f t="shared" si="64"/>
        <v>0.17839152229471933</v>
      </c>
      <c r="J92" s="30">
        <f t="shared" si="64"/>
        <v>0.16284466012229781</v>
      </c>
      <c r="K92" s="30">
        <f t="shared" si="64"/>
        <v>0.1117492102805645</v>
      </c>
      <c r="L92" s="30">
        <f t="shared" si="64"/>
        <v>7.1459027124050389E-2</v>
      </c>
      <c r="M92" s="30">
        <f t="shared" si="64"/>
        <v>1.5695335854137515E-2</v>
      </c>
      <c r="N92" s="31">
        <f t="shared" si="64"/>
        <v>2.4318595944077703E-2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0.37611469535245734</v>
      </c>
      <c r="F93" s="36">
        <f t="shared" si="64"/>
        <v>0.28210883625425309</v>
      </c>
      <c r="G93" s="36">
        <f t="shared" si="64"/>
        <v>0.2388151142563586</v>
      </c>
      <c r="H93" s="36">
        <f t="shared" si="64"/>
        <v>0.2630052682358972</v>
      </c>
      <c r="I93" s="36">
        <f t="shared" si="64"/>
        <v>0.20413242275692889</v>
      </c>
      <c r="J93" s="36">
        <f t="shared" si="64"/>
        <v>0.16574793812127375</v>
      </c>
      <c r="K93" s="36">
        <f t="shared" si="64"/>
        <v>0.10980599341066555</v>
      </c>
      <c r="L93" s="36">
        <f t="shared" si="64"/>
        <v>0.10634661862975281</v>
      </c>
      <c r="M93" s="36">
        <f t="shared" si="64"/>
        <v>5.7373234001353413E-2</v>
      </c>
      <c r="N93" s="37">
        <f t="shared" si="64"/>
        <v>5.5804863790213766E-2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0.13779205571730899</v>
      </c>
      <c r="S94" s="30">
        <f t="shared" si="70"/>
        <v>0.10163882633243007</v>
      </c>
      <c r="T94" s="30">
        <f t="shared" si="70"/>
        <v>9.7339720609195268E-2</v>
      </c>
      <c r="U94" s="30">
        <f t="shared" si="70"/>
        <v>8.331437766261679E-2</v>
      </c>
      <c r="V94" s="30">
        <f t="shared" si="70"/>
        <v>6.5094499979422765E-2</v>
      </c>
      <c r="W94" s="30">
        <f t="shared" si="70"/>
        <v>3.0904251339701105E-2</v>
      </c>
      <c r="X94" s="30">
        <f t="shared" si="70"/>
        <v>3.4016511330189375E-2</v>
      </c>
      <c r="Y94" s="30">
        <f t="shared" si="70"/>
        <v>2.0590511526069964E-2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8.9700917933713487E-2</v>
      </c>
      <c r="S95" s="30">
        <f t="shared" si="70"/>
        <v>6.3385297224314283E-2</v>
      </c>
      <c r="T95" s="30">
        <f t="shared" si="70"/>
        <v>5.937819412741023E-2</v>
      </c>
      <c r="U95" s="30">
        <f t="shared" si="70"/>
        <v>4.8782540650943139E-2</v>
      </c>
      <c r="V95" s="30">
        <f t="shared" si="70"/>
        <v>3.9065453224907697E-2</v>
      </c>
      <c r="W95" s="30">
        <f t="shared" si="70"/>
        <v>2.0833860083241493E-2</v>
      </c>
      <c r="X95" s="30">
        <f t="shared" si="70"/>
        <v>2.4757441974130472E-2</v>
      </c>
      <c r="Y95" s="30">
        <f t="shared" si="70"/>
        <v>1.5297272151513093E-2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4.3643528565429232E-2</v>
      </c>
      <c r="S96" s="30">
        <f t="shared" si="70"/>
        <v>2.9554418774987296E-2</v>
      </c>
      <c r="T96" s="30">
        <f t="shared" si="70"/>
        <v>2.6716094605063741E-2</v>
      </c>
      <c r="U96" s="30">
        <f t="shared" si="70"/>
        <v>2.4064260905555482E-2</v>
      </c>
      <c r="V96" s="30">
        <f t="shared" si="70"/>
        <v>2.2044105311060234E-2</v>
      </c>
      <c r="W96" s="30">
        <f t="shared" si="70"/>
        <v>1.2184719278438548E-2</v>
      </c>
      <c r="X96" s="30">
        <f t="shared" si="70"/>
        <v>1.4526932185089202E-2</v>
      </c>
      <c r="Y96" s="30">
        <f t="shared" si="70"/>
        <v>9.0867800785774094E-3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2.6690446054927274E-2</v>
      </c>
      <c r="S97" s="30">
        <f t="shared" si="70"/>
        <v>1.930822490100597E-2</v>
      </c>
      <c r="T97" s="30">
        <f t="shared" si="70"/>
        <v>1.8215178670020545E-2</v>
      </c>
      <c r="U97" s="30">
        <f t="shared" si="70"/>
        <v>1.7216961889773282E-2</v>
      </c>
      <c r="V97" s="30">
        <f t="shared" si="70"/>
        <v>1.6218844689094705E-2</v>
      </c>
      <c r="W97" s="30">
        <f t="shared" si="70"/>
        <v>8.9404859026731998E-3</v>
      </c>
      <c r="X97" s="30">
        <f t="shared" si="70"/>
        <v>1.0585141532983074E-2</v>
      </c>
      <c r="Y97" s="30">
        <f t="shared" si="70"/>
        <v>6.6782329536777011E-3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1.2375660881654651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0.3732309658677132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0.4233493679819712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5.0118402114257998E-2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0.13093209923746768</v>
      </c>
      <c r="S121" s="30">
        <f t="shared" si="78"/>
        <v>9.8166811379321608E-2</v>
      </c>
      <c r="T121" s="30">
        <f t="shared" si="78"/>
        <v>8.9636415063983635E-2</v>
      </c>
      <c r="U121" s="30">
        <f t="shared" si="78"/>
        <v>8.1685667598200798E-2</v>
      </c>
      <c r="V121" s="30">
        <f t="shared" si="78"/>
        <v>6.9028774635061643E-2</v>
      </c>
      <c r="W121" s="30">
        <f t="shared" si="78"/>
        <v>2.8294974704248573E-2</v>
      </c>
      <c r="X121" s="30">
        <f t="shared" si="78"/>
        <v>2.080726541975398E-2</v>
      </c>
      <c r="Y121" s="30">
        <f t="shared" si="78"/>
        <v>6.9795418219515213E-3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7.6218506404328659E-2</v>
      </c>
      <c r="S122" s="30">
        <f t="shared" si="78"/>
        <v>5.7145098760214875E-2</v>
      </c>
      <c r="T122" s="30">
        <f t="shared" si="78"/>
        <v>5.2179364078050738E-2</v>
      </c>
      <c r="U122" s="30">
        <f t="shared" si="78"/>
        <v>4.7551055968968227E-2</v>
      </c>
      <c r="V122" s="30">
        <f t="shared" si="78"/>
        <v>4.0183195200003581E-2</v>
      </c>
      <c r="W122" s="30">
        <f t="shared" si="78"/>
        <v>1.6471138271408326E-2</v>
      </c>
      <c r="X122" s="30">
        <f t="shared" si="78"/>
        <v>1.2112375054613517E-2</v>
      </c>
      <c r="Y122" s="30">
        <f t="shared" si="78"/>
        <v>4.0629475594893879E-3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2.751087912130756E-2</v>
      </c>
      <c r="S123" s="30">
        <f t="shared" si="78"/>
        <v>2.0626380370504998E-2</v>
      </c>
      <c r="T123" s="30">
        <f t="shared" si="78"/>
        <v>1.8834010865587184E-2</v>
      </c>
      <c r="U123" s="30">
        <f t="shared" si="78"/>
        <v>1.7163434637686905E-2</v>
      </c>
      <c r="V123" s="30">
        <f t="shared" si="78"/>
        <v>1.4504023733957899E-2</v>
      </c>
      <c r="W123" s="30">
        <f t="shared" si="78"/>
        <v>5.9452161338774618E-3</v>
      </c>
      <c r="X123" s="30">
        <f t="shared" si="78"/>
        <v>4.3719314602114661E-3</v>
      </c>
      <c r="Y123" s="30">
        <f t="shared" si="78"/>
        <v>1.4665107525509858E-3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1.5297407370642467E-2</v>
      </c>
      <c r="S124" s="30">
        <f t="shared" si="78"/>
        <v>1.1469286085629148E-2</v>
      </c>
      <c r="T124" s="30">
        <f t="shared" si="78"/>
        <v>1.0472640127695783E-2</v>
      </c>
      <c r="U124" s="30">
        <f t="shared" si="78"/>
        <v>9.5437172463434111E-3</v>
      </c>
      <c r="V124" s="30">
        <f t="shared" si="78"/>
        <v>8.0649534532677408E-3</v>
      </c>
      <c r="W124" s="30">
        <f t="shared" si="78"/>
        <v>3.3058337650867849E-3</v>
      </c>
      <c r="X124" s="30">
        <f t="shared" si="78"/>
        <v>2.4310097924709236E-3</v>
      </c>
      <c r="Y124" s="30">
        <f t="shared" si="78"/>
        <v>8.1545239962268513E-4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1.0032779184735101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0.12717319926990178</v>
      </c>
      <c r="S130" s="30">
        <f t="shared" si="82"/>
        <v>9.2265025739620116E-2</v>
      </c>
      <c r="T130" s="30">
        <f t="shared" si="82"/>
        <v>8.5745965040980171E-2</v>
      </c>
      <c r="U130" s="30">
        <f t="shared" si="82"/>
        <v>6.4478271740525561E-2</v>
      </c>
      <c r="V130" s="30">
        <f t="shared" si="82"/>
        <v>3.6850086674826435E-2</v>
      </c>
      <c r="W130" s="30">
        <f t="shared" si="82"/>
        <v>1.0678058982902699E-2</v>
      </c>
      <c r="X130" s="30">
        <f t="shared" si="82"/>
        <v>5.9948611249753831E-3</v>
      </c>
      <c r="Y130" s="30">
        <f t="shared" si="82"/>
        <v>1.1955944355551459E-3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7.4162668068946586E-2</v>
      </c>
      <c r="S131" s="30">
        <f t="shared" si="82"/>
        <v>4.9322436883660468E-2</v>
      </c>
      <c r="T131" s="30">
        <f t="shared" si="82"/>
        <v>4.3246161956704242E-2</v>
      </c>
      <c r="U131" s="30">
        <f t="shared" si="82"/>
        <v>2.7179167423043202E-2</v>
      </c>
      <c r="V131" s="30">
        <f t="shared" si="82"/>
        <v>1.2444409354183212E-2</v>
      </c>
      <c r="W131" s="30">
        <f t="shared" si="82"/>
        <v>4.2195189478888683E-3</v>
      </c>
      <c r="X131" s="30">
        <f t="shared" si="82"/>
        <v>3.0563866631211109E-3</v>
      </c>
      <c r="Y131" s="30">
        <f t="shared" si="82"/>
        <v>4.8159307412737486E-4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2.9995593102262231E-2</v>
      </c>
      <c r="S132" s="30">
        <f t="shared" si="82"/>
        <v>1.7443164770389357E-2</v>
      </c>
      <c r="T132" s="30">
        <f t="shared" si="82"/>
        <v>1.3139198146319917E-2</v>
      </c>
      <c r="U132" s="30">
        <f t="shared" si="82"/>
        <v>9.1180211940151447E-3</v>
      </c>
      <c r="V132" s="30">
        <f t="shared" si="82"/>
        <v>6.054705753774617E-3</v>
      </c>
      <c r="W132" s="30">
        <f t="shared" si="82"/>
        <v>2.4647611428140564E-3</v>
      </c>
      <c r="X132" s="30">
        <f t="shared" si="82"/>
        <v>1.8557400507632216E-3</v>
      </c>
      <c r="Y132" s="30">
        <f t="shared" si="82"/>
        <v>4.9165539667848045E-4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1.4799507120063268E-2</v>
      </c>
      <c r="S133" s="30">
        <f t="shared" si="82"/>
        <v>9.8574689565930542E-3</v>
      </c>
      <c r="T133" s="30">
        <f t="shared" si="82"/>
        <v>8.1999998955967941E-3</v>
      </c>
      <c r="U133" s="30">
        <f t="shared" si="82"/>
        <v>6.6863279368768744E-3</v>
      </c>
      <c r="V133" s="30">
        <f t="shared" si="82"/>
        <v>5.1728069782240385E-3</v>
      </c>
      <c r="W133" s="30">
        <f t="shared" si="82"/>
        <v>2.1965465163879144E-3</v>
      </c>
      <c r="X133" s="30">
        <f t="shared" si="82"/>
        <v>1.7384016742829E-3</v>
      </c>
      <c r="Y133" s="30">
        <f t="shared" si="82"/>
        <v>6.9920871870572318E-4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0.76840651273470995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0.5325172115574891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0.64195681713282671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0.10943960557533761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SW48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51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0.37266868061231617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0.27995049065237071</v>
      </c>
      <c r="S4" s="75">
        <f>S3*AVERAGE(E63:E64)</f>
        <v>8.7691830253198461E-2</v>
      </c>
      <c r="T4" s="75">
        <f>T3*AVERAGE(E64:E65)</f>
        <v>3.4678745967441009E-3</v>
      </c>
      <c r="U4" s="75">
        <f>U3*AVERAGE(E65:E66)</f>
        <v>1.5584851100029482E-3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0.60427420819392574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0.37266868061231617</v>
      </c>
      <c r="R5" s="80" t="s">
        <v>80</v>
      </c>
      <c r="S5" s="81">
        <f>SUM(R3:U3)</f>
        <v>1</v>
      </c>
      <c r="T5" s="80" t="s">
        <v>92</v>
      </c>
      <c r="U5" s="79">
        <f>Q5/S5</f>
        <v>0.37266868061231617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5.8426762724728909E-2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5.983566932282347E-2</v>
      </c>
      <c r="D7" s="53">
        <v>0</v>
      </c>
      <c r="E7" s="113">
        <v>32570</v>
      </c>
      <c r="F7" s="113">
        <v>32090</v>
      </c>
      <c r="G7" s="113">
        <v>32491</v>
      </c>
      <c r="H7" s="113">
        <v>40836</v>
      </c>
      <c r="I7" s="113">
        <v>35621</v>
      </c>
      <c r="J7" s="113">
        <v>14018</v>
      </c>
      <c r="K7" s="113">
        <v>1117</v>
      </c>
      <c r="L7" s="113">
        <v>535</v>
      </c>
      <c r="M7" s="113">
        <v>570</v>
      </c>
      <c r="N7" s="114">
        <v>392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26291</v>
      </c>
      <c r="F8" s="113">
        <v>26596</v>
      </c>
      <c r="G8" s="113">
        <v>29400</v>
      </c>
      <c r="H8" s="113">
        <v>26671</v>
      </c>
      <c r="I8" s="113">
        <v>23816</v>
      </c>
      <c r="J8" s="113">
        <v>9866</v>
      </c>
      <c r="K8" s="113">
        <v>606</v>
      </c>
      <c r="L8" s="113">
        <v>250</v>
      </c>
      <c r="M8" s="113">
        <v>135</v>
      </c>
      <c r="N8" s="114">
        <v>207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23138</v>
      </c>
      <c r="F9" s="113">
        <v>18038</v>
      </c>
      <c r="G9" s="113">
        <v>19612</v>
      </c>
      <c r="H9" s="113">
        <v>13720</v>
      </c>
      <c r="I9" s="113">
        <v>5742</v>
      </c>
      <c r="J9" s="113">
        <v>1432</v>
      </c>
      <c r="K9" s="113">
        <v>336</v>
      </c>
      <c r="L9" s="113">
        <v>167</v>
      </c>
      <c r="M9" s="113">
        <v>255</v>
      </c>
      <c r="N9" s="114">
        <v>175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0.77482552131899096</v>
      </c>
      <c r="D10" s="53">
        <v>5.0000000000000001E-9</v>
      </c>
      <c r="E10" s="113">
        <v>1134</v>
      </c>
      <c r="F10" s="113">
        <v>543</v>
      </c>
      <c r="G10" s="113">
        <v>428</v>
      </c>
      <c r="H10" s="113">
        <v>317</v>
      </c>
      <c r="I10" s="113">
        <v>276</v>
      </c>
      <c r="J10" s="113">
        <v>346</v>
      </c>
      <c r="K10" s="113">
        <v>205</v>
      </c>
      <c r="L10" s="113">
        <v>229</v>
      </c>
      <c r="M10" s="113">
        <v>267</v>
      </c>
      <c r="N10" s="114">
        <v>237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0.40496518608823118</v>
      </c>
      <c r="S10" s="38">
        <f t="shared" si="3"/>
        <v>0.31831702706327358</v>
      </c>
      <c r="T10" s="38">
        <f t="shared" si="3"/>
        <v>0.30477436215375564</v>
      </c>
      <c r="U10" s="38">
        <f t="shared" si="3"/>
        <v>0.20140848505628553</v>
      </c>
      <c r="V10" s="38">
        <f t="shared" si="3"/>
        <v>5.7288449183667517E-2</v>
      </c>
      <c r="W10" s="38">
        <f t="shared" si="3"/>
        <v>4.1804741703966759E-3</v>
      </c>
      <c r="X10" s="38">
        <f t="shared" si="3"/>
        <v>3.7571658830390727E-3</v>
      </c>
      <c r="Y10" s="38">
        <f t="shared" si="3"/>
        <v>2.1586698436037977E-3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0.83325228404371987</v>
      </c>
      <c r="D11" s="53">
        <v>7.4999999999999993E-9</v>
      </c>
      <c r="E11" s="113">
        <v>435</v>
      </c>
      <c r="F11" s="113">
        <v>375</v>
      </c>
      <c r="G11" s="113">
        <v>434</v>
      </c>
      <c r="H11" s="113">
        <v>336</v>
      </c>
      <c r="I11" s="113">
        <v>299</v>
      </c>
      <c r="J11" s="113">
        <v>446</v>
      </c>
      <c r="K11" s="113">
        <v>354</v>
      </c>
      <c r="L11" s="113">
        <v>279</v>
      </c>
      <c r="M11" s="113">
        <v>281</v>
      </c>
      <c r="N11" s="114">
        <v>281</v>
      </c>
      <c r="O11" s="5"/>
      <c r="P11" s="41" t="s">
        <v>78</v>
      </c>
      <c r="Q11" s="42">
        <f>SUM(R10:Y10)</f>
        <v>1.2968498194422531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0.60427420819392574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5.8426762724728909E-2</v>
      </c>
      <c r="D12" s="53">
        <v>1E-8</v>
      </c>
      <c r="E12" s="113">
        <v>511</v>
      </c>
      <c r="F12" s="113">
        <v>383</v>
      </c>
      <c r="G12" s="113">
        <v>482</v>
      </c>
      <c r="H12" s="113">
        <v>432</v>
      </c>
      <c r="I12" s="113">
        <v>606</v>
      </c>
      <c r="J12" s="113">
        <v>304</v>
      </c>
      <c r="K12" s="113">
        <v>267</v>
      </c>
      <c r="L12" s="113">
        <v>298</v>
      </c>
      <c r="M12" s="113">
        <v>359</v>
      </c>
      <c r="N12" s="114">
        <v>408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0.77723036200609663</v>
      </c>
      <c r="D15" s="53">
        <f>D7</f>
        <v>0</v>
      </c>
      <c r="E15" s="113">
        <v>34507</v>
      </c>
      <c r="F15" s="113">
        <v>35630</v>
      </c>
      <c r="G15" s="113">
        <v>47546</v>
      </c>
      <c r="H15" s="113">
        <v>34596</v>
      </c>
      <c r="I15" s="113">
        <v>31949</v>
      </c>
      <c r="J15" s="113">
        <v>11210</v>
      </c>
      <c r="K15" s="113">
        <v>1147</v>
      </c>
      <c r="L15" s="113">
        <v>769</v>
      </c>
      <c r="M15" s="113">
        <v>537</v>
      </c>
      <c r="N15" s="114">
        <v>521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0.8370660313289201</v>
      </c>
      <c r="D16" s="53">
        <f t="shared" ref="D16:D20" si="7">D8</f>
        <v>1.0000000000000001E-9</v>
      </c>
      <c r="E16" s="113">
        <v>36028</v>
      </c>
      <c r="F16" s="113">
        <v>28187</v>
      </c>
      <c r="G16" s="113">
        <v>25459</v>
      </c>
      <c r="H16" s="113">
        <v>34346</v>
      </c>
      <c r="I16" s="113">
        <v>24937</v>
      </c>
      <c r="J16" s="113">
        <v>6618</v>
      </c>
      <c r="K16" s="113">
        <v>438</v>
      </c>
      <c r="L16" s="113">
        <v>183</v>
      </c>
      <c r="M16" s="113">
        <v>173</v>
      </c>
      <c r="N16" s="114">
        <v>222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5.983566932282347E-2</v>
      </c>
      <c r="D17" s="53">
        <f t="shared" si="7"/>
        <v>2.5000000000000001E-9</v>
      </c>
      <c r="E17" s="113">
        <v>16655</v>
      </c>
      <c r="F17" s="113">
        <v>19475</v>
      </c>
      <c r="G17" s="113">
        <v>20772</v>
      </c>
      <c r="H17" s="113">
        <v>11233</v>
      </c>
      <c r="I17" s="113">
        <v>4870</v>
      </c>
      <c r="J17" s="113">
        <v>902</v>
      </c>
      <c r="K17" s="113">
        <v>228</v>
      </c>
      <c r="L17" s="113">
        <v>188</v>
      </c>
      <c r="M17" s="113">
        <v>181</v>
      </c>
      <c r="N17" s="114">
        <v>235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0.95802496287786709</v>
      </c>
      <c r="S17" s="30">
        <f t="shared" si="10"/>
        <v>1.077282758201179</v>
      </c>
      <c r="T17" s="30">
        <f t="shared" si="10"/>
        <v>1.0375697923638392</v>
      </c>
      <c r="U17" s="30">
        <f t="shared" si="10"/>
        <v>0.98730724011603355</v>
      </c>
      <c r="V17" s="30">
        <f t="shared" si="10"/>
        <v>0.3508217699983191</v>
      </c>
      <c r="W17" s="30">
        <f t="shared" si="10"/>
        <v>2.9794447713184995E-2</v>
      </c>
      <c r="X17" s="30">
        <f t="shared" si="10"/>
        <v>1.7686320983855214E-2</v>
      </c>
      <c r="Y17" s="30">
        <f t="shared" si="10"/>
        <v>1.6185097174113698E-2</v>
      </c>
      <c r="Z17" s="31">
        <f t="shared" si="10"/>
        <v>1.3359812994349754E-2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1207</v>
      </c>
      <c r="F18" s="113">
        <v>521</v>
      </c>
      <c r="G18" s="113">
        <v>290</v>
      </c>
      <c r="H18" s="113">
        <v>425</v>
      </c>
      <c r="I18" s="113">
        <v>278</v>
      </c>
      <c r="J18" s="113">
        <v>392</v>
      </c>
      <c r="K18" s="113">
        <v>234</v>
      </c>
      <c r="L18" s="113">
        <v>250</v>
      </c>
      <c r="M18" s="113">
        <v>255</v>
      </c>
      <c r="N18" s="114">
        <v>266</v>
      </c>
      <c r="O18" s="5"/>
      <c r="P18" s="20">
        <f t="shared" si="9"/>
        <v>-8.9999999999999982</v>
      </c>
      <c r="Q18" s="30">
        <f t="shared" si="10"/>
        <v>0.85129177308011261</v>
      </c>
      <c r="R18" s="30">
        <f t="shared" si="10"/>
        <v>0.81555876930330851</v>
      </c>
      <c r="S18" s="30">
        <f t="shared" si="10"/>
        <v>0.91708194933771592</v>
      </c>
      <c r="T18" s="30">
        <f t="shared" si="10"/>
        <v>0.88327462823577696</v>
      </c>
      <c r="U18" s="30">
        <f t="shared" si="10"/>
        <v>0.84048653101321069</v>
      </c>
      <c r="V18" s="30">
        <f t="shared" si="10"/>
        <v>0.2986516866169725</v>
      </c>
      <c r="W18" s="30">
        <f t="shared" si="10"/>
        <v>2.5363768221699962E-2</v>
      </c>
      <c r="X18" s="30">
        <f t="shared" si="10"/>
        <v>1.5056219549610107E-2</v>
      </c>
      <c r="Y18" s="30">
        <f t="shared" si="10"/>
        <v>1.3778240070825171E-2</v>
      </c>
      <c r="Z18" s="31">
        <f t="shared" si="10"/>
        <v>1.137309889197873E-2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445</v>
      </c>
      <c r="F19" s="113">
        <v>653</v>
      </c>
      <c r="G19" s="113">
        <v>444</v>
      </c>
      <c r="H19" s="113">
        <v>374</v>
      </c>
      <c r="I19" s="113">
        <v>291</v>
      </c>
      <c r="J19" s="113">
        <v>305</v>
      </c>
      <c r="K19" s="113">
        <v>322</v>
      </c>
      <c r="L19" s="113">
        <v>262</v>
      </c>
      <c r="M19" s="113">
        <v>204</v>
      </c>
      <c r="N19" s="114">
        <v>355</v>
      </c>
      <c r="O19" s="5"/>
      <c r="P19" s="20">
        <f t="shared" si="9"/>
        <v>-8.6020599913279607</v>
      </c>
      <c r="Q19" s="30">
        <f t="shared" si="10"/>
        <v>0.55549461210768081</v>
      </c>
      <c r="R19" s="30">
        <f t="shared" si="10"/>
        <v>0.53217770514331608</v>
      </c>
      <c r="S19" s="30">
        <f t="shared" si="10"/>
        <v>0.5984247678972564</v>
      </c>
      <c r="T19" s="30">
        <f t="shared" si="10"/>
        <v>0.57636442934379772</v>
      </c>
      <c r="U19" s="30">
        <f t="shared" si="10"/>
        <v>0.54844385237936089</v>
      </c>
      <c r="V19" s="30">
        <f t="shared" si="10"/>
        <v>0.19487960304414628</v>
      </c>
      <c r="W19" s="30">
        <f t="shared" si="10"/>
        <v>1.6550655175398277E-2</v>
      </c>
      <c r="X19" s="30">
        <f t="shared" si="10"/>
        <v>9.8246560145385884E-3</v>
      </c>
      <c r="Y19" s="30">
        <f t="shared" si="10"/>
        <v>8.9907342766594091E-3</v>
      </c>
      <c r="Z19" s="31">
        <f t="shared" si="10"/>
        <v>7.4213041371274701E-3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381</v>
      </c>
      <c r="F20" s="113">
        <v>451</v>
      </c>
      <c r="G20" s="113">
        <v>417</v>
      </c>
      <c r="H20" s="113">
        <v>546</v>
      </c>
      <c r="I20" s="113">
        <v>376</v>
      </c>
      <c r="J20" s="113">
        <v>338</v>
      </c>
      <c r="K20" s="113">
        <v>234</v>
      </c>
      <c r="L20" s="113">
        <v>213</v>
      </c>
      <c r="M20" s="113">
        <v>289</v>
      </c>
      <c r="N20" s="114">
        <v>286</v>
      </c>
      <c r="O20" s="5"/>
      <c r="P20" s="20">
        <f t="shared" si="9"/>
        <v>-8.3010299956639813</v>
      </c>
      <c r="Q20" s="30">
        <f t="shared" si="10"/>
        <v>2.7175356352109326E-2</v>
      </c>
      <c r="R20" s="30">
        <f t="shared" si="10"/>
        <v>2.6034669760422346E-2</v>
      </c>
      <c r="S20" s="30">
        <f t="shared" si="10"/>
        <v>2.9275542846100264E-2</v>
      </c>
      <c r="T20" s="30">
        <f t="shared" si="10"/>
        <v>2.8196328847671412E-2</v>
      </c>
      <c r="U20" s="30">
        <f t="shared" si="10"/>
        <v>2.6830426079170779E-2</v>
      </c>
      <c r="V20" s="30">
        <f t="shared" si="10"/>
        <v>9.5337066157820585E-3</v>
      </c>
      <c r="W20" s="30">
        <f t="shared" si="10"/>
        <v>8.0967473392009107E-4</v>
      </c>
      <c r="X20" s="30">
        <f t="shared" si="10"/>
        <v>4.8063207529405424E-4</v>
      </c>
      <c r="Y20" s="30">
        <f t="shared" si="10"/>
        <v>4.3983578330005738E-4</v>
      </c>
      <c r="Z20" s="31">
        <f t="shared" si="10"/>
        <v>3.6305767891899531E-4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1.2232309519982691E-2</v>
      </c>
      <c r="R21" s="30">
        <f t="shared" si="10"/>
        <v>1.1718857873791998E-2</v>
      </c>
      <c r="S21" s="30">
        <f t="shared" si="10"/>
        <v>1.3177656138857493E-2</v>
      </c>
      <c r="T21" s="30">
        <f t="shared" si="10"/>
        <v>1.2691874848778654E-2</v>
      </c>
      <c r="U21" s="30">
        <f t="shared" si="10"/>
        <v>1.2077047752419193E-2</v>
      </c>
      <c r="V21" s="30">
        <f t="shared" si="10"/>
        <v>4.2913604769676166E-3</v>
      </c>
      <c r="W21" s="30">
        <f t="shared" si="10"/>
        <v>3.6445490640461933E-4</v>
      </c>
      <c r="X21" s="30">
        <f t="shared" si="10"/>
        <v>2.1634455254428177E-4</v>
      </c>
      <c r="Y21" s="30">
        <f t="shared" si="10"/>
        <v>1.9798111824475593E-4</v>
      </c>
      <c r="Z21" s="31">
        <f t="shared" si="10"/>
        <v>1.6342136767597297E-4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1.2703452240064479E-2</v>
      </c>
      <c r="R22" s="30">
        <f t="shared" si="10"/>
        <v>1.2170224360708531E-2</v>
      </c>
      <c r="S22" s="30">
        <f t="shared" si="10"/>
        <v>1.3685210067853608E-2</v>
      </c>
      <c r="T22" s="30">
        <f t="shared" si="10"/>
        <v>1.3180718303027649E-2</v>
      </c>
      <c r="U22" s="30">
        <f t="shared" si="10"/>
        <v>1.2542210371083905E-2</v>
      </c>
      <c r="V22" s="30">
        <f t="shared" si="10"/>
        <v>4.456647599948532E-3</v>
      </c>
      <c r="W22" s="30">
        <f t="shared" si="10"/>
        <v>3.7849234354354395E-4</v>
      </c>
      <c r="X22" s="30">
        <f t="shared" si="10"/>
        <v>2.2467733392085492E-4</v>
      </c>
      <c r="Y22" s="30">
        <f t="shared" si="10"/>
        <v>2.0560660895215592E-4</v>
      </c>
      <c r="Z22" s="31">
        <f t="shared" si="10"/>
        <v>1.6971574630991493E-4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42795</v>
      </c>
      <c r="F23" s="113">
        <v>36644</v>
      </c>
      <c r="G23" s="113">
        <v>36650</v>
      </c>
      <c r="H23" s="113">
        <v>36647</v>
      </c>
      <c r="I23" s="113">
        <v>40329</v>
      </c>
      <c r="J23" s="113">
        <v>12719</v>
      </c>
      <c r="K23" s="113">
        <v>935</v>
      </c>
      <c r="L23" s="113">
        <v>614</v>
      </c>
      <c r="M23" s="113">
        <v>663</v>
      </c>
      <c r="N23" s="114">
        <v>554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30067</v>
      </c>
      <c r="F24" s="113">
        <v>35378</v>
      </c>
      <c r="G24" s="113">
        <v>34888</v>
      </c>
      <c r="H24" s="113">
        <v>32420</v>
      </c>
      <c r="I24" s="113">
        <v>24736</v>
      </c>
      <c r="J24" s="113">
        <v>5937</v>
      </c>
      <c r="K24" s="113">
        <v>420</v>
      </c>
      <c r="L24" s="113">
        <v>264</v>
      </c>
      <c r="M24" s="113">
        <v>193</v>
      </c>
      <c r="N24" s="114">
        <v>186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20260</v>
      </c>
      <c r="F25" s="113">
        <v>15001</v>
      </c>
      <c r="G25" s="113">
        <v>16595</v>
      </c>
      <c r="H25" s="113">
        <v>11636</v>
      </c>
      <c r="I25" s="113">
        <v>3927</v>
      </c>
      <c r="J25" s="113">
        <v>711</v>
      </c>
      <c r="K25" s="113">
        <v>227</v>
      </c>
      <c r="L25" s="113">
        <v>329</v>
      </c>
      <c r="M25" s="113">
        <v>196</v>
      </c>
      <c r="N25" s="114">
        <v>268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502</v>
      </c>
      <c r="F26" s="113">
        <v>376</v>
      </c>
      <c r="G26" s="113">
        <v>340</v>
      </c>
      <c r="H26" s="113">
        <v>312</v>
      </c>
      <c r="I26" s="113">
        <v>394</v>
      </c>
      <c r="J26" s="113">
        <v>300</v>
      </c>
      <c r="K26" s="113">
        <v>236</v>
      </c>
      <c r="L26" s="113">
        <v>329</v>
      </c>
      <c r="M26" s="113">
        <v>260</v>
      </c>
      <c r="N26" s="114">
        <v>139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0.95802496287786709</v>
      </c>
      <c r="S26" s="30">
        <f t="shared" si="15"/>
        <v>1.077282758201179</v>
      </c>
      <c r="T26" s="30">
        <f t="shared" si="15"/>
        <v>1.0375697923638392</v>
      </c>
      <c r="U26" s="30">
        <f t="shared" si="15"/>
        <v>0.98730724011603355</v>
      </c>
      <c r="V26" s="30">
        <f t="shared" si="15"/>
        <v>0.3508217699983191</v>
      </c>
      <c r="W26" s="30">
        <f t="shared" si="15"/>
        <v>2.9794447713184995E-2</v>
      </c>
      <c r="X26" s="30">
        <f t="shared" si="15"/>
        <v>1.7686320983855214E-2</v>
      </c>
      <c r="Y26" s="30">
        <f t="shared" si="15"/>
        <v>1.6185097174113698E-2</v>
      </c>
      <c r="Z26" s="31">
        <f t="shared" si="15"/>
        <v>1.3359812994349754E-2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447</v>
      </c>
      <c r="F27" s="113">
        <v>443</v>
      </c>
      <c r="G27" s="113">
        <v>343</v>
      </c>
      <c r="H27" s="113">
        <v>402</v>
      </c>
      <c r="I27" s="113">
        <v>387</v>
      </c>
      <c r="J27" s="113">
        <v>294</v>
      </c>
      <c r="K27" s="113">
        <v>395</v>
      </c>
      <c r="L27" s="113">
        <v>287</v>
      </c>
      <c r="M27" s="113">
        <v>344</v>
      </c>
      <c r="N27" s="114">
        <v>244</v>
      </c>
      <c r="O27" s="5"/>
      <c r="P27" s="20">
        <f t="shared" si="14"/>
        <v>-8.9999999999999982</v>
      </c>
      <c r="Q27" s="30">
        <f t="shared" si="15"/>
        <v>0.85129177308011261</v>
      </c>
      <c r="R27" s="30">
        <f t="shared" si="15"/>
        <v>0.8200379301038131</v>
      </c>
      <c r="S27" s="30">
        <f t="shared" si="15"/>
        <v>0.81856630882596881</v>
      </c>
      <c r="T27" s="30">
        <f t="shared" si="15"/>
        <v>0.85726060774610346</v>
      </c>
      <c r="U27" s="30">
        <f t="shared" si="15"/>
        <v>0.67730049006489912</v>
      </c>
      <c r="V27" s="30">
        <f t="shared" si="15"/>
        <v>0.21114504279848859</v>
      </c>
      <c r="W27" s="30">
        <f t="shared" si="15"/>
        <v>1.37044622051511E-2</v>
      </c>
      <c r="X27" s="30">
        <f t="shared" si="15"/>
        <v>6.3826640078106789E-3</v>
      </c>
      <c r="Y27" s="30">
        <f t="shared" si="15"/>
        <v>4.5560889373869838E-3</v>
      </c>
      <c r="Z27" s="31">
        <f t="shared" si="15"/>
        <v>5.7117737711051648E-3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487</v>
      </c>
      <c r="F28" s="115">
        <v>509</v>
      </c>
      <c r="G28" s="115">
        <v>409</v>
      </c>
      <c r="H28" s="115">
        <v>355</v>
      </c>
      <c r="I28" s="115">
        <v>438</v>
      </c>
      <c r="J28" s="115">
        <v>492</v>
      </c>
      <c r="K28" s="115">
        <v>409</v>
      </c>
      <c r="L28" s="115">
        <v>154</v>
      </c>
      <c r="M28" s="115">
        <v>224</v>
      </c>
      <c r="N28" s="116">
        <v>207</v>
      </c>
      <c r="O28" s="5"/>
      <c r="P28" s="20">
        <f t="shared" si="14"/>
        <v>-8.6020599913279607</v>
      </c>
      <c r="Q28" s="30">
        <f t="shared" si="15"/>
        <v>0.55549461210768081</v>
      </c>
      <c r="R28" s="30">
        <f t="shared" si="15"/>
        <v>0.4895774607771049</v>
      </c>
      <c r="S28" s="30">
        <f t="shared" si="15"/>
        <v>0.53063099398064095</v>
      </c>
      <c r="T28" s="30">
        <f t="shared" si="15"/>
        <v>0.33955854087136778</v>
      </c>
      <c r="U28" s="30">
        <f t="shared" si="15"/>
        <v>0.13639701583591268</v>
      </c>
      <c r="V28" s="30">
        <f t="shared" si="15"/>
        <v>2.8906851642156079E-2</v>
      </c>
      <c r="W28" s="30">
        <f t="shared" si="15"/>
        <v>7.4093183185321015E-3</v>
      </c>
      <c r="X28" s="30">
        <f t="shared" si="15"/>
        <v>6.0878006009005559E-3</v>
      </c>
      <c r="Y28" s="30">
        <f t="shared" si="15"/>
        <v>5.8848591999032954E-3</v>
      </c>
      <c r="Z28" s="31">
        <f t="shared" si="15"/>
        <v>6.1485563104568099E-3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2.7175356352109326E-2</v>
      </c>
      <c r="R29" s="30">
        <f t="shared" si="15"/>
        <v>1.3518747608104157E-2</v>
      </c>
      <c r="S29" s="30">
        <f t="shared" si="15"/>
        <v>9.8299575092497815E-3</v>
      </c>
      <c r="T29" s="30">
        <f t="shared" si="15"/>
        <v>9.7799319871527419E-3</v>
      </c>
      <c r="U29" s="30">
        <f t="shared" si="15"/>
        <v>8.5790250996251732E-3</v>
      </c>
      <c r="V29" s="30">
        <f t="shared" si="15"/>
        <v>9.6644838665534954E-3</v>
      </c>
      <c r="W29" s="30">
        <f t="shared" si="15"/>
        <v>6.1966771429882985E-3</v>
      </c>
      <c r="X29" s="30">
        <f t="shared" si="15"/>
        <v>7.3212436531612515E-3</v>
      </c>
      <c r="Y29" s="30">
        <f t="shared" si="15"/>
        <v>7.2210030148849988E-3</v>
      </c>
      <c r="Z29" s="31">
        <f t="shared" si="15"/>
        <v>6.0777529344853533E-3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1.2232309519982691E-2</v>
      </c>
      <c r="R30" s="30">
        <f t="shared" si="15"/>
        <v>1.3596345372981817E-2</v>
      </c>
      <c r="S30" s="30">
        <f t="shared" si="15"/>
        <v>1.1402351796268048E-2</v>
      </c>
      <c r="T30" s="30">
        <f t="shared" si="15"/>
        <v>1.0182747769649621E-2</v>
      </c>
      <c r="U30" s="30">
        <f t="shared" si="15"/>
        <v>8.885470422263805E-3</v>
      </c>
      <c r="V30" s="30">
        <f t="shared" si="15"/>
        <v>9.8007769430633104E-3</v>
      </c>
      <c r="W30" s="30">
        <f t="shared" si="15"/>
        <v>9.8101293319564058E-3</v>
      </c>
      <c r="X30" s="30">
        <f t="shared" si="15"/>
        <v>7.6217394915219306E-3</v>
      </c>
      <c r="Y30" s="30">
        <f t="shared" si="15"/>
        <v>7.5259125307673945E-3</v>
      </c>
      <c r="Z30" s="31">
        <f t="shared" si="15"/>
        <v>8.205646579433094E-3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1.2703452240064479E-2</v>
      </c>
      <c r="R31" s="30">
        <f t="shared" si="15"/>
        <v>1.2241004150186752E-2</v>
      </c>
      <c r="S31" s="30">
        <f t="shared" si="15"/>
        <v>1.2146863514098582E-2</v>
      </c>
      <c r="T31" s="30">
        <f t="shared" si="15"/>
        <v>1.2460659254391946E-2</v>
      </c>
      <c r="U31" s="30">
        <f t="shared" si="15"/>
        <v>1.3245753201940678E-2</v>
      </c>
      <c r="V31" s="30">
        <f t="shared" si="15"/>
        <v>1.0208508971532018E-2</v>
      </c>
      <c r="W31" s="30">
        <f t="shared" si="15"/>
        <v>8.178717341510865E-3</v>
      </c>
      <c r="X31" s="30">
        <f t="shared" si="15"/>
        <v>6.3069119847131211E-3</v>
      </c>
      <c r="Y31" s="30">
        <f t="shared" si="15"/>
        <v>8.2105939660509306E-3</v>
      </c>
      <c r="Z31" s="31">
        <f t="shared" si="15"/>
        <v>8.5506840990992299E-3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0.98526251151366284</v>
      </c>
      <c r="G34" s="30">
        <f t="shared" si="17"/>
        <v>0.99757445501995701</v>
      </c>
      <c r="H34" s="30">
        <f t="shared" si="17"/>
        <v>1.2537918329751305</v>
      </c>
      <c r="I34" s="30">
        <f t="shared" si="17"/>
        <v>1.0936751611912803</v>
      </c>
      <c r="J34" s="30">
        <f t="shared" si="17"/>
        <v>0.43039607000307029</v>
      </c>
      <c r="K34" s="30">
        <f t="shared" si="17"/>
        <v>3.4295363831747007E-2</v>
      </c>
      <c r="L34" s="30">
        <f t="shared" si="17"/>
        <v>1.6426159042063248E-2</v>
      </c>
      <c r="M34" s="30">
        <f t="shared" si="17"/>
        <v>1.750076757752533E-2</v>
      </c>
      <c r="N34" s="31">
        <f t="shared" si="17"/>
        <v>1.2035615597175314E-2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0.80721522873810259</v>
      </c>
      <c r="F35" s="30">
        <f t="shared" si="20"/>
        <v>0.81657967454712921</v>
      </c>
      <c r="G35" s="30">
        <f t="shared" si="20"/>
        <v>0.90267116978814865</v>
      </c>
      <c r="H35" s="30">
        <f t="shared" si="20"/>
        <v>0.81888240712311944</v>
      </c>
      <c r="I35" s="30">
        <f t="shared" si="20"/>
        <v>0.73122505373042679</v>
      </c>
      <c r="J35" s="30">
        <f t="shared" si="20"/>
        <v>0.3029167945962542</v>
      </c>
      <c r="K35" s="30">
        <f t="shared" si="20"/>
        <v>1.8606079214000613E-2</v>
      </c>
      <c r="L35" s="30">
        <f t="shared" si="20"/>
        <v>7.6757752533005838E-3</v>
      </c>
      <c r="M35" s="30">
        <f t="shared" si="20"/>
        <v>4.1449186367823153E-3</v>
      </c>
      <c r="N35" s="31">
        <f t="shared" si="20"/>
        <v>6.3555419097328829E-3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0.71040835124347557</v>
      </c>
      <c r="F36" s="30">
        <f t="shared" si="20"/>
        <v>0.55382253607614373</v>
      </c>
      <c r="G36" s="30">
        <f t="shared" si="20"/>
        <v>0.60214921707092417</v>
      </c>
      <c r="H36" s="30">
        <f t="shared" si="20"/>
        <v>0.42124654590113603</v>
      </c>
      <c r="I36" s="30">
        <f t="shared" si="20"/>
        <v>0.17629720601780779</v>
      </c>
      <c r="J36" s="30">
        <f t="shared" si="20"/>
        <v>4.3966840650905739E-2</v>
      </c>
      <c r="K36" s="30">
        <f t="shared" si="20"/>
        <v>1.0316241940435985E-2</v>
      </c>
      <c r="L36" s="30">
        <f t="shared" si="20"/>
        <v>5.1274178692047893E-3</v>
      </c>
      <c r="M36" s="30">
        <f t="shared" si="20"/>
        <v>7.8292907583665944E-3</v>
      </c>
      <c r="N36" s="31">
        <f t="shared" si="20"/>
        <v>5.373042677310408E-3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-4.4791608005045891E-3</v>
      </c>
      <c r="S36" s="30">
        <f t="shared" si="23"/>
        <v>9.8515640511747105E-2</v>
      </c>
      <c r="T36" s="30">
        <f t="shared" si="23"/>
        <v>2.6014020489673495E-2</v>
      </c>
      <c r="U36" s="30">
        <f t="shared" si="23"/>
        <v>0.16318604094831157</v>
      </c>
      <c r="V36" s="30">
        <f t="shared" si="23"/>
        <v>8.7506643818483915E-2</v>
      </c>
      <c r="W36" s="30">
        <f t="shared" si="23"/>
        <v>1.1659306016548862E-2</v>
      </c>
      <c r="X36" s="30">
        <f t="shared" si="23"/>
        <v>8.6735555417994277E-3</v>
      </c>
      <c r="Y36" s="30">
        <f t="shared" si="23"/>
        <v>9.2221511334381872E-3</v>
      </c>
      <c r="Z36" s="31">
        <f t="shared" si="23"/>
        <v>5.6613251208735655E-3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3.4817316548971446E-2</v>
      </c>
      <c r="F37" s="30">
        <f t="shared" si="20"/>
        <v>1.6671783850168868E-2</v>
      </c>
      <c r="G37" s="30">
        <f t="shared" si="20"/>
        <v>1.3140927233650599E-2</v>
      </c>
      <c r="H37" s="30">
        <f t="shared" si="20"/>
        <v>9.7328830211851399E-3</v>
      </c>
      <c r="I37" s="30">
        <f t="shared" si="20"/>
        <v>8.4740558796438433E-3</v>
      </c>
      <c r="J37" s="30">
        <f t="shared" si="20"/>
        <v>1.0623272950568008E-2</v>
      </c>
      <c r="K37" s="30">
        <f t="shared" si="20"/>
        <v>6.2941357077064787E-3</v>
      </c>
      <c r="L37" s="30">
        <f t="shared" si="20"/>
        <v>7.031010132023334E-3</v>
      </c>
      <c r="M37" s="30">
        <f t="shared" si="20"/>
        <v>8.1977279705250233E-3</v>
      </c>
      <c r="N37" s="31">
        <f t="shared" si="20"/>
        <v>7.2766349401289527E-3</v>
      </c>
      <c r="P37" s="20">
        <f t="shared" si="21"/>
        <v>-8.6020599913279607</v>
      </c>
      <c r="Q37" s="30">
        <f t="shared" si="23"/>
        <v>0</v>
      </c>
      <c r="R37" s="30">
        <f t="shared" si="23"/>
        <v>4.2600244366211182E-2</v>
      </c>
      <c r="S37" s="30">
        <f t="shared" si="23"/>
        <v>6.7793773916615452E-2</v>
      </c>
      <c r="T37" s="30">
        <f t="shared" si="23"/>
        <v>0.23680588847242995</v>
      </c>
      <c r="U37" s="30">
        <f t="shared" si="23"/>
        <v>0.4120468365434482</v>
      </c>
      <c r="V37" s="30">
        <f t="shared" si="23"/>
        <v>0.16597275140199019</v>
      </c>
      <c r="W37" s="30">
        <f t="shared" si="23"/>
        <v>9.1413368568661751E-3</v>
      </c>
      <c r="X37" s="30">
        <f t="shared" si="23"/>
        <v>3.7368554136380325E-3</v>
      </c>
      <c r="Y37" s="30">
        <f t="shared" si="23"/>
        <v>3.1058750767561137E-3</v>
      </c>
      <c r="Z37" s="31">
        <f t="shared" si="23"/>
        <v>1.2727478266706602E-3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1.3355848940743015E-2</v>
      </c>
      <c r="F38" s="30">
        <f t="shared" si="20"/>
        <v>1.1513662879950875E-2</v>
      </c>
      <c r="G38" s="30">
        <f t="shared" si="20"/>
        <v>1.3325145839729814E-2</v>
      </c>
      <c r="H38" s="30">
        <f t="shared" si="20"/>
        <v>1.0316241940435985E-2</v>
      </c>
      <c r="I38" s="30">
        <f t="shared" si="20"/>
        <v>9.1802272029474982E-3</v>
      </c>
      <c r="J38" s="30">
        <f t="shared" si="20"/>
        <v>1.3693583051888241E-2</v>
      </c>
      <c r="K38" s="30">
        <f t="shared" si="20"/>
        <v>1.0868897758673626E-2</v>
      </c>
      <c r="L38" s="30">
        <f t="shared" si="20"/>
        <v>8.5661651826834505E-3</v>
      </c>
      <c r="M38" s="30">
        <f t="shared" si="20"/>
        <v>8.6275713847098565E-3</v>
      </c>
      <c r="N38" s="31">
        <f t="shared" si="20"/>
        <v>8.6275713847098565E-3</v>
      </c>
      <c r="P38" s="20">
        <f t="shared" si="21"/>
        <v>-8.3010299956639813</v>
      </c>
      <c r="Q38" s="30">
        <f t="shared" si="23"/>
        <v>0</v>
      </c>
      <c r="R38" s="30">
        <f t="shared" si="23"/>
        <v>1.251592215231819E-2</v>
      </c>
      <c r="S38" s="30">
        <f t="shared" si="23"/>
        <v>1.9445585336850483E-2</v>
      </c>
      <c r="T38" s="30">
        <f t="shared" si="23"/>
        <v>1.8416396860518672E-2</v>
      </c>
      <c r="U38" s="30">
        <f t="shared" si="23"/>
        <v>1.8251400979545605E-2</v>
      </c>
      <c r="V38" s="30">
        <f t="shared" si="23"/>
        <v>-1.3077725077143693E-4</v>
      </c>
      <c r="W38" s="30">
        <f t="shared" si="23"/>
        <v>-5.3870024090682074E-3</v>
      </c>
      <c r="X38" s="30">
        <f t="shared" si="23"/>
        <v>-6.8406115778671976E-3</v>
      </c>
      <c r="Y38" s="30">
        <f t="shared" si="23"/>
        <v>-6.7811672315849416E-3</v>
      </c>
      <c r="Z38" s="31">
        <f t="shared" si="23"/>
        <v>-5.7146952555663577E-3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1.5689284617746393E-2</v>
      </c>
      <c r="F39" s="30">
        <f t="shared" si="20"/>
        <v>1.1759287688056494E-2</v>
      </c>
      <c r="G39" s="30">
        <f t="shared" si="20"/>
        <v>1.4798894688363524E-2</v>
      </c>
      <c r="H39" s="30">
        <f t="shared" si="20"/>
        <v>1.3263739637703408E-2</v>
      </c>
      <c r="I39" s="30">
        <f t="shared" si="20"/>
        <v>1.8606079214000613E-2</v>
      </c>
      <c r="J39" s="30">
        <f t="shared" si="20"/>
        <v>9.3337427080135097E-3</v>
      </c>
      <c r="K39" s="30">
        <f t="shared" si="20"/>
        <v>8.1977279705250233E-3</v>
      </c>
      <c r="L39" s="30">
        <f t="shared" si="20"/>
        <v>9.1495241019342952E-3</v>
      </c>
      <c r="M39" s="30">
        <f t="shared" si="20"/>
        <v>1.1022413263739638E-2</v>
      </c>
      <c r="N39" s="31">
        <f t="shared" si="20"/>
        <v>1.2526865213386551E-2</v>
      </c>
      <c r="P39" s="20">
        <f t="shared" si="21"/>
        <v>-8.1249387366082999</v>
      </c>
      <c r="Q39" s="30">
        <f t="shared" si="23"/>
        <v>0</v>
      </c>
      <c r="R39" s="30">
        <f t="shared" si="23"/>
        <v>-1.8774874991898186E-3</v>
      </c>
      <c r="S39" s="30">
        <f t="shared" si="23"/>
        <v>1.7753043425894448E-3</v>
      </c>
      <c r="T39" s="30">
        <f t="shared" si="23"/>
        <v>2.5091270791290331E-3</v>
      </c>
      <c r="U39" s="30">
        <f t="shared" si="23"/>
        <v>3.1915773301553884E-3</v>
      </c>
      <c r="V39" s="30">
        <f t="shared" si="23"/>
        <v>-5.5094164660956938E-3</v>
      </c>
      <c r="W39" s="30">
        <f t="shared" si="23"/>
        <v>-9.4456744255517859E-3</v>
      </c>
      <c r="X39" s="30">
        <f t="shared" si="23"/>
        <v>-7.4053949389776491E-3</v>
      </c>
      <c r="Y39" s="30">
        <f t="shared" si="23"/>
        <v>-7.3279314125226386E-3</v>
      </c>
      <c r="Z39" s="31">
        <f t="shared" si="23"/>
        <v>-8.0422252117571206E-3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-7.0779789478220625E-5</v>
      </c>
      <c r="S40" s="36">
        <f t="shared" si="23"/>
        <v>1.5383465537550257E-3</v>
      </c>
      <c r="T40" s="36">
        <f t="shared" si="23"/>
        <v>7.2005904863570343E-4</v>
      </c>
      <c r="U40" s="36">
        <f t="shared" si="23"/>
        <v>-7.0354283085677372E-4</v>
      </c>
      <c r="V40" s="36">
        <f t="shared" si="23"/>
        <v>-5.7518613715834858E-3</v>
      </c>
      <c r="W40" s="36">
        <f t="shared" si="23"/>
        <v>-7.8002249979673213E-3</v>
      </c>
      <c r="X40" s="36">
        <f t="shared" si="23"/>
        <v>-6.0822346507922662E-3</v>
      </c>
      <c r="Y40" s="36">
        <f t="shared" si="23"/>
        <v>-8.004987357098774E-3</v>
      </c>
      <c r="Z40" s="37">
        <f t="shared" si="23"/>
        <v>-8.3809683527893142E-3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1.0325441214825977</v>
      </c>
      <c r="G42" s="30">
        <f t="shared" si="25"/>
        <v>1.3778653606514619</v>
      </c>
      <c r="H42" s="30">
        <f t="shared" si="25"/>
        <v>1.0025791868316574</v>
      </c>
      <c r="I42" s="30">
        <f t="shared" si="25"/>
        <v>0.92587011331034286</v>
      </c>
      <c r="J42" s="30">
        <f t="shared" si="25"/>
        <v>0.32486162227953747</v>
      </c>
      <c r="K42" s="30">
        <f t="shared" si="25"/>
        <v>3.3239632538325556E-2</v>
      </c>
      <c r="L42" s="30">
        <f t="shared" si="25"/>
        <v>2.228533341061234E-2</v>
      </c>
      <c r="M42" s="30">
        <f t="shared" si="25"/>
        <v>1.5562059871910047E-2</v>
      </c>
      <c r="N42" s="31">
        <f t="shared" si="25"/>
        <v>1.5098385834758164E-2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1.0440780131567509</v>
      </c>
      <c r="F43" s="30">
        <f t="shared" si="27"/>
        <v>0.81684875532500656</v>
      </c>
      <c r="G43" s="30">
        <f t="shared" si="27"/>
        <v>0.73779233199061056</v>
      </c>
      <c r="H43" s="30">
        <f t="shared" si="27"/>
        <v>0.9953342800011592</v>
      </c>
      <c r="I43" s="30">
        <f t="shared" si="27"/>
        <v>0.72266496652853041</v>
      </c>
      <c r="J43" s="30">
        <f t="shared" si="27"/>
        <v>0.19178717361694728</v>
      </c>
      <c r="K43" s="30">
        <f t="shared" si="27"/>
        <v>1.2693076767032775E-2</v>
      </c>
      <c r="L43" s="30">
        <f t="shared" si="27"/>
        <v>5.3032717999246526E-3</v>
      </c>
      <c r="M43" s="30">
        <f t="shared" si="27"/>
        <v>5.0134755267047266E-3</v>
      </c>
      <c r="N43" s="31">
        <f t="shared" si="27"/>
        <v>6.4334772654823661E-3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0.48265569304778738</v>
      </c>
      <c r="F44" s="30">
        <f t="shared" si="27"/>
        <v>0.56437824209580667</v>
      </c>
      <c r="G44" s="30">
        <f t="shared" si="27"/>
        <v>0.60196481873243113</v>
      </c>
      <c r="H44" s="30">
        <f t="shared" si="27"/>
        <v>0.3255281537079433</v>
      </c>
      <c r="I44" s="30">
        <f t="shared" si="27"/>
        <v>0.14113078505810414</v>
      </c>
      <c r="J44" s="30">
        <f t="shared" si="27"/>
        <v>2.6139623844437361E-2</v>
      </c>
      <c r="K44" s="30">
        <f t="shared" si="27"/>
        <v>6.6073550294143213E-3</v>
      </c>
      <c r="L44" s="30">
        <f t="shared" si="27"/>
        <v>5.4481699365346165E-3</v>
      </c>
      <c r="M44" s="30">
        <f t="shared" si="27"/>
        <v>5.2453125452806681E-3</v>
      </c>
      <c r="N44" s="31">
        <f t="shared" si="27"/>
        <v>6.8102124206682706E-3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3.4978410177645115E-2</v>
      </c>
      <c r="F45" s="30">
        <f t="shared" si="27"/>
        <v>1.5098385834758164E-2</v>
      </c>
      <c r="G45" s="30">
        <f t="shared" si="27"/>
        <v>8.4040919233778662E-3</v>
      </c>
      <c r="H45" s="30">
        <f t="shared" si="27"/>
        <v>1.2316341611846872E-2</v>
      </c>
      <c r="I45" s="30">
        <f t="shared" si="27"/>
        <v>8.0563363955139539E-3</v>
      </c>
      <c r="J45" s="30">
        <f t="shared" si="27"/>
        <v>1.1360013910221114E-2</v>
      </c>
      <c r="K45" s="30">
        <f t="shared" si="27"/>
        <v>6.7812327933462774E-3</v>
      </c>
      <c r="L45" s="30">
        <f t="shared" si="27"/>
        <v>7.2449068304981596E-3</v>
      </c>
      <c r="M45" s="30">
        <f t="shared" si="27"/>
        <v>7.3898049671081226E-3</v>
      </c>
      <c r="N45" s="31">
        <f t="shared" si="27"/>
        <v>7.7085808676500417E-3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1.2895934158286725E-2</v>
      </c>
      <c r="F46" s="30">
        <f t="shared" si="27"/>
        <v>1.8923696641261194E-2</v>
      </c>
      <c r="G46" s="30">
        <f t="shared" si="27"/>
        <v>1.2866954530964732E-2</v>
      </c>
      <c r="H46" s="30">
        <f t="shared" si="27"/>
        <v>1.0838380618425247E-2</v>
      </c>
      <c r="I46" s="30">
        <f t="shared" si="27"/>
        <v>8.4330715506998576E-3</v>
      </c>
      <c r="J46" s="30">
        <f t="shared" si="27"/>
        <v>8.8387863332077543E-3</v>
      </c>
      <c r="K46" s="30">
        <f t="shared" si="27"/>
        <v>9.3314399976816304E-3</v>
      </c>
      <c r="L46" s="30">
        <f t="shared" si="27"/>
        <v>7.5926623583620718E-3</v>
      </c>
      <c r="M46" s="30">
        <f t="shared" si="27"/>
        <v>5.9118439736864986E-3</v>
      </c>
      <c r="N46" s="31">
        <f t="shared" si="27"/>
        <v>1.0287767699307386E-2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0.95783284557205683</v>
      </c>
      <c r="S46" s="30">
        <f t="shared" si="29"/>
        <v>1.0776364768946967</v>
      </c>
      <c r="T46" s="30">
        <f t="shared" si="29"/>
        <v>1.037741747120372</v>
      </c>
      <c r="U46" s="30">
        <f t="shared" si="29"/>
        <v>0.98724914609159919</v>
      </c>
      <c r="V46" s="30">
        <f t="shared" si="29"/>
        <v>0.34785051896224023</v>
      </c>
      <c r="W46" s="30">
        <f t="shared" si="29"/>
        <v>2.5353873277356758E-2</v>
      </c>
      <c r="X46" s="30">
        <f t="shared" si="29"/>
        <v>1.3190328355569412E-2</v>
      </c>
      <c r="Y46" s="30">
        <f t="shared" si="29"/>
        <v>1.1682233531684259E-2</v>
      </c>
      <c r="Z46" s="31">
        <f t="shared" si="29"/>
        <v>8.8440181904019775E-3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1.1041238009679195E-2</v>
      </c>
      <c r="F47" s="30">
        <f t="shared" si="27"/>
        <v>1.3069811922218681E-2</v>
      </c>
      <c r="G47" s="30">
        <f t="shared" si="27"/>
        <v>1.208450459327093E-2</v>
      </c>
      <c r="H47" s="30">
        <f t="shared" si="27"/>
        <v>1.582287651780798E-2</v>
      </c>
      <c r="I47" s="30">
        <f t="shared" si="27"/>
        <v>1.0896339873069233E-2</v>
      </c>
      <c r="J47" s="30">
        <f t="shared" si="27"/>
        <v>9.7951140348335117E-3</v>
      </c>
      <c r="K47" s="30">
        <f t="shared" si="27"/>
        <v>6.7812327933462774E-3</v>
      </c>
      <c r="L47" s="30">
        <f t="shared" si="27"/>
        <v>6.1726606195844323E-3</v>
      </c>
      <c r="M47" s="30">
        <f t="shared" si="27"/>
        <v>8.3751122960558731E-3</v>
      </c>
      <c r="N47" s="31">
        <f t="shared" si="27"/>
        <v>8.2881734140898954E-3</v>
      </c>
      <c r="P47" s="20">
        <f t="shared" ref="P47:P51" si="30">LOG(D62,10)</f>
        <v>-8.9999999999999982</v>
      </c>
      <c r="Q47" s="30">
        <f t="shared" ref="Q47:Q51" si="31">$E89*E$88</f>
        <v>0.85061114416668149</v>
      </c>
      <c r="R47" s="30">
        <f t="shared" si="29"/>
        <v>0.81474329269247558</v>
      </c>
      <c r="S47" s="30">
        <f t="shared" si="29"/>
        <v>0.91664959660714951</v>
      </c>
      <c r="T47" s="30">
        <f t="shared" si="29"/>
        <v>0.88271469486759069</v>
      </c>
      <c r="U47" s="30">
        <f t="shared" si="29"/>
        <v>0.83976512573455453</v>
      </c>
      <c r="V47" s="30">
        <f t="shared" si="29"/>
        <v>0.29588552793344508</v>
      </c>
      <c r="W47" s="30">
        <f t="shared" si="29"/>
        <v>2.1566287157509481E-2</v>
      </c>
      <c r="X47" s="30">
        <f t="shared" si="29"/>
        <v>1.1219840294465119E-2</v>
      </c>
      <c r="Y47" s="30">
        <f t="shared" si="29"/>
        <v>9.9370380308083199E-3</v>
      </c>
      <c r="Z47" s="31">
        <f t="shared" si="29"/>
        <v>7.5228204319687702E-3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0.55346013677674699</v>
      </c>
      <c r="R48" s="30">
        <f t="shared" si="29"/>
        <v>0.53012229771957131</v>
      </c>
      <c r="S48" s="30">
        <f t="shared" si="29"/>
        <v>0.59642883189775053</v>
      </c>
      <c r="T48" s="30">
        <f t="shared" si="29"/>
        <v>0.57434868930018146</v>
      </c>
      <c r="U48" s="30">
        <f t="shared" si="29"/>
        <v>0.54640304742858314</v>
      </c>
      <c r="V48" s="30">
        <f t="shared" si="29"/>
        <v>0.19252139580270389</v>
      </c>
      <c r="W48" s="30">
        <f t="shared" si="29"/>
        <v>1.4032358171906182E-2</v>
      </c>
      <c r="X48" s="30">
        <f t="shared" si="29"/>
        <v>7.3003209358036506E-3</v>
      </c>
      <c r="Y48" s="30">
        <f t="shared" si="29"/>
        <v>6.46565056830387E-3</v>
      </c>
      <c r="Z48" s="31">
        <f t="shared" si="29"/>
        <v>4.8948115173159173E-3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2.2722794487312372E-2</v>
      </c>
      <c r="R49" s="30">
        <f t="shared" si="29"/>
        <v>2.1764638903131454E-2</v>
      </c>
      <c r="S49" s="30">
        <f t="shared" si="29"/>
        <v>2.4486912196509541E-2</v>
      </c>
      <c r="T49" s="30">
        <f t="shared" si="29"/>
        <v>2.3580392450720699E-2</v>
      </c>
      <c r="U49" s="30">
        <f t="shared" si="29"/>
        <v>2.2433059454414036E-2</v>
      </c>
      <c r="V49" s="30">
        <f t="shared" si="29"/>
        <v>7.9041358546839396E-3</v>
      </c>
      <c r="W49" s="30">
        <f t="shared" si="29"/>
        <v>5.7611085193873864E-4</v>
      </c>
      <c r="X49" s="30">
        <f t="shared" si="29"/>
        <v>2.9972112044377271E-4</v>
      </c>
      <c r="Y49" s="30">
        <f t="shared" si="29"/>
        <v>2.6545299169325085E-4</v>
      </c>
      <c r="Z49" s="31">
        <f t="shared" si="29"/>
        <v>2.0096080778255639E-4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0.85626825563734077</v>
      </c>
      <c r="G50" s="30">
        <f t="shared" si="33"/>
        <v>0.85640845893211826</v>
      </c>
      <c r="H50" s="30">
        <f t="shared" si="33"/>
        <v>0.85633835728472951</v>
      </c>
      <c r="I50" s="30">
        <f t="shared" si="33"/>
        <v>0.9423764458464774</v>
      </c>
      <c r="J50" s="30">
        <f t="shared" si="33"/>
        <v>0.29720761771234955</v>
      </c>
      <c r="K50" s="30">
        <f t="shared" si="33"/>
        <v>2.1848346769482416E-2</v>
      </c>
      <c r="L50" s="30">
        <f t="shared" si="33"/>
        <v>1.4347470498890057E-2</v>
      </c>
      <c r="M50" s="30">
        <f t="shared" si="33"/>
        <v>1.5492464072905714E-2</v>
      </c>
      <c r="N50" s="31">
        <f t="shared" si="33"/>
        <v>1.2945437551115784E-2</v>
      </c>
      <c r="P50" s="20">
        <f t="shared" si="30"/>
        <v>-8.1249387366082999</v>
      </c>
      <c r="Q50" s="30">
        <f t="shared" si="31"/>
        <v>7.7113541981500382E-3</v>
      </c>
      <c r="R50" s="30">
        <f t="shared" si="29"/>
        <v>7.3861883348280777E-3</v>
      </c>
      <c r="S50" s="30">
        <f t="shared" si="29"/>
        <v>8.3100365701815355E-3</v>
      </c>
      <c r="T50" s="30">
        <f t="shared" si="29"/>
        <v>8.0023941782522354E-3</v>
      </c>
      <c r="U50" s="30">
        <f t="shared" si="29"/>
        <v>7.6130278473334938E-3</v>
      </c>
      <c r="V50" s="30">
        <f t="shared" si="29"/>
        <v>2.6823985597281405E-3</v>
      </c>
      <c r="W50" s="30">
        <f t="shared" si="29"/>
        <v>1.955126971367091E-4</v>
      </c>
      <c r="X50" s="30">
        <f t="shared" si="29"/>
        <v>1.0171529393969768E-4</v>
      </c>
      <c r="Y50" s="30">
        <f t="shared" si="29"/>
        <v>9.0085840588322556E-5</v>
      </c>
      <c r="Z50" s="31">
        <f t="shared" si="29"/>
        <v>6.8199356801071587E-5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0.70258207734548428</v>
      </c>
      <c r="F51" s="30">
        <f t="shared" si="33"/>
        <v>0.82668536043930363</v>
      </c>
      <c r="G51" s="30">
        <f t="shared" si="33"/>
        <v>0.81523542469914712</v>
      </c>
      <c r="H51" s="30">
        <f t="shared" si="33"/>
        <v>0.75756513611403198</v>
      </c>
      <c r="I51" s="30">
        <f t="shared" si="33"/>
        <v>0.57801144993574016</v>
      </c>
      <c r="J51" s="30">
        <f t="shared" si="33"/>
        <v>0.13873116018226428</v>
      </c>
      <c r="K51" s="30">
        <f t="shared" si="33"/>
        <v>9.8142306344199091E-3</v>
      </c>
      <c r="L51" s="30">
        <f t="shared" si="33"/>
        <v>6.1689449702067994E-3</v>
      </c>
      <c r="M51" s="30">
        <f t="shared" si="33"/>
        <v>4.5098726486739104E-3</v>
      </c>
      <c r="N51" s="31">
        <f t="shared" si="33"/>
        <v>4.3463021381002455E-3</v>
      </c>
      <c r="P51" s="20">
        <f t="shared" si="30"/>
        <v>-8</v>
      </c>
      <c r="Q51" s="30">
        <f t="shared" si="31"/>
        <v>8.1846533110843424E-3</v>
      </c>
      <c r="R51" s="30">
        <f t="shared" si="29"/>
        <v>7.8395297709766727E-3</v>
      </c>
      <c r="S51" s="30">
        <f t="shared" si="29"/>
        <v>8.8200809587614445E-3</v>
      </c>
      <c r="T51" s="30">
        <f t="shared" si="29"/>
        <v>8.4935564266192028E-3</v>
      </c>
      <c r="U51" s="30">
        <f t="shared" si="29"/>
        <v>8.0802919924237975E-3</v>
      </c>
      <c r="V51" s="30">
        <f t="shared" si="29"/>
        <v>2.8470359017867064E-3</v>
      </c>
      <c r="W51" s="30">
        <f t="shared" si="29"/>
        <v>2.0751266286833081E-4</v>
      </c>
      <c r="X51" s="30">
        <f t="shared" si="29"/>
        <v>1.0795826464970088E-4</v>
      </c>
      <c r="Y51" s="30">
        <f t="shared" si="29"/>
        <v>9.5615031355960104E-5</v>
      </c>
      <c r="Z51" s="31">
        <f t="shared" si="29"/>
        <v>7.2385222765363697E-5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0.47341979203177942</v>
      </c>
      <c r="F52" s="30">
        <f t="shared" si="33"/>
        <v>0.35053160415936441</v>
      </c>
      <c r="G52" s="30">
        <f t="shared" si="33"/>
        <v>0.38777894613856762</v>
      </c>
      <c r="H52" s="30">
        <f t="shared" si="33"/>
        <v>0.27190092300502394</v>
      </c>
      <c r="I52" s="30">
        <f t="shared" si="33"/>
        <v>9.1763056431826154E-2</v>
      </c>
      <c r="J52" s="30">
        <f t="shared" si="33"/>
        <v>1.661409043112513E-2</v>
      </c>
      <c r="K52" s="30">
        <f t="shared" si="33"/>
        <v>5.3043579857459987E-3</v>
      </c>
      <c r="L52" s="30">
        <f t="shared" si="33"/>
        <v>7.6878139969622618E-3</v>
      </c>
      <c r="M52" s="30">
        <f t="shared" si="33"/>
        <v>4.5799742960626237E-3</v>
      </c>
      <c r="N52" s="31">
        <f t="shared" si="33"/>
        <v>6.2624138333917511E-3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1.1730342329711416E-2</v>
      </c>
      <c r="F53" s="30">
        <f t="shared" si="33"/>
        <v>8.7860731393854426E-3</v>
      </c>
      <c r="G53" s="30">
        <f t="shared" si="33"/>
        <v>7.9448533707208793E-3</v>
      </c>
      <c r="H53" s="30">
        <f t="shared" si="33"/>
        <v>7.2905713284262177E-3</v>
      </c>
      <c r="I53" s="30">
        <f t="shared" si="33"/>
        <v>9.2066830237177242E-3</v>
      </c>
      <c r="J53" s="30">
        <f t="shared" si="33"/>
        <v>7.0101647388713636E-3</v>
      </c>
      <c r="K53" s="30">
        <f t="shared" si="33"/>
        <v>5.5146629279121395E-3</v>
      </c>
      <c r="L53" s="30">
        <f t="shared" si="33"/>
        <v>7.6878139969622618E-3</v>
      </c>
      <c r="M53" s="30">
        <f t="shared" si="33"/>
        <v>6.0754761070218486E-3</v>
      </c>
      <c r="N53" s="31">
        <f t="shared" si="33"/>
        <v>3.2480429956770651E-3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1.0445145460918332E-2</v>
      </c>
      <c r="F54" s="30">
        <f t="shared" si="33"/>
        <v>1.0351676597733381E-2</v>
      </c>
      <c r="G54" s="30">
        <f t="shared" si="33"/>
        <v>8.0149550181095926E-3</v>
      </c>
      <c r="H54" s="30">
        <f t="shared" si="33"/>
        <v>9.3936207500876275E-3</v>
      </c>
      <c r="I54" s="30">
        <f t="shared" si="33"/>
        <v>9.0431125131440592E-3</v>
      </c>
      <c r="J54" s="30">
        <f t="shared" si="33"/>
        <v>6.8699614440939361E-3</v>
      </c>
      <c r="K54" s="30">
        <f t="shared" si="33"/>
        <v>9.2300502395139625E-3</v>
      </c>
      <c r="L54" s="30">
        <f t="shared" si="33"/>
        <v>6.7063909335202711E-3</v>
      </c>
      <c r="M54" s="30">
        <f t="shared" si="33"/>
        <v>8.0383222339058293E-3</v>
      </c>
      <c r="N54" s="31">
        <f t="shared" si="33"/>
        <v>5.701600654282042E-3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1.1379834092767847E-2</v>
      </c>
      <c r="F55" s="36">
        <f t="shared" si="33"/>
        <v>1.1893912840285081E-2</v>
      </c>
      <c r="G55" s="36">
        <f t="shared" si="33"/>
        <v>9.5571912606612925E-3</v>
      </c>
      <c r="H55" s="36">
        <f t="shared" si="33"/>
        <v>8.2953616076644476E-3</v>
      </c>
      <c r="I55" s="36">
        <f t="shared" si="33"/>
        <v>1.0234840518752191E-2</v>
      </c>
      <c r="J55" s="36">
        <f t="shared" si="33"/>
        <v>1.1496670171749036E-2</v>
      </c>
      <c r="K55" s="36">
        <f t="shared" si="33"/>
        <v>9.5571912606612925E-3</v>
      </c>
      <c r="L55" s="36">
        <f t="shared" si="33"/>
        <v>3.5985512326206334E-3</v>
      </c>
      <c r="M55" s="36">
        <f t="shared" si="33"/>
        <v>5.2342563383572845E-3</v>
      </c>
      <c r="N55" s="37">
        <f t="shared" si="33"/>
        <v>4.8370136698212404E-3</v>
      </c>
      <c r="P55" s="20" t="e">
        <f>LOG(D61,10)</f>
        <v>#NUM!</v>
      </c>
      <c r="Q55" s="30">
        <f>E88</f>
        <v>1</v>
      </c>
      <c r="R55" s="30">
        <f t="shared" ref="R55:Z60" si="36">F88</f>
        <v>0.95783284557205683</v>
      </c>
      <c r="S55" s="30">
        <f t="shared" si="36"/>
        <v>1.0776364768946967</v>
      </c>
      <c r="T55" s="30">
        <f t="shared" si="36"/>
        <v>1.037741747120372</v>
      </c>
      <c r="U55" s="30">
        <f t="shared" si="36"/>
        <v>0.98724914609159919</v>
      </c>
      <c r="V55" s="30">
        <f t="shared" si="36"/>
        <v>0.34785051896224023</v>
      </c>
      <c r="W55" s="30">
        <f t="shared" si="36"/>
        <v>2.5353873277356758E-2</v>
      </c>
      <c r="X55" s="30">
        <f t="shared" si="36"/>
        <v>1.3190328355569412E-2</v>
      </c>
      <c r="Y55" s="30">
        <f t="shared" si="36"/>
        <v>1.1682233531684259E-2</v>
      </c>
      <c r="Z55" s="31">
        <f t="shared" si="36"/>
        <v>8.8440181904019775E-3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0.85061114416668149</v>
      </c>
      <c r="R56" s="30">
        <f t="shared" si="36"/>
        <v>0.81921425416718696</v>
      </c>
      <c r="S56" s="30">
        <f t="shared" si="36"/>
        <v>0.81773589736426733</v>
      </c>
      <c r="T56" s="30">
        <f t="shared" si="36"/>
        <v>0.85660729784209977</v>
      </c>
      <c r="U56" s="30">
        <f t="shared" si="36"/>
        <v>0.67582351315944389</v>
      </c>
      <c r="V56" s="30">
        <f t="shared" si="36"/>
        <v>0.20753449949839226</v>
      </c>
      <c r="W56" s="30">
        <f t="shared" si="36"/>
        <v>9.1902448406141844E-3</v>
      </c>
      <c r="X56" s="30">
        <f t="shared" si="36"/>
        <v>1.8349351983817305E-3</v>
      </c>
      <c r="Y56" s="30">
        <f t="shared" si="36"/>
        <v>-1.3357370765021415E-16</v>
      </c>
      <c r="Z56" s="31">
        <f t="shared" si="36"/>
        <v>1.160974336047102E-3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0.55346013677674699</v>
      </c>
      <c r="R57" s="30">
        <f t="shared" si="36"/>
        <v>0.4872412864748642</v>
      </c>
      <c r="S57" s="30">
        <f t="shared" si="36"/>
        <v>0.52848271931432211</v>
      </c>
      <c r="T57" s="30">
        <f t="shared" si="36"/>
        <v>0.33653573869006187</v>
      </c>
      <c r="U57" s="30">
        <f t="shared" si="36"/>
        <v>0.13244435515988889</v>
      </c>
      <c r="V57" s="30">
        <f t="shared" si="36"/>
        <v>2.4462214730687434E-2</v>
      </c>
      <c r="W57" s="30">
        <f t="shared" si="36"/>
        <v>2.8662884462261964E-3</v>
      </c>
      <c r="X57" s="30">
        <f t="shared" si="36"/>
        <v>1.5387222187921894E-3</v>
      </c>
      <c r="Y57" s="30">
        <f t="shared" si="36"/>
        <v>1.3348519667951428E-3</v>
      </c>
      <c r="Z57" s="31">
        <f t="shared" si="36"/>
        <v>1.5997560037006716E-3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2.2722794487312372E-2</v>
      </c>
      <c r="R58" s="30">
        <f t="shared" si="36"/>
        <v>9.0036802386481152E-3</v>
      </c>
      <c r="S58" s="30">
        <f t="shared" si="36"/>
        <v>5.298006761860579E-3</v>
      </c>
      <c r="T58" s="30">
        <f t="shared" si="36"/>
        <v>5.2477522758557996E-3</v>
      </c>
      <c r="U58" s="30">
        <f t="shared" si="36"/>
        <v>4.0413489072866661E-3</v>
      </c>
      <c r="V58" s="30">
        <f t="shared" si="36"/>
        <v>5.1317757559170632E-3</v>
      </c>
      <c r="W58" s="30">
        <f t="shared" si="36"/>
        <v>1.6480970824864381E-3</v>
      </c>
      <c r="X58" s="30">
        <f t="shared" si="36"/>
        <v>2.7778106682298121E-3</v>
      </c>
      <c r="Y58" s="30">
        <f t="shared" si="36"/>
        <v>2.6771112343769816E-3</v>
      </c>
      <c r="Z58" s="31">
        <f t="shared" si="36"/>
        <v>1.5286285647916576E-3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7.7113541981500382E-3</v>
      </c>
      <c r="R59" s="30">
        <f t="shared" si="36"/>
        <v>9.081633163986547E-3</v>
      </c>
      <c r="S59" s="30">
        <f t="shared" si="36"/>
        <v>6.8775978061613799E-3</v>
      </c>
      <c r="T59" s="30">
        <f t="shared" si="36"/>
        <v>5.6524117227822294E-3</v>
      </c>
      <c r="U59" s="30">
        <f t="shared" si="36"/>
        <v>4.3491968123600001E-3</v>
      </c>
      <c r="V59" s="30">
        <f t="shared" si="36"/>
        <v>5.2686926379183052E-3</v>
      </c>
      <c r="W59" s="30">
        <f t="shared" si="36"/>
        <v>5.2780878321519141E-3</v>
      </c>
      <c r="X59" s="30">
        <f t="shared" si="36"/>
        <v>3.0796818585813674E-3</v>
      </c>
      <c r="Y59" s="30">
        <f t="shared" si="36"/>
        <v>2.983416303395799E-3</v>
      </c>
      <c r="Z59" s="31">
        <f t="shared" si="36"/>
        <v>3.6662614553040571E-3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8.1846533110843424E-3</v>
      </c>
      <c r="R60" s="30">
        <f t="shared" si="36"/>
        <v>7.7200886231713131E-3</v>
      </c>
      <c r="S60" s="30">
        <f t="shared" si="36"/>
        <v>7.6255171108621199E-3</v>
      </c>
      <c r="T60" s="30">
        <f t="shared" si="36"/>
        <v>7.9407490760246714E-3</v>
      </c>
      <c r="U60" s="30">
        <f t="shared" si="36"/>
        <v>8.7294363529508649E-3</v>
      </c>
      <c r="V60" s="30">
        <f t="shared" si="36"/>
        <v>5.6782908321887024E-3</v>
      </c>
      <c r="W60" s="30">
        <f t="shared" si="36"/>
        <v>3.6392089638246691E-3</v>
      </c>
      <c r="X60" s="30">
        <f t="shared" si="36"/>
        <v>1.7588364626762764E-3</v>
      </c>
      <c r="Y60" s="30">
        <f t="shared" si="36"/>
        <v>3.6712314858229587E-3</v>
      </c>
      <c r="Z60" s="31">
        <f t="shared" si="36"/>
        <v>4.0128781916481636E-3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0.95802496287786709</v>
      </c>
      <c r="G61" s="30">
        <f t="shared" si="40"/>
        <v>1.077282758201179</v>
      </c>
      <c r="H61" s="30">
        <f t="shared" si="40"/>
        <v>1.0375697923638392</v>
      </c>
      <c r="I61" s="30">
        <f t="shared" si="40"/>
        <v>0.98730724011603355</v>
      </c>
      <c r="J61" s="30">
        <f t="shared" si="40"/>
        <v>0.3508217699983191</v>
      </c>
      <c r="K61" s="30">
        <f t="shared" si="40"/>
        <v>2.9794447713184995E-2</v>
      </c>
      <c r="L61" s="30">
        <f t="shared" si="40"/>
        <v>1.7686320983855214E-2</v>
      </c>
      <c r="M61" s="30">
        <f t="shared" si="40"/>
        <v>1.6185097174113698E-2</v>
      </c>
      <c r="N61" s="31">
        <f t="shared" si="40"/>
        <v>1.3359812994349754E-2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0.85129177308011261</v>
      </c>
      <c r="F62" s="30">
        <f t="shared" si="40"/>
        <v>0.8200379301038131</v>
      </c>
      <c r="G62" s="30">
        <f t="shared" si="40"/>
        <v>0.81856630882596881</v>
      </c>
      <c r="H62" s="30">
        <f t="shared" si="40"/>
        <v>0.85726060774610346</v>
      </c>
      <c r="I62" s="30">
        <f t="shared" si="40"/>
        <v>0.67730049006489912</v>
      </c>
      <c r="J62" s="30">
        <f t="shared" si="40"/>
        <v>0.21114504279848859</v>
      </c>
      <c r="K62" s="30">
        <f t="shared" si="40"/>
        <v>1.37044622051511E-2</v>
      </c>
      <c r="L62" s="30">
        <f t="shared" si="40"/>
        <v>6.3826640078106789E-3</v>
      </c>
      <c r="M62" s="30">
        <f t="shared" si="40"/>
        <v>4.5560889373869838E-3</v>
      </c>
      <c r="N62" s="31">
        <f t="shared" si="40"/>
        <v>5.7117737711051648E-3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0.55549461210768081</v>
      </c>
      <c r="F63" s="30">
        <f t="shared" si="40"/>
        <v>0.4895774607771049</v>
      </c>
      <c r="G63" s="30">
        <f t="shared" si="40"/>
        <v>0.53063099398064095</v>
      </c>
      <c r="H63" s="30">
        <f t="shared" si="40"/>
        <v>0.33955854087136778</v>
      </c>
      <c r="I63" s="30">
        <f t="shared" si="40"/>
        <v>0.13639701583591268</v>
      </c>
      <c r="J63" s="30">
        <f t="shared" si="40"/>
        <v>2.8906851642156079E-2</v>
      </c>
      <c r="K63" s="30">
        <f t="shared" si="40"/>
        <v>7.4093183185321015E-3</v>
      </c>
      <c r="L63" s="30">
        <f t="shared" si="40"/>
        <v>6.0878006009005559E-3</v>
      </c>
      <c r="M63" s="30">
        <f t="shared" si="40"/>
        <v>5.8848591999032954E-3</v>
      </c>
      <c r="N63" s="31">
        <f t="shared" si="40"/>
        <v>6.1485563104568099E-3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2.7175356352109326E-2</v>
      </c>
      <c r="F64" s="30">
        <f t="shared" si="40"/>
        <v>1.3518747608104157E-2</v>
      </c>
      <c r="G64" s="30">
        <f t="shared" si="40"/>
        <v>9.8299575092497815E-3</v>
      </c>
      <c r="H64" s="30">
        <f t="shared" si="40"/>
        <v>9.7799319871527419E-3</v>
      </c>
      <c r="I64" s="30">
        <f t="shared" si="40"/>
        <v>8.5790250996251732E-3</v>
      </c>
      <c r="J64" s="30">
        <f t="shared" si="40"/>
        <v>9.6644838665534954E-3</v>
      </c>
      <c r="K64" s="30">
        <f t="shared" si="40"/>
        <v>6.1966771429882985E-3</v>
      </c>
      <c r="L64" s="30">
        <f t="shared" si="40"/>
        <v>7.3212436531612515E-3</v>
      </c>
      <c r="M64" s="30">
        <f t="shared" si="40"/>
        <v>7.2210030148849988E-3</v>
      </c>
      <c r="N64" s="31">
        <f t="shared" si="40"/>
        <v>6.0777529344853533E-3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1.2232309519982691E-2</v>
      </c>
      <c r="F65" s="30">
        <f t="shared" si="40"/>
        <v>1.3596345372981817E-2</v>
      </c>
      <c r="G65" s="30">
        <f t="shared" si="40"/>
        <v>1.1402351796268048E-2</v>
      </c>
      <c r="H65" s="30">
        <f t="shared" si="40"/>
        <v>1.0182747769649621E-2</v>
      </c>
      <c r="I65" s="30">
        <f t="shared" si="40"/>
        <v>8.885470422263805E-3</v>
      </c>
      <c r="J65" s="30">
        <f t="shared" si="40"/>
        <v>9.8007769430633104E-3</v>
      </c>
      <c r="K65" s="30">
        <f t="shared" si="40"/>
        <v>9.8101293319564058E-3</v>
      </c>
      <c r="L65" s="30">
        <f t="shared" si="40"/>
        <v>7.6217394915219306E-3</v>
      </c>
      <c r="M65" s="30">
        <f t="shared" si="40"/>
        <v>7.5259125307673945E-3</v>
      </c>
      <c r="N65" s="31">
        <f t="shared" si="40"/>
        <v>8.205646579433094E-3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-4.4709614747113768E-3</v>
      </c>
      <c r="S65" s="30">
        <f t="shared" si="45"/>
        <v>9.891369924288218E-2</v>
      </c>
      <c r="T65" s="30">
        <f t="shared" si="45"/>
        <v>2.6107397025490919E-2</v>
      </c>
      <c r="U65" s="30">
        <f t="shared" si="45"/>
        <v>0.16394161257511064</v>
      </c>
      <c r="V65" s="30">
        <f t="shared" si="45"/>
        <v>8.8351028435052825E-2</v>
      </c>
      <c r="W65" s="30">
        <f t="shared" si="45"/>
        <v>1.2376042316895297E-2</v>
      </c>
      <c r="X65" s="30">
        <f t="shared" si="45"/>
        <v>9.3849050960833885E-3</v>
      </c>
      <c r="Y65" s="30">
        <f t="shared" si="45"/>
        <v>9.9370380308084535E-3</v>
      </c>
      <c r="Z65" s="31">
        <f t="shared" si="45"/>
        <v>6.3618460959216682E-3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1.2703452240064479E-2</v>
      </c>
      <c r="F66" s="30">
        <f t="shared" si="40"/>
        <v>1.2241004150186752E-2</v>
      </c>
      <c r="G66" s="30">
        <f t="shared" si="40"/>
        <v>1.2146863514098582E-2</v>
      </c>
      <c r="H66" s="30">
        <f t="shared" si="40"/>
        <v>1.2460659254391946E-2</v>
      </c>
      <c r="I66" s="30">
        <f t="shared" si="40"/>
        <v>1.3245753201940678E-2</v>
      </c>
      <c r="J66" s="30">
        <f t="shared" si="40"/>
        <v>1.0208508971532018E-2</v>
      </c>
      <c r="K66" s="30">
        <f t="shared" si="40"/>
        <v>8.178717341510865E-3</v>
      </c>
      <c r="L66" s="30">
        <f t="shared" si="40"/>
        <v>6.3069119847131211E-3</v>
      </c>
      <c r="M66" s="30">
        <f t="shared" si="40"/>
        <v>8.2105939660509306E-3</v>
      </c>
      <c r="N66" s="31">
        <f t="shared" si="40"/>
        <v>8.5506840990992299E-3</v>
      </c>
      <c r="P66" s="20">
        <f t="shared" si="44"/>
        <v>-8.6020599913279607</v>
      </c>
      <c r="Q66" s="30">
        <f t="shared" si="45"/>
        <v>0</v>
      </c>
      <c r="R66" s="30">
        <f t="shared" si="45"/>
        <v>4.2881011244707112E-2</v>
      </c>
      <c r="S66" s="30">
        <f t="shared" si="45"/>
        <v>6.794611258342842E-2</v>
      </c>
      <c r="T66" s="30">
        <f t="shared" si="45"/>
        <v>0.23781295061011959</v>
      </c>
      <c r="U66" s="30">
        <f t="shared" si="45"/>
        <v>0.41395869226869425</v>
      </c>
      <c r="V66" s="30">
        <f t="shared" si="45"/>
        <v>0.16805918107201645</v>
      </c>
      <c r="W66" s="30">
        <f t="shared" si="45"/>
        <v>1.1166069725679986E-2</v>
      </c>
      <c r="X66" s="30">
        <f t="shared" si="45"/>
        <v>5.7615987170114612E-3</v>
      </c>
      <c r="Y66" s="30">
        <f t="shared" si="45"/>
        <v>5.1307986015087272E-3</v>
      </c>
      <c r="Z66" s="31">
        <f t="shared" si="45"/>
        <v>3.2950555136152457E-3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1.2760958664483339E-2</v>
      </c>
      <c r="S67" s="30">
        <f t="shared" si="45"/>
        <v>1.9188905434648962E-2</v>
      </c>
      <c r="T67" s="30">
        <f t="shared" si="45"/>
        <v>1.8332640174864898E-2</v>
      </c>
      <c r="U67" s="30">
        <f t="shared" si="45"/>
        <v>1.839171054712737E-2</v>
      </c>
      <c r="V67" s="30">
        <f t="shared" si="45"/>
        <v>2.7723600987668764E-3</v>
      </c>
      <c r="W67" s="30">
        <f t="shared" si="45"/>
        <v>-1.0719862305476995E-3</v>
      </c>
      <c r="X67" s="30">
        <f t="shared" si="45"/>
        <v>-2.4780895477860393E-3</v>
      </c>
      <c r="Y67" s="30">
        <f t="shared" si="45"/>
        <v>-2.4116582426837309E-3</v>
      </c>
      <c r="Z67" s="31">
        <f t="shared" si="45"/>
        <v>-1.3276677570091013E-3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-1.6954448291584693E-3</v>
      </c>
      <c r="S68" s="30">
        <f t="shared" si="45"/>
        <v>1.4324387640201556E-3</v>
      </c>
      <c r="T68" s="30">
        <f t="shared" si="45"/>
        <v>2.3499824554700059E-3</v>
      </c>
      <c r="U68" s="30">
        <f t="shared" si="45"/>
        <v>3.2638310349734937E-3</v>
      </c>
      <c r="V68" s="30">
        <f t="shared" si="45"/>
        <v>-2.5862940781901647E-3</v>
      </c>
      <c r="W68" s="30">
        <f t="shared" si="45"/>
        <v>-5.0825751350152054E-3</v>
      </c>
      <c r="X68" s="30">
        <f t="shared" si="45"/>
        <v>-2.9779665646416697E-3</v>
      </c>
      <c r="Y68" s="30">
        <f t="shared" si="45"/>
        <v>-2.8933304628074763E-3</v>
      </c>
      <c r="Z68" s="31">
        <f t="shared" si="45"/>
        <v>-3.5980620985029857E-3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9.1239839224098021E-2</v>
      </c>
      <c r="G69" s="30">
        <f t="shared" si="47"/>
        <v>0.26971167064980101</v>
      </c>
      <c r="H69" s="30">
        <f t="shared" si="47"/>
        <v>0.20102381249798931</v>
      </c>
      <c r="I69" s="30">
        <f t="shared" si="47"/>
        <v>9.2486300222523812E-2</v>
      </c>
      <c r="J69" s="30">
        <f t="shared" si="47"/>
        <v>7.0286825992394539E-2</v>
      </c>
      <c r="K69" s="30">
        <f t="shared" si="47"/>
        <v>6.9017412510619693E-3</v>
      </c>
      <c r="L69" s="30">
        <f t="shared" si="47"/>
        <v>4.1162389375472017E-3</v>
      </c>
      <c r="M69" s="30">
        <f t="shared" si="47"/>
        <v>1.1399352400990855E-3</v>
      </c>
      <c r="N69" s="31">
        <f t="shared" si="47"/>
        <v>1.5728701910909047E-3</v>
      </c>
      <c r="P69" s="21">
        <f t="shared" si="44"/>
        <v>-8</v>
      </c>
      <c r="Q69" s="36">
        <f t="shared" si="45"/>
        <v>0</v>
      </c>
      <c r="R69" s="36">
        <f t="shared" si="45"/>
        <v>1.1944114780535961E-4</v>
      </c>
      <c r="S69" s="36">
        <f t="shared" si="45"/>
        <v>1.1945638478993246E-3</v>
      </c>
      <c r="T69" s="36">
        <f t="shared" si="45"/>
        <v>5.5280735059453148E-4</v>
      </c>
      <c r="U69" s="36">
        <f t="shared" si="45"/>
        <v>-6.4914436052706734E-4</v>
      </c>
      <c r="V69" s="36">
        <f t="shared" si="45"/>
        <v>-2.831254930401996E-3</v>
      </c>
      <c r="W69" s="36">
        <f t="shared" si="45"/>
        <v>-3.4316963009563381E-3</v>
      </c>
      <c r="X69" s="36">
        <f t="shared" si="45"/>
        <v>-1.6508781980265755E-3</v>
      </c>
      <c r="Y69" s="36">
        <f t="shared" si="45"/>
        <v>-3.5756164544669985E-3</v>
      </c>
      <c r="Z69" s="37">
        <f t="shared" si="45"/>
        <v>-3.9404929688827998E-3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0.17496263848248558</v>
      </c>
      <c r="F70" s="30">
        <f t="shared" si="47"/>
        <v>5.7584154647919638E-3</v>
      </c>
      <c r="G70" s="30">
        <f t="shared" si="47"/>
        <v>8.2489871379257534E-2</v>
      </c>
      <c r="H70" s="30">
        <f t="shared" si="47"/>
        <v>0.12344312924783588</v>
      </c>
      <c r="I70" s="30">
        <f t="shared" si="47"/>
        <v>8.6093285978369571E-2</v>
      </c>
      <c r="J70" s="30">
        <f t="shared" si="47"/>
        <v>8.3787087080398767E-2</v>
      </c>
      <c r="K70" s="30">
        <f t="shared" si="47"/>
        <v>4.482334853611135E-3</v>
      </c>
      <c r="L70" s="30">
        <f t="shared" si="47"/>
        <v>1.2006040268739424E-3</v>
      </c>
      <c r="M70" s="30">
        <f t="shared" si="47"/>
        <v>4.361189364894977E-4</v>
      </c>
      <c r="N70" s="31">
        <f t="shared" si="47"/>
        <v>1.1831749935342576E-3</v>
      </c>
      <c r="AA70" s="33"/>
    </row>
    <row r="71" spans="1:65" x14ac:dyDescent="0.2">
      <c r="D71" s="53">
        <f t="shared" si="48"/>
        <v>2.5000000000000001E-9</v>
      </c>
      <c r="E71" s="30">
        <f t="shared" si="47"/>
        <v>0.13423868815162507</v>
      </c>
      <c r="F71" s="30">
        <f t="shared" si="47"/>
        <v>0.1205328520126958</v>
      </c>
      <c r="G71" s="30">
        <f t="shared" si="47"/>
        <v>0.12371353677020282</v>
      </c>
      <c r="H71" s="30">
        <f t="shared" si="47"/>
        <v>7.5654924443314162E-2</v>
      </c>
      <c r="I71" s="30">
        <f t="shared" si="47"/>
        <v>4.2465421696281418E-2</v>
      </c>
      <c r="J71" s="30">
        <f t="shared" si="47"/>
        <v>1.3884754171744521E-2</v>
      </c>
      <c r="K71" s="30">
        <f t="shared" si="47"/>
        <v>2.6004045899896402E-3</v>
      </c>
      <c r="L71" s="30">
        <f t="shared" si="47"/>
        <v>1.3949023703674658E-3</v>
      </c>
      <c r="M71" s="30">
        <f t="shared" si="47"/>
        <v>1.7164729274384562E-3</v>
      </c>
      <c r="N71" s="31">
        <f t="shared" si="47"/>
        <v>7.2531846071397258E-4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1.3376017023140733E-2</v>
      </c>
      <c r="F72" s="30">
        <f t="shared" si="47"/>
        <v>4.1734339636408744E-3</v>
      </c>
      <c r="G72" s="30">
        <f t="shared" si="47"/>
        <v>2.8765631227188012E-3</v>
      </c>
      <c r="H72" s="30">
        <f t="shared" si="47"/>
        <v>2.5132154581984202E-3</v>
      </c>
      <c r="I72" s="30">
        <f t="shared" si="47"/>
        <v>5.823128404153239E-4</v>
      </c>
      <c r="J72" s="30">
        <f t="shared" si="47"/>
        <v>2.3280365834952143E-3</v>
      </c>
      <c r="K72" s="30">
        <f t="shared" si="47"/>
        <v>6.3888452390409203E-4</v>
      </c>
      <c r="L72" s="30">
        <f t="shared" si="47"/>
        <v>3.3499001794143156E-4</v>
      </c>
      <c r="M72" s="30">
        <f t="shared" si="47"/>
        <v>1.0711483638326802E-3</v>
      </c>
      <c r="N72" s="31">
        <f t="shared" si="47"/>
        <v>2.4600992001174095E-3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1.5647194420371337E-3</v>
      </c>
      <c r="F73" s="30">
        <f t="shared" si="47"/>
        <v>4.6500598578667618E-3</v>
      </c>
      <c r="G73" s="30">
        <f t="shared" si="47"/>
        <v>2.9425036139936462E-3</v>
      </c>
      <c r="H73" s="30">
        <f t="shared" si="47"/>
        <v>7.3157247728108802E-4</v>
      </c>
      <c r="I73" s="30">
        <f t="shared" si="47"/>
        <v>3.9774195627846842E-4</v>
      </c>
      <c r="J73" s="30">
        <f t="shared" si="47"/>
        <v>3.5120538736866016E-3</v>
      </c>
      <c r="K73" s="30">
        <f t="shared" si="47"/>
        <v>9.183206993339894E-4</v>
      </c>
      <c r="L73" s="30">
        <f t="shared" si="47"/>
        <v>9.3022802270046365E-4</v>
      </c>
      <c r="M73" s="30">
        <f t="shared" si="47"/>
        <v>1.4285365310865246E-3</v>
      </c>
      <c r="N73" s="31">
        <f t="shared" si="47"/>
        <v>2.3220136621475763E-3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2.5913429081426049E-3</v>
      </c>
      <c r="F74" s="30">
        <f t="shared" si="47"/>
        <v>7.2091797393222194E-4</v>
      </c>
      <c r="G74" s="30">
        <f t="shared" si="47"/>
        <v>2.6214080533658668E-3</v>
      </c>
      <c r="H74" s="30">
        <f t="shared" si="47"/>
        <v>3.8274761602331404E-3</v>
      </c>
      <c r="I74" s="30">
        <f t="shared" si="47"/>
        <v>4.6539463432247749E-3</v>
      </c>
      <c r="J74" s="30">
        <f t="shared" si="47"/>
        <v>1.1391818702961001E-3</v>
      </c>
      <c r="K74" s="30">
        <f t="shared" si="47"/>
        <v>1.3880768732588687E-3</v>
      </c>
      <c r="L74" s="30">
        <f t="shared" si="47"/>
        <v>2.7779205389541401E-3</v>
      </c>
      <c r="M74" s="30">
        <f t="shared" si="47"/>
        <v>2.8975834515840358E-3</v>
      </c>
      <c r="N74" s="31">
        <f t="shared" si="47"/>
        <v>3.8516409600748763E-3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5.2677345736851171E-2</v>
      </c>
      <c r="G77" s="30">
        <f t="shared" si="54"/>
        <v>0.15571810565324631</v>
      </c>
      <c r="H77" s="30">
        <f t="shared" si="54"/>
        <v>0.11606115225923899</v>
      </c>
      <c r="I77" s="30">
        <f t="shared" si="54"/>
        <v>5.3396990329826671E-2</v>
      </c>
      <c r="J77" s="30">
        <f t="shared" si="54"/>
        <v>4.0580117907193375E-2</v>
      </c>
      <c r="K77" s="30">
        <f t="shared" si="54"/>
        <v>3.9847221691777729E-3</v>
      </c>
      <c r="L77" s="30">
        <f t="shared" si="54"/>
        <v>2.3765116586416963E-3</v>
      </c>
      <c r="M77" s="30">
        <f t="shared" si="54"/>
        <v>6.581419177299477E-4</v>
      </c>
      <c r="N77" s="31">
        <f t="shared" si="54"/>
        <v>9.0809702822667194E-4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0.10101472642599023</v>
      </c>
      <c r="F78" s="30">
        <f t="shared" si="56"/>
        <v>3.3246227187033444E-3</v>
      </c>
      <c r="G78" s="30">
        <f t="shared" si="56"/>
        <v>4.7625549446231943E-2</v>
      </c>
      <c r="H78" s="30">
        <f t="shared" si="56"/>
        <v>7.1269923900847812E-2</v>
      </c>
      <c r="I78" s="30">
        <f t="shared" si="56"/>
        <v>4.970598183503111E-2</v>
      </c>
      <c r="J78" s="30">
        <f t="shared" si="56"/>
        <v>4.8374497280482848E-2</v>
      </c>
      <c r="K78" s="30">
        <f t="shared" si="56"/>
        <v>2.5878772343304306E-3</v>
      </c>
      <c r="L78" s="30">
        <f t="shared" si="56"/>
        <v>6.9316905810581941E-4</v>
      </c>
      <c r="M78" s="30">
        <f t="shared" si="56"/>
        <v>2.5179338538090481E-4</v>
      </c>
      <c r="N78" s="31">
        <f t="shared" si="56"/>
        <v>6.8310640101543738E-4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7.7502742740002961E-2</v>
      </c>
      <c r="F79" s="30">
        <f t="shared" si="56"/>
        <v>6.9589674555723249E-2</v>
      </c>
      <c r="G79" s="30">
        <f t="shared" si="56"/>
        <v>7.1426043756677271E-2</v>
      </c>
      <c r="H79" s="30">
        <f t="shared" si="56"/>
        <v>4.3679390992868231E-2</v>
      </c>
      <c r="I79" s="30">
        <f t="shared" si="56"/>
        <v>2.4517422647599051E-2</v>
      </c>
      <c r="J79" s="30">
        <f t="shared" si="56"/>
        <v>8.0163665586884779E-3</v>
      </c>
      <c r="K79" s="30">
        <f t="shared" si="56"/>
        <v>1.5013442900324572E-3</v>
      </c>
      <c r="L79" s="30">
        <f t="shared" si="56"/>
        <v>8.0534725902490351E-4</v>
      </c>
      <c r="M79" s="30">
        <f t="shared" si="56"/>
        <v>9.9100610671329771E-4</v>
      </c>
      <c r="N79" s="31">
        <f t="shared" si="56"/>
        <v>4.1876280854141707E-4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7.7226470289953192E-3</v>
      </c>
      <c r="F80" s="30">
        <f t="shared" si="56"/>
        <v>2.4095332223531859E-3</v>
      </c>
      <c r="G80" s="30">
        <f t="shared" si="56"/>
        <v>1.6607844932426505E-3</v>
      </c>
      <c r="H80" s="30">
        <f t="shared" si="56"/>
        <v>1.4510056213223868E-3</v>
      </c>
      <c r="I80" s="30">
        <f t="shared" si="56"/>
        <v>3.3619847516636286E-4</v>
      </c>
      <c r="J80" s="30">
        <f t="shared" si="56"/>
        <v>1.3440925481642586E-3</v>
      </c>
      <c r="K80" s="30">
        <f t="shared" si="56"/>
        <v>3.6886015185711346E-4</v>
      </c>
      <c r="L80" s="30">
        <f t="shared" si="56"/>
        <v>1.934065770343231E-4</v>
      </c>
      <c r="M80" s="30">
        <f t="shared" si="56"/>
        <v>6.1842779620082517E-4</v>
      </c>
      <c r="N80" s="31">
        <f t="shared" si="56"/>
        <v>1.4203389354209696E-3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9.0339119106638019E-4</v>
      </c>
      <c r="F81" s="30">
        <f t="shared" si="56"/>
        <v>2.6847133106872481E-3</v>
      </c>
      <c r="G81" s="30">
        <f t="shared" si="56"/>
        <v>1.6988552536306785E-3</v>
      </c>
      <c r="H81" s="30">
        <f t="shared" si="56"/>
        <v>4.2237356668995758E-4</v>
      </c>
      <c r="I81" s="30">
        <f t="shared" si="56"/>
        <v>2.2963642552538212E-4</v>
      </c>
      <c r="J81" s="30">
        <f t="shared" si="56"/>
        <v>2.0276852493814274E-3</v>
      </c>
      <c r="K81" s="30">
        <f t="shared" si="56"/>
        <v>5.3019270296288416E-4</v>
      </c>
      <c r="L81" s="30">
        <f t="shared" si="56"/>
        <v>5.37067399313846E-4</v>
      </c>
      <c r="M81" s="30">
        <f t="shared" si="56"/>
        <v>8.2476595077001923E-4</v>
      </c>
      <c r="N81" s="31">
        <f t="shared" si="56"/>
        <v>1.340615212902892E-3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1.4961125255787606E-3</v>
      </c>
      <c r="F82" s="36">
        <f t="shared" si="56"/>
        <v>4.1622218631340795E-4</v>
      </c>
      <c r="G82" s="36">
        <f t="shared" si="56"/>
        <v>1.5134706452666362E-3</v>
      </c>
      <c r="H82" s="36">
        <f t="shared" si="56"/>
        <v>2.2097943914274787E-3</v>
      </c>
      <c r="I82" s="36">
        <f t="shared" si="56"/>
        <v>2.6869571740548983E-3</v>
      </c>
      <c r="J82" s="36">
        <f t="shared" si="56"/>
        <v>6.5770695947139479E-4</v>
      </c>
      <c r="K82" s="36">
        <f t="shared" si="56"/>
        <v>8.0140655643190192E-4</v>
      </c>
      <c r="L82" s="36">
        <f t="shared" si="56"/>
        <v>1.6038331709525631E-3</v>
      </c>
      <c r="M82" s="36">
        <f t="shared" si="56"/>
        <v>1.6729205857714481E-3</v>
      </c>
      <c r="N82" s="37">
        <f t="shared" si="56"/>
        <v>2.2237459451210184E-3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4.5560889373869838E-3</v>
      </c>
      <c r="F85" s="5"/>
      <c r="G85" s="5" t="s">
        <v>22</v>
      </c>
      <c r="H85" s="5">
        <f>1/(1-E85)</f>
        <v>1.004576941891707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0.11335311402744884</v>
      </c>
      <c r="S85" s="30">
        <f t="shared" si="60"/>
        <v>8.9099575729258876E-2</v>
      </c>
      <c r="T85" s="30">
        <f t="shared" si="60"/>
        <v>8.5308871509588852E-2</v>
      </c>
      <c r="U85" s="30">
        <f t="shared" si="60"/>
        <v>5.6375905280180667E-2</v>
      </c>
      <c r="V85" s="30">
        <f t="shared" si="60"/>
        <v>1.6035512028822006E-2</v>
      </c>
      <c r="W85" s="30">
        <f t="shared" si="60"/>
        <v>1.1701493896379904E-3</v>
      </c>
      <c r="X85" s="30">
        <f t="shared" si="60"/>
        <v>1.0516618894429585E-3</v>
      </c>
      <c r="Y85" s="30">
        <f t="shared" si="60"/>
        <v>6.042295914205439E-4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-4.5769418917069871E-3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3.5515677261121169E-2</v>
      </c>
      <c r="S86" s="30">
        <f t="shared" si="61"/>
        <v>2.7916584408408097E-2</v>
      </c>
      <c r="T86" s="30">
        <f t="shared" si="61"/>
        <v>2.6728884989532228E-2</v>
      </c>
      <c r="U86" s="30">
        <f t="shared" si="61"/>
        <v>1.7663638748818027E-2</v>
      </c>
      <c r="V86" s="30">
        <f t="shared" si="61"/>
        <v>5.0242295927975956E-3</v>
      </c>
      <c r="W86" s="30">
        <f t="shared" si="61"/>
        <v>3.6662996359868179E-4</v>
      </c>
      <c r="X86" s="30">
        <f t="shared" si="61"/>
        <v>3.2950558591828775E-4</v>
      </c>
      <c r="Y86" s="30">
        <f t="shared" si="61"/>
        <v>1.8931657365244171E-4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1.4050966708411303E-3</v>
      </c>
      <c r="S87" s="30">
        <f t="shared" si="63"/>
        <v>1.1044559146405346E-3</v>
      </c>
      <c r="T87" s="30">
        <f t="shared" si="63"/>
        <v>1.0574672992425317E-3</v>
      </c>
      <c r="U87" s="30">
        <f t="shared" si="63"/>
        <v>6.9882153220470801E-4</v>
      </c>
      <c r="V87" s="30">
        <f t="shared" si="63"/>
        <v>1.9877217101838627E-4</v>
      </c>
      <c r="W87" s="30">
        <f t="shared" si="63"/>
        <v>1.4504877310816352E-5</v>
      </c>
      <c r="X87" s="30">
        <f t="shared" si="63"/>
        <v>1.3036136081351652E-5</v>
      </c>
      <c r="Y87" s="30">
        <f t="shared" si="63"/>
        <v>7.4898779324502226E-6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0.95783284557205683</v>
      </c>
      <c r="G88" s="30">
        <f t="shared" si="64"/>
        <v>1.0776364768946967</v>
      </c>
      <c r="H88" s="30">
        <f t="shared" si="64"/>
        <v>1.037741747120372</v>
      </c>
      <c r="I88" s="30">
        <f t="shared" si="64"/>
        <v>0.98724914609159919</v>
      </c>
      <c r="J88" s="30">
        <f t="shared" si="64"/>
        <v>0.34785051896224023</v>
      </c>
      <c r="K88" s="30">
        <f t="shared" si="64"/>
        <v>2.5353873277356758E-2</v>
      </c>
      <c r="L88" s="30">
        <f t="shared" si="64"/>
        <v>1.3190328355569412E-2</v>
      </c>
      <c r="M88" s="30">
        <f t="shared" si="64"/>
        <v>1.1682233531684259E-2</v>
      </c>
      <c r="N88" s="31">
        <f t="shared" si="64"/>
        <v>8.8440181904019775E-3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6.3082289018844657E-4</v>
      </c>
      <c r="S88" s="30">
        <f t="shared" si="65"/>
        <v>4.9584920854035808E-4</v>
      </c>
      <c r="T88" s="30">
        <f t="shared" si="65"/>
        <v>4.7475351115067063E-4</v>
      </c>
      <c r="U88" s="30">
        <f t="shared" si="65"/>
        <v>3.1373828421883432E-4</v>
      </c>
      <c r="V88" s="30">
        <f t="shared" si="65"/>
        <v>8.9239436697112503E-5</v>
      </c>
      <c r="W88" s="30">
        <f t="shared" si="65"/>
        <v>6.5120135980114037E-6</v>
      </c>
      <c r="X88" s="30">
        <f t="shared" si="65"/>
        <v>5.8526172685366378E-6</v>
      </c>
      <c r="Y88" s="30">
        <f t="shared" si="65"/>
        <v>3.3626059633879325E-6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0.85061114416668149</v>
      </c>
      <c r="F89" s="30">
        <f t="shared" si="64"/>
        <v>0.81921425416718696</v>
      </c>
      <c r="G89" s="30">
        <f t="shared" si="64"/>
        <v>0.81773589736426733</v>
      </c>
      <c r="H89" s="30">
        <f t="shared" si="64"/>
        <v>0.85660729784209977</v>
      </c>
      <c r="I89" s="30">
        <f t="shared" si="64"/>
        <v>0.67582351315944389</v>
      </c>
      <c r="J89" s="30">
        <f t="shared" si="64"/>
        <v>0.20753449949839226</v>
      </c>
      <c r="K89" s="30">
        <f t="shared" si="64"/>
        <v>9.1902448406141844E-3</v>
      </c>
      <c r="L89" s="30">
        <f t="shared" si="64"/>
        <v>1.8349351983817305E-3</v>
      </c>
      <c r="M89" s="30">
        <f t="shared" si="64"/>
        <v>-1.3357370765021415E-16</v>
      </c>
      <c r="N89" s="31">
        <f t="shared" si="64"/>
        <v>1.160974336047102E-3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0.55346013677674699</v>
      </c>
      <c r="F90" s="30">
        <f t="shared" si="64"/>
        <v>0.4872412864748642</v>
      </c>
      <c r="G90" s="30">
        <f t="shared" si="64"/>
        <v>0.52848271931432211</v>
      </c>
      <c r="H90" s="30">
        <f t="shared" si="64"/>
        <v>0.33653573869006187</v>
      </c>
      <c r="I90" s="30">
        <f t="shared" si="64"/>
        <v>0.13244435515988889</v>
      </c>
      <c r="J90" s="30">
        <f t="shared" si="64"/>
        <v>2.4462214730687434E-2</v>
      </c>
      <c r="K90" s="30">
        <f t="shared" si="64"/>
        <v>2.8662884462261964E-3</v>
      </c>
      <c r="L90" s="30">
        <f t="shared" si="64"/>
        <v>1.5387222187921894E-3</v>
      </c>
      <c r="M90" s="30">
        <f t="shared" si="64"/>
        <v>1.3348519667951428E-3</v>
      </c>
      <c r="N90" s="31">
        <f t="shared" si="64"/>
        <v>1.5997560037006716E-3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0.48325326161654458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2.2722794487312372E-2</v>
      </c>
      <c r="F91" s="30">
        <f t="shared" si="64"/>
        <v>9.0036802386481152E-3</v>
      </c>
      <c r="G91" s="30">
        <f t="shared" si="64"/>
        <v>5.298006761860579E-3</v>
      </c>
      <c r="H91" s="30">
        <f t="shared" si="64"/>
        <v>5.2477522758557996E-3</v>
      </c>
      <c r="I91" s="30">
        <f t="shared" si="64"/>
        <v>4.0413489072866661E-3</v>
      </c>
      <c r="J91" s="30">
        <f t="shared" si="64"/>
        <v>5.1317757559170632E-3</v>
      </c>
      <c r="K91" s="30">
        <f t="shared" si="64"/>
        <v>1.6480970824864381E-3</v>
      </c>
      <c r="L91" s="30">
        <f t="shared" si="64"/>
        <v>2.7778106682298121E-3</v>
      </c>
      <c r="M91" s="30">
        <f t="shared" si="64"/>
        <v>2.6771112343769816E-3</v>
      </c>
      <c r="N91" s="31">
        <f t="shared" si="64"/>
        <v>1.5286285647916576E-3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7.7113541981500382E-3</v>
      </c>
      <c r="F92" s="30">
        <f t="shared" si="64"/>
        <v>9.081633163986547E-3</v>
      </c>
      <c r="G92" s="30">
        <f t="shared" si="64"/>
        <v>6.8775978061613799E-3</v>
      </c>
      <c r="H92" s="30">
        <f t="shared" si="64"/>
        <v>5.6524117227822294E-3</v>
      </c>
      <c r="I92" s="30">
        <f t="shared" si="64"/>
        <v>4.3491968123600001E-3</v>
      </c>
      <c r="J92" s="30">
        <f t="shared" si="64"/>
        <v>5.2686926379183052E-3</v>
      </c>
      <c r="K92" s="30">
        <f t="shared" si="64"/>
        <v>5.2780878321519141E-3</v>
      </c>
      <c r="L92" s="30">
        <f t="shared" si="64"/>
        <v>3.0796818585813674E-3</v>
      </c>
      <c r="M92" s="30">
        <f t="shared" si="64"/>
        <v>2.983416303395799E-3</v>
      </c>
      <c r="N92" s="31">
        <f t="shared" si="64"/>
        <v>3.6662614553040571E-3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8.1846533110843424E-3</v>
      </c>
      <c r="F93" s="36">
        <f t="shared" si="64"/>
        <v>7.7200886231713131E-3</v>
      </c>
      <c r="G93" s="36">
        <f t="shared" si="64"/>
        <v>7.6255171108621199E-3</v>
      </c>
      <c r="H93" s="36">
        <f t="shared" si="64"/>
        <v>7.9407490760246714E-3</v>
      </c>
      <c r="I93" s="36">
        <f t="shared" si="64"/>
        <v>8.7294363529508649E-3</v>
      </c>
      <c r="J93" s="36">
        <f t="shared" si="64"/>
        <v>5.6782908321887024E-3</v>
      </c>
      <c r="K93" s="36">
        <f t="shared" si="64"/>
        <v>3.6392089638246691E-3</v>
      </c>
      <c r="L93" s="36">
        <f t="shared" si="64"/>
        <v>1.7588364626762764E-3</v>
      </c>
      <c r="M93" s="36">
        <f t="shared" si="64"/>
        <v>3.6712314858229587E-3</v>
      </c>
      <c r="N93" s="37">
        <f t="shared" si="64"/>
        <v>4.0128781916481636E-3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0.1052599022398045</v>
      </c>
      <c r="S94" s="30">
        <f t="shared" si="70"/>
        <v>7.6248023724396929E-2</v>
      </c>
      <c r="T94" s="30">
        <f t="shared" si="70"/>
        <v>6.0210891994142458E-2</v>
      </c>
      <c r="U94" s="30">
        <f t="shared" si="70"/>
        <v>3.1557655187916686E-2</v>
      </c>
      <c r="V94" s="30">
        <f t="shared" si="70"/>
        <v>7.8213817391242398E-3</v>
      </c>
      <c r="W94" s="30">
        <f t="shared" si="70"/>
        <v>5.8834355941612168E-4</v>
      </c>
      <c r="X94" s="30">
        <f t="shared" si="70"/>
        <v>5.0566916082530711E-4</v>
      </c>
      <c r="Y94" s="30">
        <f t="shared" si="70"/>
        <v>3.2420590136937182E-4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3.1252418278528649E-2</v>
      </c>
      <c r="S95" s="30">
        <f t="shared" si="70"/>
        <v>2.0158196475238276E-2</v>
      </c>
      <c r="T95" s="30">
        <f t="shared" si="70"/>
        <v>1.1198578934706974E-2</v>
      </c>
      <c r="U95" s="30">
        <f t="shared" si="70"/>
        <v>4.1582226012194974E-3</v>
      </c>
      <c r="V95" s="30">
        <f t="shared" si="70"/>
        <v>1.1820651491448774E-3</v>
      </c>
      <c r="W95" s="30">
        <f t="shared" si="70"/>
        <v>3.5800837804688817E-4</v>
      </c>
      <c r="X95" s="30">
        <f t="shared" si="70"/>
        <v>4.4268709904965963E-4</v>
      </c>
      <c r="Y95" s="30">
        <f t="shared" si="70"/>
        <v>2.7858372827003168E-4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8.4697103173495729E-4</v>
      </c>
      <c r="S96" s="30">
        <f t="shared" si="70"/>
        <v>5.4592372889809284E-4</v>
      </c>
      <c r="T96" s="30">
        <f t="shared" si="70"/>
        <v>4.9599195327750618E-4</v>
      </c>
      <c r="U96" s="30">
        <f t="shared" si="70"/>
        <v>4.8940006400521408E-4</v>
      </c>
      <c r="V96" s="30">
        <f t="shared" si="70"/>
        <v>4.7008249509221216E-4</v>
      </c>
      <c r="W96" s="30">
        <f t="shared" si="70"/>
        <v>2.3992378672805625E-4</v>
      </c>
      <c r="X96" s="30">
        <f t="shared" si="70"/>
        <v>2.8996361688059951E-4</v>
      </c>
      <c r="Y96" s="30">
        <f t="shared" si="70"/>
        <v>1.8675107173923847E-4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6.1385181301673814E-4</v>
      </c>
      <c r="S97" s="30">
        <f t="shared" si="70"/>
        <v>4.3432968070317201E-4</v>
      </c>
      <c r="T97" s="30">
        <f t="shared" si="70"/>
        <v>4.2099690492283272E-4</v>
      </c>
      <c r="U97" s="30">
        <f t="shared" si="70"/>
        <v>3.9622937879892474E-4</v>
      </c>
      <c r="V97" s="30">
        <f t="shared" si="70"/>
        <v>3.5728036124064446E-4</v>
      </c>
      <c r="W97" s="30">
        <f t="shared" si="70"/>
        <v>1.7555118252069878E-4</v>
      </c>
      <c r="X97" s="30">
        <f t="shared" si="70"/>
        <v>2.0556102253464187E-4</v>
      </c>
      <c r="Y97" s="30">
        <f t="shared" si="70"/>
        <v>1.4830585578981027E-4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0.35786194809908389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0.77482552131899096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0.83325228404371987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5.8426762724728909E-2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0.11314332474500589</v>
      </c>
      <c r="S121" s="30">
        <f t="shared" si="78"/>
        <v>8.8949717222297442E-2</v>
      </c>
      <c r="T121" s="30">
        <f t="shared" si="78"/>
        <v>8.5149012731658563E-2</v>
      </c>
      <c r="U121" s="30">
        <f t="shared" si="78"/>
        <v>5.6139718335909798E-2</v>
      </c>
      <c r="V121" s="30">
        <f t="shared" si="78"/>
        <v>1.5692902942351105E-2</v>
      </c>
      <c r="W121" s="30">
        <f t="shared" si="78"/>
        <v>9.4807702710473845E-4</v>
      </c>
      <c r="X121" s="30">
        <f t="shared" si="78"/>
        <v>7.7076906442328391E-4</v>
      </c>
      <c r="Y121" s="30">
        <f t="shared" si="78"/>
        <v>4.1897679179880284E-4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3.5123059229772401E-2</v>
      </c>
      <c r="S122" s="30">
        <f t="shared" si="78"/>
        <v>2.7612642579766162E-2</v>
      </c>
      <c r="T122" s="30">
        <f t="shared" si="78"/>
        <v>2.6432790659730868E-2</v>
      </c>
      <c r="U122" s="30">
        <f t="shared" si="78"/>
        <v>1.7427441315683401E-2</v>
      </c>
      <c r="V122" s="30">
        <f t="shared" si="78"/>
        <v>4.8715446604868894E-3</v>
      </c>
      <c r="W122" s="30">
        <f t="shared" si="78"/>
        <v>2.9431135820371144E-4</v>
      </c>
      <c r="X122" s="30">
        <f t="shared" si="78"/>
        <v>2.39269683503005E-4</v>
      </c>
      <c r="Y122" s="30">
        <f t="shared" si="78"/>
        <v>1.3006288004541714E-4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1.0852283530212105E-3</v>
      </c>
      <c r="S123" s="30">
        <f t="shared" si="78"/>
        <v>8.5317233995386109E-4</v>
      </c>
      <c r="T123" s="30">
        <f t="shared" si="78"/>
        <v>8.167174073805772E-4</v>
      </c>
      <c r="U123" s="30">
        <f t="shared" si="78"/>
        <v>5.3847113124933367E-4</v>
      </c>
      <c r="V123" s="30">
        <f t="shared" si="78"/>
        <v>1.5052044168430818E-4</v>
      </c>
      <c r="W123" s="30">
        <f t="shared" si="78"/>
        <v>9.0935994057177968E-6</v>
      </c>
      <c r="X123" s="30">
        <f t="shared" si="78"/>
        <v>7.3929279012167348E-6</v>
      </c>
      <c r="Y123" s="30">
        <f t="shared" si="78"/>
        <v>4.0186683106817148E-6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4.0216784530384459E-4</v>
      </c>
      <c r="S124" s="30">
        <f t="shared" si="78"/>
        <v>3.1617168928259407E-4</v>
      </c>
      <c r="T124" s="30">
        <f t="shared" si="78"/>
        <v>3.0266208861386921E-4</v>
      </c>
      <c r="U124" s="30">
        <f t="shared" si="78"/>
        <v>1.9954857796517195E-4</v>
      </c>
      <c r="V124" s="30">
        <f t="shared" si="78"/>
        <v>5.5780409291589971E-5</v>
      </c>
      <c r="W124" s="30">
        <f t="shared" si="78"/>
        <v>3.369938933932708E-6</v>
      </c>
      <c r="X124" s="30">
        <f t="shared" si="78"/>
        <v>2.7396979412137583E-6</v>
      </c>
      <c r="Y124" s="30">
        <f t="shared" si="78"/>
        <v>1.4892526268765101E-6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0.4780921655966075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0.10501688333914705</v>
      </c>
      <c r="S130" s="30">
        <f t="shared" si="82"/>
        <v>7.6048726028670244E-2</v>
      </c>
      <c r="T130" s="30">
        <f t="shared" si="82"/>
        <v>5.9938193278376746E-2</v>
      </c>
      <c r="U130" s="30">
        <f t="shared" si="82"/>
        <v>3.115381227227957E-2</v>
      </c>
      <c r="V130" s="30">
        <f t="shared" si="82"/>
        <v>7.308899279186324E-3</v>
      </c>
      <c r="W130" s="30">
        <f t="shared" si="82"/>
        <v>2.7031285906476115E-4</v>
      </c>
      <c r="X130" s="30">
        <f t="shared" si="82"/>
        <v>1.0391973709020513E-4</v>
      </c>
      <c r="Y130" s="30">
        <f t="shared" si="82"/>
        <v>5.9539724149205756E-5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3.0847178311294052E-2</v>
      </c>
      <c r="S131" s="30">
        <f t="shared" si="82"/>
        <v>1.9835701205075006E-2</v>
      </c>
      <c r="T131" s="30">
        <f t="shared" si="82"/>
        <v>1.0835076015688772E-2</v>
      </c>
      <c r="U131" s="30">
        <f t="shared" si="82"/>
        <v>3.7624963803660118E-3</v>
      </c>
      <c r="V131" s="30">
        <f t="shared" si="82"/>
        <v>7.7271722857267676E-4</v>
      </c>
      <c r="W131" s="30">
        <f t="shared" si="82"/>
        <v>1.1702898873985302E-4</v>
      </c>
      <c r="X131" s="30">
        <f t="shared" si="82"/>
        <v>1.3905075535757642E-4</v>
      </c>
      <c r="Y131" s="30">
        <f t="shared" si="82"/>
        <v>7.8524050177848227E-5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5.3012405429599672E-4</v>
      </c>
      <c r="S132" s="30">
        <f t="shared" si="82"/>
        <v>3.0580441723246073E-4</v>
      </c>
      <c r="T132" s="30">
        <f t="shared" si="82"/>
        <v>2.5564410677630884E-4</v>
      </c>
      <c r="U132" s="30">
        <f t="shared" si="82"/>
        <v>2.4902204680986079E-4</v>
      </c>
      <c r="V132" s="30">
        <f t="shared" si="82"/>
        <v>2.2961606250645518E-4</v>
      </c>
      <c r="W132" s="30">
        <f t="shared" si="82"/>
        <v>9.9099487840055862E-5</v>
      </c>
      <c r="X132" s="30">
        <f t="shared" si="82"/>
        <v>1.12489664988895E-4</v>
      </c>
      <c r="Y132" s="30">
        <f t="shared" si="82"/>
        <v>6.9832547767700913E-5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3.8910442205945773E-4</v>
      </c>
      <c r="S133" s="30">
        <f t="shared" si="82"/>
        <v>2.6417739119164569E-4</v>
      </c>
      <c r="T133" s="30">
        <f t="shared" si="82"/>
        <v>2.5078359207130461E-4</v>
      </c>
      <c r="U133" s="30">
        <f t="shared" si="82"/>
        <v>2.2590270641952617E-4</v>
      </c>
      <c r="V133" s="30">
        <f t="shared" si="82"/>
        <v>1.8677542147114263E-4</v>
      </c>
      <c r="W133" s="30">
        <f t="shared" si="82"/>
        <v>7.5659113350307983E-5</v>
      </c>
      <c r="X133" s="30">
        <f t="shared" si="82"/>
        <v>7.9640465086215393E-5</v>
      </c>
      <c r="Y133" s="30">
        <f t="shared" si="82"/>
        <v>6.5423176220610451E-5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0.34967715812932393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0.77723036200609663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0.8370660313289201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5.983566932282347E-2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T98G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52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0.79217192495730238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0.39458419774768083</v>
      </c>
      <c r="S4" s="75">
        <f>S3*AVERAGE(E63:E64)</f>
        <v>0.26479551296644849</v>
      </c>
      <c r="T4" s="75">
        <f>T3*AVERAGE(E64:E65)</f>
        <v>9.906748778641622E-2</v>
      </c>
      <c r="U4" s="75">
        <f>U3*AVERAGE(E65:E66)</f>
        <v>3.37247264567569E-2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0.67833241580317005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0.79217192495730238</v>
      </c>
      <c r="R5" s="80" t="s">
        <v>80</v>
      </c>
      <c r="S5" s="81">
        <f>SUM(R3:U3)</f>
        <v>1</v>
      </c>
      <c r="T5" s="80" t="s">
        <v>92</v>
      </c>
      <c r="U5" s="79">
        <f>Q5/S5</f>
        <v>0.79217192495730238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9.7451666398815306E-2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0.11715704168110352</v>
      </c>
      <c r="D7" s="53">
        <v>0</v>
      </c>
      <c r="E7" s="113">
        <v>79973</v>
      </c>
      <c r="F7" s="113">
        <v>83676</v>
      </c>
      <c r="G7" s="113">
        <v>77237</v>
      </c>
      <c r="H7" s="113">
        <v>79513</v>
      </c>
      <c r="I7" s="113">
        <v>75340</v>
      </c>
      <c r="J7" s="113">
        <v>59174</v>
      </c>
      <c r="K7" s="113">
        <v>19151</v>
      </c>
      <c r="L7" s="113">
        <v>10873</v>
      </c>
      <c r="M7" s="113">
        <v>10683</v>
      </c>
      <c r="N7" s="114">
        <v>8230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78582</v>
      </c>
      <c r="F8" s="113">
        <v>79400</v>
      </c>
      <c r="G8" s="113">
        <v>83442</v>
      </c>
      <c r="H8" s="113">
        <v>75816</v>
      </c>
      <c r="I8" s="113">
        <v>71807</v>
      </c>
      <c r="J8" s="113">
        <v>38462</v>
      </c>
      <c r="K8" s="113">
        <v>12508</v>
      </c>
      <c r="L8" s="113">
        <v>9611</v>
      </c>
      <c r="M8" s="113">
        <v>7916</v>
      </c>
      <c r="N8" s="114">
        <v>10196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76887</v>
      </c>
      <c r="F9" s="113">
        <v>75833</v>
      </c>
      <c r="G9" s="113">
        <v>73610</v>
      </c>
      <c r="H9" s="113">
        <v>73198</v>
      </c>
      <c r="I9" s="113">
        <v>58911</v>
      </c>
      <c r="J9" s="113">
        <v>21814</v>
      </c>
      <c r="K9" s="113">
        <v>10972</v>
      </c>
      <c r="L9" s="113">
        <v>8383</v>
      </c>
      <c r="M9" s="113">
        <v>10070</v>
      </c>
      <c r="N9" s="114">
        <v>9562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0.46264291679400815</v>
      </c>
      <c r="D10" s="53">
        <v>5.0000000000000001E-9</v>
      </c>
      <c r="E10" s="113">
        <v>61916</v>
      </c>
      <c r="F10" s="113">
        <v>51018</v>
      </c>
      <c r="G10" s="113">
        <v>59586</v>
      </c>
      <c r="H10" s="113">
        <v>48286</v>
      </c>
      <c r="I10" s="113">
        <v>22978</v>
      </c>
      <c r="J10" s="113">
        <v>14057</v>
      </c>
      <c r="K10" s="113">
        <v>8121</v>
      </c>
      <c r="L10" s="113">
        <v>8117</v>
      </c>
      <c r="M10" s="113">
        <v>10530</v>
      </c>
      <c r="N10" s="114">
        <v>12390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0.41314561782805342</v>
      </c>
      <c r="S10" s="38">
        <f t="shared" si="3"/>
        <v>0.30564969543046044</v>
      </c>
      <c r="T10" s="38">
        <f t="shared" si="3"/>
        <v>0.29605080047987409</v>
      </c>
      <c r="U10" s="38">
        <f t="shared" si="3"/>
        <v>0.24132851590661175</v>
      </c>
      <c r="V10" s="38">
        <f t="shared" si="3"/>
        <v>0.12763484780942416</v>
      </c>
      <c r="W10" s="38">
        <f t="shared" si="3"/>
        <v>2.9499043803215629E-2</v>
      </c>
      <c r="X10" s="38">
        <f t="shared" si="3"/>
        <v>2.6906158140257808E-2</v>
      </c>
      <c r="Y10" s="38">
        <f t="shared" si="3"/>
        <v>1.5573535666634173E-2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0.56009458319282346</v>
      </c>
      <c r="D11" s="53">
        <v>7.4999999999999993E-9</v>
      </c>
      <c r="E11" s="113">
        <v>33153</v>
      </c>
      <c r="F11" s="113">
        <v>26747</v>
      </c>
      <c r="G11" s="113">
        <v>25433</v>
      </c>
      <c r="H11" s="113">
        <v>17730</v>
      </c>
      <c r="I11" s="113">
        <v>14631</v>
      </c>
      <c r="J11" s="113">
        <v>10186</v>
      </c>
      <c r="K11" s="113">
        <v>7094</v>
      </c>
      <c r="L11" s="113">
        <v>9435</v>
      </c>
      <c r="M11" s="113">
        <v>11083</v>
      </c>
      <c r="N11" s="114">
        <v>11918</v>
      </c>
      <c r="O11" s="5"/>
      <c r="P11" s="41" t="s">
        <v>78</v>
      </c>
      <c r="Q11" s="42">
        <f>SUM(R10:Y10)</f>
        <v>1.4557882150645318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0.67833241580317005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9.7451666398815306E-2</v>
      </c>
      <c r="D12" s="53">
        <v>1E-8</v>
      </c>
      <c r="E12" s="113">
        <v>14543</v>
      </c>
      <c r="F12" s="113">
        <v>11919</v>
      </c>
      <c r="G12" s="113">
        <v>13029</v>
      </c>
      <c r="H12" s="113">
        <v>18367</v>
      </c>
      <c r="I12" s="113">
        <v>13272</v>
      </c>
      <c r="J12" s="113">
        <v>9931</v>
      </c>
      <c r="K12" s="113">
        <v>11595</v>
      </c>
      <c r="L12" s="113">
        <v>11348</v>
      </c>
      <c r="M12" s="113">
        <v>12813</v>
      </c>
      <c r="N12" s="114">
        <v>13650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0.50711916065825113</v>
      </c>
      <c r="D15" s="53">
        <f>D7</f>
        <v>0</v>
      </c>
      <c r="E15" s="113">
        <v>79357</v>
      </c>
      <c r="F15" s="113">
        <v>86158</v>
      </c>
      <c r="G15" s="113">
        <v>86475</v>
      </c>
      <c r="H15" s="113">
        <v>81184</v>
      </c>
      <c r="I15" s="113">
        <v>80457</v>
      </c>
      <c r="J15" s="113">
        <v>51067</v>
      </c>
      <c r="K15" s="113">
        <v>15616</v>
      </c>
      <c r="L15" s="113">
        <v>11130</v>
      </c>
      <c r="M15" s="113">
        <v>8103</v>
      </c>
      <c r="N15" s="114">
        <v>10069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0.62427620233935466</v>
      </c>
      <c r="D16" s="53">
        <f t="shared" ref="D16:D20" si="7">D8</f>
        <v>1.0000000000000001E-9</v>
      </c>
      <c r="E16" s="113">
        <v>78096</v>
      </c>
      <c r="F16" s="113">
        <v>83652</v>
      </c>
      <c r="G16" s="113">
        <v>85454</v>
      </c>
      <c r="H16" s="113">
        <v>82423</v>
      </c>
      <c r="I16" s="113">
        <v>75237</v>
      </c>
      <c r="J16" s="113">
        <v>33334</v>
      </c>
      <c r="K16" s="113">
        <v>13401</v>
      </c>
      <c r="L16" s="113">
        <v>10161</v>
      </c>
      <c r="M16" s="113">
        <v>9347</v>
      </c>
      <c r="N16" s="114">
        <v>6741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0.11715704168110352</v>
      </c>
      <c r="D17" s="53">
        <f t="shared" si="7"/>
        <v>2.5000000000000001E-9</v>
      </c>
      <c r="E17" s="113">
        <v>78631</v>
      </c>
      <c r="F17" s="113">
        <v>79718</v>
      </c>
      <c r="G17" s="113">
        <v>77388</v>
      </c>
      <c r="H17" s="113">
        <v>78856</v>
      </c>
      <c r="I17" s="113">
        <v>45353</v>
      </c>
      <c r="J17" s="113">
        <v>25783</v>
      </c>
      <c r="K17" s="113">
        <v>9031</v>
      </c>
      <c r="L17" s="113">
        <v>10484</v>
      </c>
      <c r="M17" s="113">
        <v>8532</v>
      </c>
      <c r="N17" s="114">
        <v>10105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1.0576679269768505</v>
      </c>
      <c r="S17" s="30">
        <f t="shared" si="10"/>
        <v>1.0187536884659267</v>
      </c>
      <c r="T17" s="30">
        <f t="shared" si="10"/>
        <v>1.011938932422497</v>
      </c>
      <c r="U17" s="30">
        <f t="shared" si="10"/>
        <v>0.95498001083347628</v>
      </c>
      <c r="V17" s="30">
        <f t="shared" si="10"/>
        <v>0.64837194334181392</v>
      </c>
      <c r="W17" s="30">
        <f t="shared" si="10"/>
        <v>0.19961563030778351</v>
      </c>
      <c r="X17" s="30">
        <f t="shared" si="10"/>
        <v>0.13542705109967881</v>
      </c>
      <c r="Y17" s="30">
        <f t="shared" si="10"/>
        <v>0.10713603015984351</v>
      </c>
      <c r="Z17" s="31">
        <f t="shared" si="10"/>
        <v>0.10601315225886378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62565</v>
      </c>
      <c r="F18" s="113">
        <v>48074</v>
      </c>
      <c r="G18" s="113">
        <v>50751</v>
      </c>
      <c r="H18" s="113">
        <v>38951</v>
      </c>
      <c r="I18" s="113">
        <v>19299</v>
      </c>
      <c r="J18" s="113">
        <v>12683</v>
      </c>
      <c r="K18" s="113">
        <v>10225</v>
      </c>
      <c r="L18" s="113">
        <v>9033</v>
      </c>
      <c r="M18" s="113">
        <v>10914</v>
      </c>
      <c r="N18" s="114">
        <v>10378</v>
      </c>
      <c r="O18" s="5"/>
      <c r="P18" s="20">
        <f t="shared" si="9"/>
        <v>-8.9999999999999982</v>
      </c>
      <c r="Q18" s="30">
        <f t="shared" si="10"/>
        <v>0.99741757790209462</v>
      </c>
      <c r="R18" s="30">
        <f t="shared" si="10"/>
        <v>1.0549365819499796</v>
      </c>
      <c r="S18" s="30">
        <f t="shared" si="10"/>
        <v>1.0161228364285098</v>
      </c>
      <c r="T18" s="30">
        <f t="shared" si="10"/>
        <v>1.0093256789616785</v>
      </c>
      <c r="U18" s="30">
        <f t="shared" si="10"/>
        <v>0.95251384935044203</v>
      </c>
      <c r="V18" s="30">
        <f t="shared" si="10"/>
        <v>0.6466975733076662</v>
      </c>
      <c r="W18" s="30">
        <f t="shared" si="10"/>
        <v>0.19910013849298938</v>
      </c>
      <c r="X18" s="30">
        <f t="shared" si="10"/>
        <v>0.13507732129026484</v>
      </c>
      <c r="Y18" s="30">
        <f t="shared" si="10"/>
        <v>0.10685935970807688</v>
      </c>
      <c r="Z18" s="31">
        <f t="shared" si="10"/>
        <v>0.10573938155180188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16401</v>
      </c>
      <c r="F19" s="113">
        <v>21493</v>
      </c>
      <c r="G19" s="113">
        <v>14566</v>
      </c>
      <c r="H19" s="113">
        <v>18389</v>
      </c>
      <c r="I19" s="113">
        <v>11958</v>
      </c>
      <c r="J19" s="113">
        <v>12356</v>
      </c>
      <c r="K19" s="113">
        <v>11627</v>
      </c>
      <c r="L19" s="113">
        <v>10168</v>
      </c>
      <c r="M19" s="113">
        <v>9884</v>
      </c>
      <c r="N19" s="114">
        <v>15642</v>
      </c>
      <c r="O19" s="5"/>
      <c r="P19" s="20">
        <f t="shared" si="9"/>
        <v>-8.6020599913279607</v>
      </c>
      <c r="Q19" s="30">
        <f t="shared" si="10"/>
        <v>0.98541758665911738</v>
      </c>
      <c r="R19" s="30">
        <f t="shared" si="10"/>
        <v>1.0422445760882797</v>
      </c>
      <c r="S19" s="30">
        <f t="shared" si="10"/>
        <v>1.0038978010881678</v>
      </c>
      <c r="T19" s="30">
        <f t="shared" si="10"/>
        <v>0.99718242063418061</v>
      </c>
      <c r="U19" s="30">
        <f t="shared" si="10"/>
        <v>0.941054097583222</v>
      </c>
      <c r="V19" s="30">
        <f t="shared" si="10"/>
        <v>0.63891711566537224</v>
      </c>
      <c r="W19" s="30">
        <f t="shared" si="10"/>
        <v>0.19670475267733459</v>
      </c>
      <c r="X19" s="30">
        <f t="shared" si="10"/>
        <v>0.13345219786300647</v>
      </c>
      <c r="Y19" s="30">
        <f t="shared" si="10"/>
        <v>0.10557372828435141</v>
      </c>
      <c r="Z19" s="31">
        <f t="shared" si="10"/>
        <v>0.10446722465305511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14470</v>
      </c>
      <c r="F20" s="113">
        <v>12311</v>
      </c>
      <c r="G20" s="113">
        <v>12644</v>
      </c>
      <c r="H20" s="113">
        <v>13543</v>
      </c>
      <c r="I20" s="113">
        <v>13044</v>
      </c>
      <c r="J20" s="113">
        <v>11855</v>
      </c>
      <c r="K20" s="113">
        <v>12560</v>
      </c>
      <c r="L20" s="113">
        <v>9876</v>
      </c>
      <c r="M20" s="113">
        <v>16241</v>
      </c>
      <c r="N20" s="114">
        <v>13387</v>
      </c>
      <c r="O20" s="5"/>
      <c r="P20" s="20">
        <f t="shared" si="9"/>
        <v>-8.3010299956639813</v>
      </c>
      <c r="Q20" s="30">
        <f t="shared" si="10"/>
        <v>0.77402103770266562</v>
      </c>
      <c r="R20" s="30">
        <f t="shared" si="10"/>
        <v>0.81865722638344895</v>
      </c>
      <c r="S20" s="30">
        <f t="shared" si="10"/>
        <v>0.78853678710981479</v>
      </c>
      <c r="T20" s="30">
        <f t="shared" si="10"/>
        <v>0.78326202256538879</v>
      </c>
      <c r="U20" s="30">
        <f t="shared" si="10"/>
        <v>0.73917461897063019</v>
      </c>
      <c r="V20" s="30">
        <f t="shared" si="10"/>
        <v>0.50185352440272468</v>
      </c>
      <c r="W20" s="30">
        <f t="shared" si="10"/>
        <v>0.15450669731250227</v>
      </c>
      <c r="X20" s="30">
        <f t="shared" si="10"/>
        <v>0.10482338662518532</v>
      </c>
      <c r="Y20" s="30">
        <f t="shared" si="10"/>
        <v>8.2925541239666153E-2</v>
      </c>
      <c r="Z20" s="31">
        <f t="shared" si="10"/>
        <v>8.205641012153643E-2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0.3517458689611539</v>
      </c>
      <c r="R21" s="30">
        <f t="shared" si="10"/>
        <v>0.37203032404681458</v>
      </c>
      <c r="S21" s="30">
        <f t="shared" si="10"/>
        <v>0.35834240140682805</v>
      </c>
      <c r="T21" s="30">
        <f t="shared" si="10"/>
        <v>0.35594533912057358</v>
      </c>
      <c r="U21" s="30">
        <f t="shared" si="10"/>
        <v>0.33591027375115329</v>
      </c>
      <c r="V21" s="30">
        <f t="shared" si="10"/>
        <v>0.22806215262079838</v>
      </c>
      <c r="W21" s="30">
        <f t="shared" si="10"/>
        <v>7.0213973340839758E-2</v>
      </c>
      <c r="X21" s="30">
        <f t="shared" si="10"/>
        <v>4.763590576990312E-2</v>
      </c>
      <c r="Y21" s="30">
        <f t="shared" si="10"/>
        <v>3.7684656025622543E-2</v>
      </c>
      <c r="Z21" s="31">
        <f t="shared" si="10"/>
        <v>3.7289688362605156E-2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0.1878497543469565</v>
      </c>
      <c r="R22" s="30">
        <f t="shared" si="10"/>
        <v>0.19868266026325609</v>
      </c>
      <c r="S22" s="30">
        <f t="shared" si="10"/>
        <v>0.19137263011838018</v>
      </c>
      <c r="T22" s="30">
        <f t="shared" si="10"/>
        <v>0.19009247986968747</v>
      </c>
      <c r="U22" s="30">
        <f t="shared" si="10"/>
        <v>0.17939276044132238</v>
      </c>
      <c r="V22" s="30">
        <f t="shared" si="10"/>
        <v>0.12179651028221854</v>
      </c>
      <c r="W22" s="30">
        <f t="shared" si="10"/>
        <v>3.7497747117130019E-2</v>
      </c>
      <c r="X22" s="30">
        <f t="shared" si="10"/>
        <v>2.543993828100739E-2</v>
      </c>
      <c r="Y22" s="30">
        <f t="shared" si="10"/>
        <v>2.0125476947234724E-2</v>
      </c>
      <c r="Z22" s="31">
        <f t="shared" si="10"/>
        <v>1.9914544609374057E-2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84977</v>
      </c>
      <c r="F23" s="113">
        <v>88461</v>
      </c>
      <c r="G23" s="113">
        <v>85043</v>
      </c>
      <c r="H23" s="113">
        <v>86553</v>
      </c>
      <c r="I23" s="113">
        <v>77245</v>
      </c>
      <c r="J23" s="113">
        <v>47730</v>
      </c>
      <c r="K23" s="113">
        <v>13817</v>
      </c>
      <c r="L23" s="113">
        <v>11053</v>
      </c>
      <c r="M23" s="113">
        <v>7284</v>
      </c>
      <c r="N23" s="114">
        <v>7499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87147</v>
      </c>
      <c r="F24" s="113">
        <v>88827</v>
      </c>
      <c r="G24" s="113">
        <v>92680</v>
      </c>
      <c r="H24" s="113">
        <v>81719</v>
      </c>
      <c r="I24" s="113">
        <v>77018</v>
      </c>
      <c r="J24" s="113">
        <v>37863</v>
      </c>
      <c r="K24" s="113">
        <v>13115</v>
      </c>
      <c r="L24" s="113">
        <v>10206</v>
      </c>
      <c r="M24" s="113">
        <v>11104</v>
      </c>
      <c r="N24" s="114">
        <v>8157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85316</v>
      </c>
      <c r="F25" s="113">
        <v>82012</v>
      </c>
      <c r="G25" s="113">
        <v>82728</v>
      </c>
      <c r="H25" s="113">
        <v>76581</v>
      </c>
      <c r="I25" s="113">
        <v>56599</v>
      </c>
      <c r="J25" s="113">
        <v>21979</v>
      </c>
      <c r="K25" s="113">
        <v>9979</v>
      </c>
      <c r="L25" s="113">
        <v>8761</v>
      </c>
      <c r="M25" s="113">
        <v>8356</v>
      </c>
      <c r="N25" s="114">
        <v>8355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64536</v>
      </c>
      <c r="F26" s="113">
        <v>55813</v>
      </c>
      <c r="G26" s="113">
        <v>53276</v>
      </c>
      <c r="H26" s="113">
        <v>46132</v>
      </c>
      <c r="I26" s="113">
        <v>25868</v>
      </c>
      <c r="J26" s="113">
        <v>11598</v>
      </c>
      <c r="K26" s="113">
        <v>8502</v>
      </c>
      <c r="L26" s="113">
        <v>9312</v>
      </c>
      <c r="M26" s="113">
        <v>9498</v>
      </c>
      <c r="N26" s="114">
        <v>13283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1.0576679269768505</v>
      </c>
      <c r="S26" s="30">
        <f t="shared" si="15"/>
        <v>1.0187536884659267</v>
      </c>
      <c r="T26" s="30">
        <f t="shared" si="15"/>
        <v>1.011938932422497</v>
      </c>
      <c r="U26" s="30">
        <f t="shared" si="15"/>
        <v>0.95498001083347628</v>
      </c>
      <c r="V26" s="30">
        <f t="shared" si="15"/>
        <v>0.64837194334181392</v>
      </c>
      <c r="W26" s="30">
        <f t="shared" si="15"/>
        <v>0.19961563030778351</v>
      </c>
      <c r="X26" s="30">
        <f t="shared" si="15"/>
        <v>0.13542705109967881</v>
      </c>
      <c r="Y26" s="30">
        <f t="shared" si="15"/>
        <v>0.10713603015984351</v>
      </c>
      <c r="Z26" s="31">
        <f t="shared" si="15"/>
        <v>0.10601315225886378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36881</v>
      </c>
      <c r="F27" s="113">
        <v>26813</v>
      </c>
      <c r="G27" s="113">
        <v>24391</v>
      </c>
      <c r="H27" s="113">
        <v>22479</v>
      </c>
      <c r="I27" s="113">
        <v>12592</v>
      </c>
      <c r="J27" s="113">
        <v>13592</v>
      </c>
      <c r="K27" s="113">
        <v>11518</v>
      </c>
      <c r="L27" s="113">
        <v>10814</v>
      </c>
      <c r="M27" s="113">
        <v>14212</v>
      </c>
      <c r="N27" s="114">
        <v>15457</v>
      </c>
      <c r="O27" s="5"/>
      <c r="P27" s="20">
        <f t="shared" si="14"/>
        <v>-8.9999999999999982</v>
      </c>
      <c r="Q27" s="30">
        <f t="shared" si="15"/>
        <v>0.99741757790209462</v>
      </c>
      <c r="R27" s="30">
        <f t="shared" si="15"/>
        <v>1.0307546561770902</v>
      </c>
      <c r="S27" s="30">
        <f t="shared" si="15"/>
        <v>1.0702850729301929</v>
      </c>
      <c r="T27" s="30">
        <f t="shared" si="15"/>
        <v>0.98277190125763669</v>
      </c>
      <c r="U27" s="30">
        <f t="shared" si="15"/>
        <v>0.91743753843089182</v>
      </c>
      <c r="V27" s="30">
        <f t="shared" si="15"/>
        <v>0.448852033911046</v>
      </c>
      <c r="W27" s="30">
        <f t="shared" si="15"/>
        <v>0.15986948533506851</v>
      </c>
      <c r="X27" s="30">
        <f t="shared" si="15"/>
        <v>0.12277426048375691</v>
      </c>
      <c r="Y27" s="30">
        <f t="shared" si="15"/>
        <v>0.11581274979640228</v>
      </c>
      <c r="Z27" s="31">
        <f t="shared" si="15"/>
        <v>0.10280965205148464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16941</v>
      </c>
      <c r="F28" s="115">
        <v>12704</v>
      </c>
      <c r="G28" s="115">
        <v>15964</v>
      </c>
      <c r="H28" s="115">
        <v>17809</v>
      </c>
      <c r="I28" s="115">
        <v>10917</v>
      </c>
      <c r="J28" s="115">
        <v>11409</v>
      </c>
      <c r="K28" s="115">
        <v>12972</v>
      </c>
      <c r="L28" s="115">
        <v>10405</v>
      </c>
      <c r="M28" s="115">
        <v>15368</v>
      </c>
      <c r="N28" s="116">
        <v>17230</v>
      </c>
      <c r="O28" s="5"/>
      <c r="P28" s="20">
        <f t="shared" si="14"/>
        <v>-8.6020599913279607</v>
      </c>
      <c r="Q28" s="30">
        <f t="shared" si="15"/>
        <v>0.98541758665911738</v>
      </c>
      <c r="R28" s="30">
        <f t="shared" si="15"/>
        <v>0.97262993244092522</v>
      </c>
      <c r="S28" s="30">
        <f t="shared" si="15"/>
        <v>0.95638591208775203</v>
      </c>
      <c r="T28" s="30">
        <f t="shared" si="15"/>
        <v>0.93672248668589309</v>
      </c>
      <c r="U28" s="30">
        <f t="shared" si="15"/>
        <v>0.65806430258233461</v>
      </c>
      <c r="V28" s="30">
        <f t="shared" si="15"/>
        <v>0.28543746362149758</v>
      </c>
      <c r="W28" s="30">
        <f t="shared" si="15"/>
        <v>0.12281008815729944</v>
      </c>
      <c r="X28" s="30">
        <f t="shared" si="15"/>
        <v>0.11334440405999911</v>
      </c>
      <c r="Y28" s="30">
        <f t="shared" si="15"/>
        <v>0.1105880440210395</v>
      </c>
      <c r="Z28" s="31">
        <f t="shared" si="15"/>
        <v>0.11507401272849761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0.77402103770266562</v>
      </c>
      <c r="R29" s="30">
        <f t="shared" si="15"/>
        <v>0.63351187559756916</v>
      </c>
      <c r="S29" s="30">
        <f t="shared" si="15"/>
        <v>0.67051676068589894</v>
      </c>
      <c r="T29" s="30">
        <f t="shared" si="15"/>
        <v>0.54582921659958772</v>
      </c>
      <c r="U29" s="30">
        <f t="shared" si="15"/>
        <v>0.27830863671281669</v>
      </c>
      <c r="V29" s="30">
        <f t="shared" si="15"/>
        <v>0.15735929422081499</v>
      </c>
      <c r="W29" s="30">
        <f t="shared" si="15"/>
        <v>0.11014849690047546</v>
      </c>
      <c r="X29" s="30">
        <f t="shared" si="15"/>
        <v>0.10830224523994587</v>
      </c>
      <c r="Y29" s="30">
        <f t="shared" si="15"/>
        <v>0.12699041984409024</v>
      </c>
      <c r="Z29" s="31">
        <f t="shared" si="15"/>
        <v>0.14733876187696648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0.3517458689611539</v>
      </c>
      <c r="R30" s="30">
        <f t="shared" si="15"/>
        <v>0.30694072887980289</v>
      </c>
      <c r="S30" s="30">
        <f t="shared" si="15"/>
        <v>0.26286690846483113</v>
      </c>
      <c r="T30" s="30">
        <f t="shared" si="15"/>
        <v>0.23931840521286696</v>
      </c>
      <c r="U30" s="30">
        <f t="shared" si="15"/>
        <v>0.16060555259966278</v>
      </c>
      <c r="V30" s="30">
        <f t="shared" si="15"/>
        <v>0.14767286660592605</v>
      </c>
      <c r="W30" s="30">
        <f t="shared" si="15"/>
        <v>0.1235875372433171</v>
      </c>
      <c r="X30" s="30">
        <f t="shared" si="15"/>
        <v>0.12445504162744432</v>
      </c>
      <c r="Y30" s="30">
        <f t="shared" si="15"/>
        <v>0.14346020203001353</v>
      </c>
      <c r="Z30" s="31">
        <f t="shared" si="15"/>
        <v>0.17601027985900453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0.1878497543469565</v>
      </c>
      <c r="R31" s="30">
        <f t="shared" si="15"/>
        <v>0.15122382307117285</v>
      </c>
      <c r="S31" s="30">
        <f t="shared" si="15"/>
        <v>0.17003690087431841</v>
      </c>
      <c r="T31" s="30">
        <f t="shared" si="15"/>
        <v>0.20329951348639005</v>
      </c>
      <c r="U31" s="30">
        <f t="shared" si="15"/>
        <v>0.15293239991277194</v>
      </c>
      <c r="V31" s="30">
        <f t="shared" si="15"/>
        <v>0.13594249227352248</v>
      </c>
      <c r="W31" s="30">
        <f t="shared" si="15"/>
        <v>0.1519705386176845</v>
      </c>
      <c r="X31" s="30">
        <f t="shared" si="15"/>
        <v>0.1295976854766292</v>
      </c>
      <c r="Y31" s="30">
        <f t="shared" si="15"/>
        <v>0.18190764760485015</v>
      </c>
      <c r="Z31" s="31">
        <f t="shared" si="15"/>
        <v>0.18071224179678372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1.0463031273054655</v>
      </c>
      <c r="G34" s="30">
        <f t="shared" si="17"/>
        <v>0.96578845360309107</v>
      </c>
      <c r="H34" s="30">
        <f t="shared" si="17"/>
        <v>0.99424805871981792</v>
      </c>
      <c r="I34" s="30">
        <f t="shared" si="17"/>
        <v>0.94206794793242721</v>
      </c>
      <c r="J34" s="30">
        <f t="shared" si="17"/>
        <v>0.73992472459455061</v>
      </c>
      <c r="K34" s="30">
        <f t="shared" si="17"/>
        <v>0.2394683205581884</v>
      </c>
      <c r="L34" s="30">
        <f t="shared" si="17"/>
        <v>0.13595838595525991</v>
      </c>
      <c r="M34" s="30">
        <f t="shared" si="17"/>
        <v>0.13358258412214122</v>
      </c>
      <c r="N34" s="31">
        <f t="shared" si="17"/>
        <v>0.10290973203456166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0.98260662973753643</v>
      </c>
      <c r="F35" s="30">
        <f t="shared" si="20"/>
        <v>0.99283508184012104</v>
      </c>
      <c r="G35" s="30">
        <f t="shared" si="20"/>
        <v>1.0433771397846774</v>
      </c>
      <c r="H35" s="30">
        <f t="shared" si="20"/>
        <v>0.94801995673539818</v>
      </c>
      <c r="I35" s="30">
        <f t="shared" si="20"/>
        <v>0.89789053805659413</v>
      </c>
      <c r="J35" s="30">
        <f t="shared" si="20"/>
        <v>0.48093731634426617</v>
      </c>
      <c r="K35" s="30">
        <f t="shared" si="20"/>
        <v>0.15640278594025483</v>
      </c>
      <c r="L35" s="30">
        <f t="shared" si="20"/>
        <v>0.12017806009528216</v>
      </c>
      <c r="M35" s="30">
        <f t="shared" si="20"/>
        <v>9.8983406899828694E-2</v>
      </c>
      <c r="N35" s="31">
        <f t="shared" si="20"/>
        <v>0.12749302889725284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0.96141197654208299</v>
      </c>
      <c r="F36" s="30">
        <f t="shared" si="20"/>
        <v>0.94823252847836148</v>
      </c>
      <c r="G36" s="30">
        <f t="shared" si="20"/>
        <v>0.92043564703087288</v>
      </c>
      <c r="H36" s="30">
        <f t="shared" si="20"/>
        <v>0.9152839083190577</v>
      </c>
      <c r="I36" s="30">
        <f t="shared" si="20"/>
        <v>0.73663611468870749</v>
      </c>
      <c r="J36" s="30">
        <f t="shared" si="20"/>
        <v>0.27276705888237279</v>
      </c>
      <c r="K36" s="30">
        <f t="shared" si="20"/>
        <v>0.13719630375251649</v>
      </c>
      <c r="L36" s="30">
        <f t="shared" si="20"/>
        <v>0.10482287772123092</v>
      </c>
      <c r="M36" s="30">
        <f t="shared" si="20"/>
        <v>0.12591749715528991</v>
      </c>
      <c r="N36" s="31">
        <f t="shared" si="20"/>
        <v>0.11956535330674102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2.4181925772889468E-2</v>
      </c>
      <c r="S36" s="30">
        <f t="shared" si="23"/>
        <v>-5.416223650168317E-2</v>
      </c>
      <c r="T36" s="30">
        <f t="shared" si="23"/>
        <v>2.655377770404177E-2</v>
      </c>
      <c r="U36" s="30">
        <f t="shared" si="23"/>
        <v>3.5076310919550213E-2</v>
      </c>
      <c r="V36" s="30">
        <f t="shared" si="23"/>
        <v>0.1978455393966202</v>
      </c>
      <c r="W36" s="30">
        <f t="shared" si="23"/>
        <v>3.9230653157920875E-2</v>
      </c>
      <c r="X36" s="30">
        <f t="shared" si="23"/>
        <v>1.2303060806507934E-2</v>
      </c>
      <c r="Y36" s="30">
        <f t="shared" si="23"/>
        <v>-8.9533900883254081E-3</v>
      </c>
      <c r="Z36" s="31">
        <f t="shared" si="23"/>
        <v>2.929729500317238E-3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0.77421129631250551</v>
      </c>
      <c r="F37" s="30">
        <f t="shared" si="20"/>
        <v>0.63794030485288789</v>
      </c>
      <c r="G37" s="30">
        <f t="shared" si="20"/>
        <v>0.7450764633063659</v>
      </c>
      <c r="H37" s="30">
        <f t="shared" si="20"/>
        <v>0.60377877533667612</v>
      </c>
      <c r="I37" s="30">
        <f t="shared" si="20"/>
        <v>0.28732197116526825</v>
      </c>
      <c r="J37" s="30">
        <f t="shared" si="20"/>
        <v>0.1757718229902592</v>
      </c>
      <c r="K37" s="30">
        <f t="shared" si="20"/>
        <v>0.10154677203556201</v>
      </c>
      <c r="L37" s="30">
        <f t="shared" si="20"/>
        <v>0.10149675515486477</v>
      </c>
      <c r="M37" s="30">
        <f t="shared" si="20"/>
        <v>0.13166943843547196</v>
      </c>
      <c r="N37" s="31">
        <f t="shared" si="20"/>
        <v>0.15492728795968638</v>
      </c>
      <c r="P37" s="20">
        <f t="shared" si="21"/>
        <v>-8.6020599913279607</v>
      </c>
      <c r="Q37" s="30">
        <f t="shared" si="23"/>
        <v>0</v>
      </c>
      <c r="R37" s="30">
        <f t="shared" si="23"/>
        <v>6.9614643647354479E-2</v>
      </c>
      <c r="S37" s="30">
        <f t="shared" si="23"/>
        <v>4.7511889000415808E-2</v>
      </c>
      <c r="T37" s="30">
        <f t="shared" si="23"/>
        <v>6.0459933948287525E-2</v>
      </c>
      <c r="U37" s="30">
        <f t="shared" si="23"/>
        <v>0.28298979500088739</v>
      </c>
      <c r="V37" s="30">
        <f t="shared" si="23"/>
        <v>0.35347965204387466</v>
      </c>
      <c r="W37" s="30">
        <f t="shared" si="23"/>
        <v>7.3894664520035153E-2</v>
      </c>
      <c r="X37" s="30">
        <f t="shared" si="23"/>
        <v>2.0107793803007354E-2</v>
      </c>
      <c r="Y37" s="30">
        <f t="shared" si="23"/>
        <v>-5.0143157366880908E-3</v>
      </c>
      <c r="Z37" s="31">
        <f t="shared" si="23"/>
        <v>-1.0606788075442505E-2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0.41455241143886062</v>
      </c>
      <c r="F38" s="30">
        <f t="shared" si="20"/>
        <v>0.33445037700223823</v>
      </c>
      <c r="G38" s="30">
        <f t="shared" si="20"/>
        <v>0.31801983169319648</v>
      </c>
      <c r="H38" s="30">
        <f t="shared" si="20"/>
        <v>0.22169982369049554</v>
      </c>
      <c r="I38" s="30">
        <f t="shared" si="20"/>
        <v>0.18294924537031249</v>
      </c>
      <c r="J38" s="30">
        <f t="shared" si="20"/>
        <v>0.12736798669550972</v>
      </c>
      <c r="K38" s="30">
        <f t="shared" si="20"/>
        <v>8.8704937916546836E-2</v>
      </c>
      <c r="L38" s="30">
        <f t="shared" si="20"/>
        <v>0.1179773173446038</v>
      </c>
      <c r="M38" s="30">
        <f t="shared" si="20"/>
        <v>0.13858427219186475</v>
      </c>
      <c r="N38" s="31">
        <f t="shared" si="20"/>
        <v>0.14902529603741263</v>
      </c>
      <c r="P38" s="20">
        <f t="shared" si="21"/>
        <v>-8.3010299956639813</v>
      </c>
      <c r="Q38" s="30">
        <f t="shared" si="23"/>
        <v>0</v>
      </c>
      <c r="R38" s="30">
        <f t="shared" si="23"/>
        <v>0.18514535078587979</v>
      </c>
      <c r="S38" s="30">
        <f t="shared" si="23"/>
        <v>0.11802002642391585</v>
      </c>
      <c r="T38" s="30">
        <f t="shared" si="23"/>
        <v>0.23743280596580107</v>
      </c>
      <c r="U38" s="30">
        <f t="shared" si="23"/>
        <v>0.4608659822578135</v>
      </c>
      <c r="V38" s="30">
        <f t="shared" si="23"/>
        <v>0.34449423018190972</v>
      </c>
      <c r="W38" s="30">
        <f t="shared" si="23"/>
        <v>4.4358200412026816E-2</v>
      </c>
      <c r="X38" s="30">
        <f t="shared" si="23"/>
        <v>-3.4788586147605494E-3</v>
      </c>
      <c r="Y38" s="30">
        <f t="shared" si="23"/>
        <v>-4.4064878604424082E-2</v>
      </c>
      <c r="Z38" s="31">
        <f t="shared" si="23"/>
        <v>-6.5282351755430054E-2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0.18184887399497329</v>
      </c>
      <c r="F39" s="30">
        <f t="shared" si="20"/>
        <v>0.14903780025758692</v>
      </c>
      <c r="G39" s="30">
        <f t="shared" si="20"/>
        <v>0.16291748465106973</v>
      </c>
      <c r="H39" s="30">
        <f t="shared" si="20"/>
        <v>0.22966501194153027</v>
      </c>
      <c r="I39" s="30">
        <f t="shared" si="20"/>
        <v>0.16595601015342679</v>
      </c>
      <c r="J39" s="30">
        <f t="shared" si="20"/>
        <v>0.12417941055106098</v>
      </c>
      <c r="K39" s="30">
        <f t="shared" si="20"/>
        <v>0.14498643292111088</v>
      </c>
      <c r="L39" s="30">
        <f t="shared" si="20"/>
        <v>0.1418978905380566</v>
      </c>
      <c r="M39" s="30">
        <f t="shared" si="20"/>
        <v>0.16021657309341902</v>
      </c>
      <c r="N39" s="31">
        <f t="shared" si="20"/>
        <v>0.17068260537931551</v>
      </c>
      <c r="P39" s="20">
        <f t="shared" si="21"/>
        <v>-8.1249387366082999</v>
      </c>
      <c r="Q39" s="30">
        <f t="shared" si="23"/>
        <v>0</v>
      </c>
      <c r="R39" s="30">
        <f t="shared" si="23"/>
        <v>6.5089595167011682E-2</v>
      </c>
      <c r="S39" s="30">
        <f t="shared" si="23"/>
        <v>9.547549294199692E-2</v>
      </c>
      <c r="T39" s="30">
        <f t="shared" si="23"/>
        <v>0.11662693390770662</v>
      </c>
      <c r="U39" s="30">
        <f t="shared" si="23"/>
        <v>0.17530472115149051</v>
      </c>
      <c r="V39" s="30">
        <f t="shared" si="23"/>
        <v>8.038928601487233E-2</v>
      </c>
      <c r="W39" s="30">
        <f t="shared" si="23"/>
        <v>-5.3373563902477342E-2</v>
      </c>
      <c r="X39" s="30">
        <f t="shared" si="23"/>
        <v>-7.6819135857541201E-2</v>
      </c>
      <c r="Y39" s="30">
        <f t="shared" si="23"/>
        <v>-0.10577554600439099</v>
      </c>
      <c r="Z39" s="31">
        <f t="shared" si="23"/>
        <v>-0.13872059149639937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4.7458837192083242E-2</v>
      </c>
      <c r="S40" s="36">
        <f t="shared" si="23"/>
        <v>2.1335729244061769E-2</v>
      </c>
      <c r="T40" s="36">
        <f t="shared" si="23"/>
        <v>-1.3207033616702585E-2</v>
      </c>
      <c r="U40" s="36">
        <f t="shared" si="23"/>
        <v>2.6460360528550442E-2</v>
      </c>
      <c r="V40" s="36">
        <f t="shared" si="23"/>
        <v>-1.4145981991303944E-2</v>
      </c>
      <c r="W40" s="36">
        <f t="shared" si="23"/>
        <v>-0.11447279150055448</v>
      </c>
      <c r="X40" s="36">
        <f t="shared" si="23"/>
        <v>-0.10415774719562181</v>
      </c>
      <c r="Y40" s="36">
        <f t="shared" si="23"/>
        <v>-0.16178217065761541</v>
      </c>
      <c r="Z40" s="37">
        <f t="shared" si="23"/>
        <v>-0.16079769718740966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1.0857013243948235</v>
      </c>
      <c r="G42" s="30">
        <f t="shared" si="25"/>
        <v>1.0896959310457806</v>
      </c>
      <c r="H42" s="30">
        <f t="shared" si="25"/>
        <v>1.023022543694948</v>
      </c>
      <c r="I42" s="30">
        <f t="shared" si="25"/>
        <v>1.0138614110916491</v>
      </c>
      <c r="J42" s="30">
        <f t="shared" si="25"/>
        <v>0.64350970928840556</v>
      </c>
      <c r="K42" s="30">
        <f t="shared" si="25"/>
        <v>0.19678163237017529</v>
      </c>
      <c r="L42" s="30">
        <f t="shared" si="25"/>
        <v>0.14025227768186802</v>
      </c>
      <c r="M42" s="30">
        <f t="shared" si="25"/>
        <v>0.10210819461421172</v>
      </c>
      <c r="N42" s="31">
        <f t="shared" si="25"/>
        <v>0.1268823166198319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0.9841097823758459</v>
      </c>
      <c r="F43" s="30">
        <f t="shared" si="27"/>
        <v>1.0541225096714846</v>
      </c>
      <c r="G43" s="30">
        <f t="shared" si="27"/>
        <v>1.0768300212961679</v>
      </c>
      <c r="H43" s="30">
        <f t="shared" si="27"/>
        <v>1.0386355330972692</v>
      </c>
      <c r="I43" s="30">
        <f t="shared" si="27"/>
        <v>0.94808271482036877</v>
      </c>
      <c r="J43" s="30">
        <f t="shared" si="27"/>
        <v>0.42005116120821101</v>
      </c>
      <c r="K43" s="30">
        <f t="shared" si="27"/>
        <v>0.16886979094471818</v>
      </c>
      <c r="L43" s="30">
        <f t="shared" si="27"/>
        <v>0.12804163463840618</v>
      </c>
      <c r="M43" s="30">
        <f t="shared" si="27"/>
        <v>0.11778419043058583</v>
      </c>
      <c r="N43" s="31">
        <f t="shared" si="27"/>
        <v>8.4945247426187989E-2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0.99085146867951157</v>
      </c>
      <c r="F44" s="30">
        <f t="shared" si="27"/>
        <v>1.004549063094623</v>
      </c>
      <c r="G44" s="30">
        <f t="shared" si="27"/>
        <v>0.9751880741459481</v>
      </c>
      <c r="H44" s="30">
        <f t="shared" si="27"/>
        <v>0.99368675731189438</v>
      </c>
      <c r="I44" s="30">
        <f t="shared" si="27"/>
        <v>0.57150597930869362</v>
      </c>
      <c r="J44" s="30">
        <f t="shared" si="27"/>
        <v>0.32489887470544504</v>
      </c>
      <c r="K44" s="30">
        <f t="shared" si="27"/>
        <v>0.11380218506243936</v>
      </c>
      <c r="L44" s="30">
        <f t="shared" si="27"/>
        <v>0.1321118489862268</v>
      </c>
      <c r="M44" s="30">
        <f t="shared" si="27"/>
        <v>0.10751414493995488</v>
      </c>
      <c r="N44" s="31">
        <f t="shared" si="27"/>
        <v>0.12733596280101314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0.78839925904457075</v>
      </c>
      <c r="F45" s="30">
        <f t="shared" si="27"/>
        <v>0.60579406983630935</v>
      </c>
      <c r="G45" s="30">
        <f t="shared" si="27"/>
        <v>0.63952770392025904</v>
      </c>
      <c r="H45" s="30">
        <f t="shared" si="27"/>
        <v>0.49083256675529569</v>
      </c>
      <c r="I45" s="30">
        <f t="shared" si="27"/>
        <v>0.2431921569615787</v>
      </c>
      <c r="J45" s="30">
        <f t="shared" si="27"/>
        <v>0.15982206988671446</v>
      </c>
      <c r="K45" s="30">
        <f t="shared" si="27"/>
        <v>0.12884811673828395</v>
      </c>
      <c r="L45" s="30">
        <f t="shared" si="27"/>
        <v>0.11382738762806054</v>
      </c>
      <c r="M45" s="30">
        <f t="shared" si="27"/>
        <v>0.13753040059478056</v>
      </c>
      <c r="N45" s="31">
        <f t="shared" si="27"/>
        <v>0.13077611300830425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0.20667363937648853</v>
      </c>
      <c r="F46" s="30">
        <f t="shared" si="27"/>
        <v>0.2708393714480134</v>
      </c>
      <c r="G46" s="30">
        <f t="shared" si="27"/>
        <v>0.18355028541905566</v>
      </c>
      <c r="H46" s="30">
        <f t="shared" si="27"/>
        <v>0.23172498960394169</v>
      </c>
      <c r="I46" s="30">
        <f t="shared" si="27"/>
        <v>0.15068613984903664</v>
      </c>
      <c r="J46" s="30">
        <f t="shared" si="27"/>
        <v>0.15570145040765149</v>
      </c>
      <c r="K46" s="30">
        <f t="shared" si="27"/>
        <v>0.14651511523873131</v>
      </c>
      <c r="L46" s="30">
        <f t="shared" si="27"/>
        <v>0.12812984361808033</v>
      </c>
      <c r="M46" s="30">
        <f t="shared" si="27"/>
        <v>0.12455107929987273</v>
      </c>
      <c r="N46" s="31">
        <f t="shared" si="27"/>
        <v>0.19710926572325063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1.0642761339427158</v>
      </c>
      <c r="S46" s="30">
        <f t="shared" si="29"/>
        <v>1.0209026863795496</v>
      </c>
      <c r="T46" s="30">
        <f t="shared" si="29"/>
        <v>1.0133070228071404</v>
      </c>
      <c r="U46" s="30">
        <f t="shared" si="29"/>
        <v>0.94982113966176196</v>
      </c>
      <c r="V46" s="30">
        <f t="shared" si="29"/>
        <v>0.60807864522594701</v>
      </c>
      <c r="W46" s="30">
        <f t="shared" si="29"/>
        <v>0.10789904113174206</v>
      </c>
      <c r="X46" s="30">
        <f t="shared" si="29"/>
        <v>3.6355048984617305E-2</v>
      </c>
      <c r="Y46" s="30">
        <f t="shared" si="29"/>
        <v>4.8221407176875647E-3</v>
      </c>
      <c r="Z46" s="31">
        <f t="shared" si="29"/>
        <v>3.5705914744893208E-3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0.182340562269239</v>
      </c>
      <c r="F47" s="30">
        <f t="shared" si="27"/>
        <v>0.15513439268117493</v>
      </c>
      <c r="G47" s="30">
        <f t="shared" si="27"/>
        <v>0.15933061985710145</v>
      </c>
      <c r="H47" s="30">
        <f t="shared" si="27"/>
        <v>0.17065917310382198</v>
      </c>
      <c r="I47" s="30">
        <f t="shared" si="27"/>
        <v>0.16437113298133749</v>
      </c>
      <c r="J47" s="30">
        <f t="shared" si="27"/>
        <v>0.14938820771954586</v>
      </c>
      <c r="K47" s="30">
        <f t="shared" si="27"/>
        <v>0.15827211210101189</v>
      </c>
      <c r="L47" s="30">
        <f t="shared" si="27"/>
        <v>0.12445026903738801</v>
      </c>
      <c r="M47" s="30">
        <f t="shared" si="27"/>
        <v>0.2046574341267941</v>
      </c>
      <c r="N47" s="31">
        <f t="shared" si="27"/>
        <v>0.1686933729853699</v>
      </c>
      <c r="P47" s="20">
        <f t="shared" ref="P47:P51" si="30">LOG(D62,10)</f>
        <v>-8.9999999999999982</v>
      </c>
      <c r="Q47" s="30">
        <f t="shared" ref="Q47:Q51" si="31">$E89*E$88</f>
        <v>0.99712165639787553</v>
      </c>
      <c r="R47" s="30">
        <f t="shared" si="29"/>
        <v>1.0612127815416881</v>
      </c>
      <c r="S47" s="30">
        <f t="shared" si="29"/>
        <v>1.0179641776638173</v>
      </c>
      <c r="T47" s="30">
        <f t="shared" si="29"/>
        <v>1.0103903770210556</v>
      </c>
      <c r="U47" s="30">
        <f t="shared" si="29"/>
        <v>0.94708722806125401</v>
      </c>
      <c r="V47" s="30">
        <f t="shared" si="29"/>
        <v>0.60632838594787242</v>
      </c>
      <c r="W47" s="30">
        <f t="shared" si="29"/>
        <v>0.10758847061702514</v>
      </c>
      <c r="X47" s="30">
        <f t="shared" si="29"/>
        <v>3.6250406661967507E-2</v>
      </c>
      <c r="Y47" s="30">
        <f t="shared" si="29"/>
        <v>4.8082609398042648E-3</v>
      </c>
      <c r="Z47" s="31">
        <f t="shared" si="29"/>
        <v>3.5603140853629244E-3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0.98374657799849685</v>
      </c>
      <c r="R48" s="30">
        <f t="shared" si="29"/>
        <v>1.0469780048116166</v>
      </c>
      <c r="S48" s="30">
        <f t="shared" si="29"/>
        <v>1.0043095241953546</v>
      </c>
      <c r="T48" s="30">
        <f t="shared" si="29"/>
        <v>0.99683731614836912</v>
      </c>
      <c r="U48" s="30">
        <f t="shared" si="29"/>
        <v>0.93438329585289071</v>
      </c>
      <c r="V48" s="30">
        <f t="shared" si="29"/>
        <v>0.59819528639498742</v>
      </c>
      <c r="W48" s="30">
        <f t="shared" si="29"/>
        <v>0.10614531248267031</v>
      </c>
      <c r="X48" s="30">
        <f t="shared" si="29"/>
        <v>3.5764155031585004E-2</v>
      </c>
      <c r="Y48" s="30">
        <f t="shared" si="29"/>
        <v>4.7437644296523572E-3</v>
      </c>
      <c r="Z48" s="31">
        <f t="shared" si="29"/>
        <v>3.5125571444594764E-3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0.74812595474968036</v>
      </c>
      <c r="R49" s="30">
        <f t="shared" si="29"/>
        <v>0.79621259882319295</v>
      </c>
      <c r="S49" s="30">
        <f t="shared" si="29"/>
        <v>0.76376379695421404</v>
      </c>
      <c r="T49" s="30">
        <f t="shared" si="29"/>
        <v>0.75808128389214802</v>
      </c>
      <c r="U49" s="30">
        <f t="shared" si="29"/>
        <v>0.71058584695088511</v>
      </c>
      <c r="V49" s="30">
        <f t="shared" si="29"/>
        <v>0.45491941702255378</v>
      </c>
      <c r="W49" s="30">
        <f t="shared" si="29"/>
        <v>8.0722073163259564E-2</v>
      </c>
      <c r="X49" s="30">
        <f t="shared" si="29"/>
        <v>2.7198155731588219E-2</v>
      </c>
      <c r="Y49" s="30">
        <f t="shared" si="29"/>
        <v>3.6075686283573182E-3</v>
      </c>
      <c r="Z49" s="31">
        <f t="shared" si="29"/>
        <v>2.6712521558733921E-3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1.0409993292302624</v>
      </c>
      <c r="G50" s="30">
        <f t="shared" si="33"/>
        <v>1.0007766807489085</v>
      </c>
      <c r="H50" s="30">
        <f t="shared" si="33"/>
        <v>1.0185461948527248</v>
      </c>
      <c r="I50" s="30">
        <f t="shared" si="33"/>
        <v>0.90901067347635245</v>
      </c>
      <c r="J50" s="30">
        <f t="shared" si="33"/>
        <v>0.56168139614248558</v>
      </c>
      <c r="K50" s="30">
        <f t="shared" si="33"/>
        <v>0.16259693799498687</v>
      </c>
      <c r="L50" s="30">
        <f t="shared" si="33"/>
        <v>0.13007048966190851</v>
      </c>
      <c r="M50" s="30">
        <f t="shared" si="33"/>
        <v>8.5717311743177566E-2</v>
      </c>
      <c r="N50" s="31">
        <f t="shared" si="33"/>
        <v>8.8247408122197765E-2</v>
      </c>
      <c r="P50" s="20">
        <f t="shared" si="30"/>
        <v>-8.1249387366082999</v>
      </c>
      <c r="Q50" s="30">
        <f t="shared" si="31"/>
        <v>0.27746198727937527</v>
      </c>
      <c r="R50" s="30">
        <f t="shared" si="29"/>
        <v>0.29529617113775652</v>
      </c>
      <c r="S50" s="30">
        <f t="shared" si="29"/>
        <v>0.28326168818172265</v>
      </c>
      <c r="T50" s="30">
        <f t="shared" si="29"/>
        <v>0.28115418027221639</v>
      </c>
      <c r="U50" s="30">
        <f t="shared" si="29"/>
        <v>0.2635392609705135</v>
      </c>
      <c r="V50" s="30">
        <f t="shared" si="29"/>
        <v>0.16871870932654146</v>
      </c>
      <c r="W50" s="30">
        <f t="shared" si="29"/>
        <v>2.9937882377952203E-2</v>
      </c>
      <c r="X50" s="30">
        <f t="shared" si="29"/>
        <v>1.0087144138910951E-2</v>
      </c>
      <c r="Y50" s="30">
        <f t="shared" si="29"/>
        <v>1.3379607464703847E-3</v>
      </c>
      <c r="Z50" s="31">
        <f t="shared" si="29"/>
        <v>9.9070340627460175E-4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1.0255363215929016</v>
      </c>
      <c r="F51" s="30">
        <f t="shared" si="33"/>
        <v>1.0453063770196642</v>
      </c>
      <c r="G51" s="30">
        <f t="shared" si="33"/>
        <v>1.0906480577097333</v>
      </c>
      <c r="H51" s="30">
        <f t="shared" si="33"/>
        <v>0.9616602139402427</v>
      </c>
      <c r="I51" s="30">
        <f t="shared" si="33"/>
        <v>0.90633936241571245</v>
      </c>
      <c r="J51" s="30">
        <f t="shared" si="33"/>
        <v>0.44556762418066065</v>
      </c>
      <c r="K51" s="30">
        <f t="shared" si="33"/>
        <v>0.15433587912023253</v>
      </c>
      <c r="L51" s="30">
        <f t="shared" si="33"/>
        <v>0.12010308671758241</v>
      </c>
      <c r="M51" s="30">
        <f t="shared" si="33"/>
        <v>0.13067065205879239</v>
      </c>
      <c r="N51" s="31">
        <f t="shared" si="33"/>
        <v>9.5990679831013101E-2</v>
      </c>
      <c r="P51" s="20">
        <f t="shared" si="30"/>
        <v>-8</v>
      </c>
      <c r="Q51" s="30">
        <f t="shared" si="31"/>
        <v>9.4784905443891121E-2</v>
      </c>
      <c r="R51" s="30">
        <f t="shared" si="29"/>
        <v>0.10087731272195032</v>
      </c>
      <c r="S51" s="30">
        <f t="shared" si="29"/>
        <v>9.6766164595900039E-2</v>
      </c>
      <c r="T51" s="30">
        <f t="shared" si="29"/>
        <v>9.6046210342405625E-2</v>
      </c>
      <c r="U51" s="30">
        <f t="shared" si="29"/>
        <v>9.0028706911449013E-2</v>
      </c>
      <c r="V51" s="30">
        <f t="shared" si="29"/>
        <v>5.7636676890190801E-2</v>
      </c>
      <c r="W51" s="30">
        <f t="shared" si="29"/>
        <v>1.0227200411158691E-2</v>
      </c>
      <c r="X51" s="30">
        <f t="shared" si="29"/>
        <v>3.445909880414981E-3</v>
      </c>
      <c r="Y51" s="30">
        <f t="shared" si="29"/>
        <v>4.5706615196315311E-4</v>
      </c>
      <c r="Z51" s="31">
        <f t="shared" si="29"/>
        <v>3.3843817528823406E-4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1.0039893147557575</v>
      </c>
      <c r="F52" s="30">
        <f t="shared" si="33"/>
        <v>0.96510820574979117</v>
      </c>
      <c r="G52" s="30">
        <f t="shared" si="33"/>
        <v>0.97353401508643511</v>
      </c>
      <c r="H52" s="30">
        <f t="shared" si="33"/>
        <v>0.90119679442672718</v>
      </c>
      <c r="I52" s="30">
        <f t="shared" si="33"/>
        <v>0.66605081374960284</v>
      </c>
      <c r="J52" s="30">
        <f t="shared" si="33"/>
        <v>0.25864645727667485</v>
      </c>
      <c r="K52" s="30">
        <f t="shared" si="33"/>
        <v>0.11743177565694246</v>
      </c>
      <c r="L52" s="30">
        <f t="shared" si="33"/>
        <v>0.10309848547253962</v>
      </c>
      <c r="M52" s="30">
        <f t="shared" si="33"/>
        <v>9.8332489967873665E-2</v>
      </c>
      <c r="N52" s="31">
        <f t="shared" si="33"/>
        <v>9.8320722077738676E-2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0.7594525577509208</v>
      </c>
      <c r="F53" s="30">
        <f t="shared" si="33"/>
        <v>0.65680125210351037</v>
      </c>
      <c r="G53" s="30">
        <f t="shared" si="33"/>
        <v>0.62694611483107199</v>
      </c>
      <c r="H53" s="30">
        <f t="shared" si="33"/>
        <v>0.54287630770679129</v>
      </c>
      <c r="I53" s="30">
        <f t="shared" si="33"/>
        <v>0.30441178201160313</v>
      </c>
      <c r="J53" s="30">
        <f t="shared" si="33"/>
        <v>0.13648398978547135</v>
      </c>
      <c r="K53" s="30">
        <f t="shared" si="33"/>
        <v>0.1000506019275804</v>
      </c>
      <c r="L53" s="30">
        <f t="shared" si="33"/>
        <v>0.10958259293691235</v>
      </c>
      <c r="M53" s="30">
        <f t="shared" si="33"/>
        <v>0.11177142050201819</v>
      </c>
      <c r="N53" s="31">
        <f t="shared" si="33"/>
        <v>0.1563128846629088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0.43401155606811254</v>
      </c>
      <c r="F54" s="30">
        <f t="shared" si="33"/>
        <v>0.31553243818915705</v>
      </c>
      <c r="G54" s="30">
        <f t="shared" si="33"/>
        <v>0.28703060828224108</v>
      </c>
      <c r="H54" s="30">
        <f t="shared" si="33"/>
        <v>0.2645304023441637</v>
      </c>
      <c r="I54" s="30">
        <f t="shared" si="33"/>
        <v>0.1481812725796392</v>
      </c>
      <c r="J54" s="30">
        <f t="shared" si="33"/>
        <v>0.1599491627146169</v>
      </c>
      <c r="K54" s="30">
        <f t="shared" si="33"/>
        <v>0.13554255857467315</v>
      </c>
      <c r="L54" s="30">
        <f t="shared" si="33"/>
        <v>0.12725796391964886</v>
      </c>
      <c r="M54" s="30">
        <f t="shared" si="33"/>
        <v>0.16724525459830308</v>
      </c>
      <c r="N54" s="31">
        <f t="shared" si="33"/>
        <v>0.18189627781635032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0.1993598267766572</v>
      </c>
      <c r="F55" s="36">
        <f t="shared" si="33"/>
        <v>0.1494992762747567</v>
      </c>
      <c r="G55" s="36">
        <f t="shared" si="33"/>
        <v>0.18786259811478401</v>
      </c>
      <c r="H55" s="36">
        <f t="shared" si="33"/>
        <v>0.20957435541381786</v>
      </c>
      <c r="I55" s="36">
        <f t="shared" si="33"/>
        <v>0.12847005660355154</v>
      </c>
      <c r="J55" s="36">
        <f t="shared" si="33"/>
        <v>0.13425985854996059</v>
      </c>
      <c r="K55" s="36">
        <f t="shared" si="33"/>
        <v>0.15265307083093071</v>
      </c>
      <c r="L55" s="36">
        <f t="shared" si="33"/>
        <v>0.12244489685444297</v>
      </c>
      <c r="M55" s="36">
        <f t="shared" si="33"/>
        <v>0.18084893559433729</v>
      </c>
      <c r="N55" s="37">
        <f t="shared" si="33"/>
        <v>0.20276074702566577</v>
      </c>
      <c r="P55" s="20" t="e">
        <f>LOG(D61,10)</f>
        <v>#NUM!</v>
      </c>
      <c r="Q55" s="30">
        <f>E88</f>
        <v>1</v>
      </c>
      <c r="R55" s="30">
        <f t="shared" ref="R55:Z60" si="36">F88</f>
        <v>1.0642761339427158</v>
      </c>
      <c r="S55" s="30">
        <f t="shared" si="36"/>
        <v>1.0209026863795496</v>
      </c>
      <c r="T55" s="30">
        <f t="shared" si="36"/>
        <v>1.0133070228071404</v>
      </c>
      <c r="U55" s="30">
        <f t="shared" si="36"/>
        <v>0.94982113966176196</v>
      </c>
      <c r="V55" s="30">
        <f t="shared" si="36"/>
        <v>0.60807864522594701</v>
      </c>
      <c r="W55" s="30">
        <f t="shared" si="36"/>
        <v>0.10789904113174206</v>
      </c>
      <c r="X55" s="30">
        <f t="shared" si="36"/>
        <v>3.6355048984617305E-2</v>
      </c>
      <c r="Y55" s="30">
        <f t="shared" si="36"/>
        <v>4.8221407176875647E-3</v>
      </c>
      <c r="Z55" s="31">
        <f t="shared" si="36"/>
        <v>3.5705914744893208E-3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0.99712165639787553</v>
      </c>
      <c r="R56" s="30">
        <f t="shared" si="36"/>
        <v>1.0342788531412679</v>
      </c>
      <c r="S56" s="30">
        <f t="shared" si="36"/>
        <v>1.0783390872303791</v>
      </c>
      <c r="T56" s="30">
        <f t="shared" si="36"/>
        <v>0.98079772170782209</v>
      </c>
      <c r="U56" s="30">
        <f t="shared" si="36"/>
        <v>0.90797664981807635</v>
      </c>
      <c r="V56" s="30">
        <f t="shared" si="36"/>
        <v>0.3856956137020533</v>
      </c>
      <c r="W56" s="30">
        <f t="shared" si="36"/>
        <v>6.3598358379640257E-2</v>
      </c>
      <c r="X56" s="30">
        <f t="shared" si="36"/>
        <v>2.2252366488251463E-2</v>
      </c>
      <c r="Y56" s="30">
        <f t="shared" si="36"/>
        <v>1.4493131557478334E-2</v>
      </c>
      <c r="Z56" s="31">
        <f t="shared" si="36"/>
        <v>0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0.98374657799849685</v>
      </c>
      <c r="R57" s="30">
        <f t="shared" si="36"/>
        <v>0.96949357778797074</v>
      </c>
      <c r="S57" s="30">
        <f t="shared" si="36"/>
        <v>0.95138814409676331</v>
      </c>
      <c r="T57" s="30">
        <f t="shared" si="36"/>
        <v>0.92947147340718161</v>
      </c>
      <c r="U57" s="30">
        <f t="shared" si="36"/>
        <v>0.61888165850254206</v>
      </c>
      <c r="V57" s="30">
        <f t="shared" si="36"/>
        <v>0.20355525668282476</v>
      </c>
      <c r="W57" s="30">
        <f t="shared" si="36"/>
        <v>2.2292299679267685E-2</v>
      </c>
      <c r="X57" s="30">
        <f t="shared" si="36"/>
        <v>1.17419364046914E-2</v>
      </c>
      <c r="Y57" s="30">
        <f t="shared" si="36"/>
        <v>8.6697231945713771E-3</v>
      </c>
      <c r="Z57" s="31">
        <f t="shared" si="36"/>
        <v>1.3669742106628968E-2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0.74812595474968036</v>
      </c>
      <c r="R58" s="30">
        <f t="shared" si="36"/>
        <v>0.5915157522141985</v>
      </c>
      <c r="S58" s="30">
        <f t="shared" si="36"/>
        <v>0.63276105224773527</v>
      </c>
      <c r="T58" s="30">
        <f t="shared" si="36"/>
        <v>0.49378547769834613</v>
      </c>
      <c r="U58" s="30">
        <f t="shared" si="36"/>
        <v>0.19560953265115028</v>
      </c>
      <c r="V58" s="30">
        <f t="shared" si="36"/>
        <v>6.0800522758700681E-2</v>
      </c>
      <c r="W58" s="30">
        <f t="shared" si="36"/>
        <v>8.1798080705744458E-3</v>
      </c>
      <c r="X58" s="30">
        <f t="shared" si="36"/>
        <v>6.1219931768329433E-3</v>
      </c>
      <c r="Y58" s="30">
        <f t="shared" si="36"/>
        <v>2.695165841662972E-2</v>
      </c>
      <c r="Z58" s="31">
        <f t="shared" si="36"/>
        <v>4.9631730799713253E-2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0.27746198727937527</v>
      </c>
      <c r="R59" s="30">
        <f t="shared" si="36"/>
        <v>0.22752259572907502</v>
      </c>
      <c r="S59" s="30">
        <f t="shared" si="36"/>
        <v>0.17839832626301416</v>
      </c>
      <c r="T59" s="30">
        <f t="shared" si="36"/>
        <v>0.15215138401067119</v>
      </c>
      <c r="U59" s="30">
        <f t="shared" si="36"/>
        <v>6.4418772092602439E-2</v>
      </c>
      <c r="V59" s="30">
        <f t="shared" si="36"/>
        <v>5.000412081675204E-2</v>
      </c>
      <c r="W59" s="30">
        <f t="shared" si="36"/>
        <v>2.3158837184709347E-2</v>
      </c>
      <c r="X59" s="30">
        <f t="shared" si="36"/>
        <v>2.4125749486107628E-2</v>
      </c>
      <c r="Y59" s="30">
        <f t="shared" si="36"/>
        <v>4.5308724142517798E-2</v>
      </c>
      <c r="Z59" s="31">
        <f t="shared" si="36"/>
        <v>8.158873752364576E-2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9.4784905443891121E-2</v>
      </c>
      <c r="R60" s="30">
        <f t="shared" si="36"/>
        <v>5.3961983797964769E-2</v>
      </c>
      <c r="S60" s="30">
        <f t="shared" si="36"/>
        <v>7.4930864979269152E-2</v>
      </c>
      <c r="T60" s="30">
        <f t="shared" si="36"/>
        <v>0.11200506298878721</v>
      </c>
      <c r="U60" s="30">
        <f t="shared" si="36"/>
        <v>5.5866347621657098E-2</v>
      </c>
      <c r="V60" s="30">
        <f t="shared" si="36"/>
        <v>3.692955491306632E-2</v>
      </c>
      <c r="W60" s="30">
        <f t="shared" si="36"/>
        <v>5.4794265986709972E-2</v>
      </c>
      <c r="X60" s="30">
        <f t="shared" si="36"/>
        <v>2.9857692390914709E-2</v>
      </c>
      <c r="Y60" s="30">
        <f t="shared" si="36"/>
        <v>8.8161888649636311E-2</v>
      </c>
      <c r="Z60" s="31">
        <f t="shared" si="36"/>
        <v>8.6829500477160065E-2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1.0576679269768505</v>
      </c>
      <c r="G61" s="30">
        <f t="shared" si="40"/>
        <v>1.0187536884659267</v>
      </c>
      <c r="H61" s="30">
        <f t="shared" si="40"/>
        <v>1.011938932422497</v>
      </c>
      <c r="I61" s="30">
        <f t="shared" si="40"/>
        <v>0.95498001083347628</v>
      </c>
      <c r="J61" s="30">
        <f t="shared" si="40"/>
        <v>0.64837194334181392</v>
      </c>
      <c r="K61" s="30">
        <f t="shared" si="40"/>
        <v>0.19961563030778351</v>
      </c>
      <c r="L61" s="30">
        <f t="shared" si="40"/>
        <v>0.13542705109967881</v>
      </c>
      <c r="M61" s="30">
        <f t="shared" si="40"/>
        <v>0.10713603015984351</v>
      </c>
      <c r="N61" s="31">
        <f t="shared" si="40"/>
        <v>0.10601315225886378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0.99741757790209462</v>
      </c>
      <c r="F62" s="30">
        <f t="shared" si="40"/>
        <v>1.0307546561770902</v>
      </c>
      <c r="G62" s="30">
        <f t="shared" si="40"/>
        <v>1.0702850729301929</v>
      </c>
      <c r="H62" s="30">
        <f t="shared" si="40"/>
        <v>0.98277190125763669</v>
      </c>
      <c r="I62" s="30">
        <f t="shared" si="40"/>
        <v>0.91743753843089182</v>
      </c>
      <c r="J62" s="30">
        <f t="shared" si="40"/>
        <v>0.448852033911046</v>
      </c>
      <c r="K62" s="30">
        <f t="shared" si="40"/>
        <v>0.15986948533506851</v>
      </c>
      <c r="L62" s="30">
        <f t="shared" si="40"/>
        <v>0.12277426048375691</v>
      </c>
      <c r="M62" s="30">
        <f t="shared" si="40"/>
        <v>0.11581274979640228</v>
      </c>
      <c r="N62" s="31">
        <f t="shared" si="40"/>
        <v>0.10280965205148464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0.98541758665911738</v>
      </c>
      <c r="F63" s="30">
        <f t="shared" si="40"/>
        <v>0.97262993244092522</v>
      </c>
      <c r="G63" s="30">
        <f t="shared" si="40"/>
        <v>0.95638591208775203</v>
      </c>
      <c r="H63" s="30">
        <f t="shared" si="40"/>
        <v>0.93672248668589309</v>
      </c>
      <c r="I63" s="30">
        <f t="shared" si="40"/>
        <v>0.65806430258233461</v>
      </c>
      <c r="J63" s="30">
        <f t="shared" si="40"/>
        <v>0.28543746362149758</v>
      </c>
      <c r="K63" s="30">
        <f t="shared" si="40"/>
        <v>0.12281008815729944</v>
      </c>
      <c r="L63" s="30">
        <f t="shared" si="40"/>
        <v>0.11334440405999911</v>
      </c>
      <c r="M63" s="30">
        <f t="shared" si="40"/>
        <v>0.1105880440210395</v>
      </c>
      <c r="N63" s="31">
        <f t="shared" si="40"/>
        <v>0.11507401272849761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0.77402103770266562</v>
      </c>
      <c r="F64" s="30">
        <f t="shared" si="40"/>
        <v>0.63351187559756916</v>
      </c>
      <c r="G64" s="30">
        <f t="shared" si="40"/>
        <v>0.67051676068589894</v>
      </c>
      <c r="H64" s="30">
        <f t="shared" si="40"/>
        <v>0.54582921659958772</v>
      </c>
      <c r="I64" s="30">
        <f t="shared" si="40"/>
        <v>0.27830863671281669</v>
      </c>
      <c r="J64" s="30">
        <f t="shared" si="40"/>
        <v>0.15735929422081499</v>
      </c>
      <c r="K64" s="30">
        <f t="shared" si="40"/>
        <v>0.11014849690047546</v>
      </c>
      <c r="L64" s="30">
        <f t="shared" si="40"/>
        <v>0.10830224523994587</v>
      </c>
      <c r="M64" s="30">
        <f t="shared" si="40"/>
        <v>0.12699041984409024</v>
      </c>
      <c r="N64" s="31">
        <f t="shared" si="40"/>
        <v>0.14733876187696648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0.3517458689611539</v>
      </c>
      <c r="F65" s="30">
        <f t="shared" si="40"/>
        <v>0.30694072887980289</v>
      </c>
      <c r="G65" s="30">
        <f t="shared" si="40"/>
        <v>0.26286690846483113</v>
      </c>
      <c r="H65" s="30">
        <f t="shared" si="40"/>
        <v>0.23931840521286696</v>
      </c>
      <c r="I65" s="30">
        <f t="shared" si="40"/>
        <v>0.16060555259966278</v>
      </c>
      <c r="J65" s="30">
        <f t="shared" si="40"/>
        <v>0.14767286660592605</v>
      </c>
      <c r="K65" s="30">
        <f t="shared" si="40"/>
        <v>0.1235875372433171</v>
      </c>
      <c r="L65" s="30">
        <f t="shared" si="40"/>
        <v>0.12445504162744432</v>
      </c>
      <c r="M65" s="30">
        <f t="shared" si="40"/>
        <v>0.14346020203001353</v>
      </c>
      <c r="N65" s="31">
        <f t="shared" si="40"/>
        <v>0.17601027985900453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2.6933928400420193E-2</v>
      </c>
      <c r="S65" s="30">
        <f t="shared" si="45"/>
        <v>-6.0374909566561774E-2</v>
      </c>
      <c r="T65" s="30">
        <f t="shared" si="45"/>
        <v>2.9592655313233518E-2</v>
      </c>
      <c r="U65" s="30">
        <f t="shared" si="45"/>
        <v>3.9110578243177652E-2</v>
      </c>
      <c r="V65" s="30">
        <f t="shared" si="45"/>
        <v>0.22063277224581912</v>
      </c>
      <c r="W65" s="30">
        <f t="shared" si="45"/>
        <v>4.3990112237384887E-2</v>
      </c>
      <c r="X65" s="30">
        <f t="shared" si="45"/>
        <v>1.3998040173716045E-2</v>
      </c>
      <c r="Y65" s="30">
        <f t="shared" si="45"/>
        <v>-9.6848706176740698E-3</v>
      </c>
      <c r="Z65" s="31">
        <f t="shared" si="45"/>
        <v>3.5603140853629244E-3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0.1878497543469565</v>
      </c>
      <c r="F66" s="30">
        <f t="shared" si="40"/>
        <v>0.15122382307117285</v>
      </c>
      <c r="G66" s="30">
        <f t="shared" si="40"/>
        <v>0.17003690087431841</v>
      </c>
      <c r="H66" s="30">
        <f t="shared" si="40"/>
        <v>0.20329951348639005</v>
      </c>
      <c r="I66" s="30">
        <f t="shared" si="40"/>
        <v>0.15293239991277194</v>
      </c>
      <c r="J66" s="30">
        <f t="shared" si="40"/>
        <v>0.13594249227352248</v>
      </c>
      <c r="K66" s="30">
        <f t="shared" si="40"/>
        <v>0.1519705386176845</v>
      </c>
      <c r="L66" s="30">
        <f t="shared" si="40"/>
        <v>0.1295976854766292</v>
      </c>
      <c r="M66" s="30">
        <f t="shared" si="40"/>
        <v>0.18190764760485015</v>
      </c>
      <c r="N66" s="31">
        <f t="shared" si="40"/>
        <v>0.18071224179678372</v>
      </c>
      <c r="P66" s="20">
        <f t="shared" si="44"/>
        <v>-8.6020599913279607</v>
      </c>
      <c r="Q66" s="30">
        <f t="shared" si="45"/>
        <v>0</v>
      </c>
      <c r="R66" s="30">
        <f t="shared" si="45"/>
        <v>7.7484427023645885E-2</v>
      </c>
      <c r="S66" s="30">
        <f t="shared" si="45"/>
        <v>5.2921380098591264E-2</v>
      </c>
      <c r="T66" s="30">
        <f t="shared" si="45"/>
        <v>6.7365842741187509E-2</v>
      </c>
      <c r="U66" s="30">
        <f t="shared" si="45"/>
        <v>0.31550163735034864</v>
      </c>
      <c r="V66" s="30">
        <f t="shared" si="45"/>
        <v>0.39464002971216267</v>
      </c>
      <c r="W66" s="30">
        <f t="shared" si="45"/>
        <v>8.3853012803402627E-2</v>
      </c>
      <c r="X66" s="30">
        <f t="shared" si="45"/>
        <v>2.4022218626893604E-2</v>
      </c>
      <c r="Y66" s="30">
        <f t="shared" si="45"/>
        <v>-3.9259587649190198E-3</v>
      </c>
      <c r="Z66" s="31">
        <f t="shared" si="45"/>
        <v>-1.0157184962169491E-2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0.20469684660899445</v>
      </c>
      <c r="S67" s="30">
        <f t="shared" si="45"/>
        <v>0.13100274470647877</v>
      </c>
      <c r="T67" s="30">
        <f t="shared" si="45"/>
        <v>0.26429580619380189</v>
      </c>
      <c r="U67" s="30">
        <f t="shared" si="45"/>
        <v>0.51497631429973478</v>
      </c>
      <c r="V67" s="30">
        <f t="shared" si="45"/>
        <v>0.3941188942638531</v>
      </c>
      <c r="W67" s="30">
        <f t="shared" si="45"/>
        <v>7.2542265092685118E-2</v>
      </c>
      <c r="X67" s="30">
        <f t="shared" si="45"/>
        <v>2.1076162554755275E-2</v>
      </c>
      <c r="Y67" s="30">
        <f t="shared" si="45"/>
        <v>-2.3344089788272401E-2</v>
      </c>
      <c r="Z67" s="31">
        <f t="shared" si="45"/>
        <v>-4.6960478643839863E-2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6.7773575408681508E-2</v>
      </c>
      <c r="S68" s="30">
        <f t="shared" si="45"/>
        <v>0.10486336191870849</v>
      </c>
      <c r="T68" s="30">
        <f t="shared" si="45"/>
        <v>0.12900279626154521</v>
      </c>
      <c r="U68" s="30">
        <f t="shared" si="45"/>
        <v>0.19912048887791106</v>
      </c>
      <c r="V68" s="30">
        <f t="shared" si="45"/>
        <v>0.11871458850978941</v>
      </c>
      <c r="W68" s="30">
        <f t="shared" si="45"/>
        <v>6.7790451932428566E-3</v>
      </c>
      <c r="X68" s="30">
        <f t="shared" si="45"/>
        <v>-1.4038605347196677E-2</v>
      </c>
      <c r="Y68" s="30">
        <f t="shared" si="45"/>
        <v>-4.3970763396047413E-2</v>
      </c>
      <c r="Z68" s="31">
        <f t="shared" si="45"/>
        <v>-8.0598034117371153E-2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2.4422041204640216E-2</v>
      </c>
      <c r="G69" s="30">
        <f t="shared" si="47"/>
        <v>6.3879929135808769E-2</v>
      </c>
      <c r="H69" s="30">
        <f t="shared" si="47"/>
        <v>1.5483367980269119E-2</v>
      </c>
      <c r="I69" s="30">
        <f t="shared" si="47"/>
        <v>5.3604666969289436E-2</v>
      </c>
      <c r="J69" s="30">
        <f t="shared" si="47"/>
        <v>8.9221085088729987E-2</v>
      </c>
      <c r="K69" s="30">
        <f t="shared" si="47"/>
        <v>3.8513971783332081E-2</v>
      </c>
      <c r="L69" s="30">
        <f t="shared" si="47"/>
        <v>5.1116474220562454E-3</v>
      </c>
      <c r="M69" s="30">
        <f t="shared" si="47"/>
        <v>2.4325509710662441E-2</v>
      </c>
      <c r="N69" s="31">
        <f t="shared" si="47"/>
        <v>1.950352407826841E-2</v>
      </c>
      <c r="P69" s="21">
        <f t="shared" si="44"/>
        <v>-8</v>
      </c>
      <c r="Q69" s="36">
        <f t="shared" si="45"/>
        <v>0</v>
      </c>
      <c r="R69" s="36">
        <f t="shared" si="45"/>
        <v>4.6915328923985547E-2</v>
      </c>
      <c r="S69" s="36">
        <f t="shared" si="45"/>
        <v>2.1835299616630888E-2</v>
      </c>
      <c r="T69" s="36">
        <f t="shared" si="45"/>
        <v>-1.5958852646381583E-2</v>
      </c>
      <c r="U69" s="36">
        <f t="shared" si="45"/>
        <v>3.4162359289791916E-2</v>
      </c>
      <c r="V69" s="36">
        <f t="shared" si="45"/>
        <v>2.070712197712448E-2</v>
      </c>
      <c r="W69" s="36">
        <f t="shared" si="45"/>
        <v>-4.4567065575551283E-2</v>
      </c>
      <c r="X69" s="36">
        <f t="shared" si="45"/>
        <v>-2.6411782510499728E-2</v>
      </c>
      <c r="Y69" s="36">
        <f t="shared" si="45"/>
        <v>-8.7704822497673154E-2</v>
      </c>
      <c r="Z69" s="37">
        <f t="shared" si="45"/>
        <v>-8.6491062301871827E-2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2.4363141772470304E-2</v>
      </c>
      <c r="F70" s="30">
        <f t="shared" si="47"/>
        <v>3.3133844285810038E-2</v>
      </c>
      <c r="G70" s="30">
        <f t="shared" si="47"/>
        <v>2.4305599811654557E-2</v>
      </c>
      <c r="H70" s="30">
        <f t="shared" si="47"/>
        <v>4.885768287474427E-2</v>
      </c>
      <c r="I70" s="30">
        <f t="shared" si="47"/>
        <v>2.6873607595918822E-2</v>
      </c>
      <c r="J70" s="30">
        <f t="shared" si="47"/>
        <v>3.0575668141035468E-2</v>
      </c>
      <c r="K70" s="30">
        <f t="shared" si="47"/>
        <v>7.8627063884506177E-3</v>
      </c>
      <c r="L70" s="30">
        <f t="shared" si="47"/>
        <v>4.5618338544538423E-3</v>
      </c>
      <c r="M70" s="30">
        <f t="shared" si="47"/>
        <v>1.593534781771809E-2</v>
      </c>
      <c r="N70" s="31">
        <f t="shared" si="47"/>
        <v>2.2078319991227661E-2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2.1802585573713021E-2</v>
      </c>
      <c r="F71" s="30">
        <f t="shared" si="47"/>
        <v>2.890190819147127E-2</v>
      </c>
      <c r="G71" s="30">
        <f t="shared" si="47"/>
        <v>3.1144825350096102E-2</v>
      </c>
      <c r="H71" s="30">
        <f t="shared" si="47"/>
        <v>4.9832798340230786E-2</v>
      </c>
      <c r="I71" s="30">
        <f t="shared" si="47"/>
        <v>8.2854261647329286E-2</v>
      </c>
      <c r="J71" s="30">
        <f t="shared" si="47"/>
        <v>3.4896275889827119E-2</v>
      </c>
      <c r="K71" s="30">
        <f t="shared" si="47"/>
        <v>1.2590309024602059E-2</v>
      </c>
      <c r="L71" s="30">
        <f t="shared" si="47"/>
        <v>1.6275936960773743E-2</v>
      </c>
      <c r="M71" s="30">
        <f t="shared" si="47"/>
        <v>1.4047056526296413E-2</v>
      </c>
      <c r="N71" s="31">
        <f t="shared" si="47"/>
        <v>1.5019991800920614E-2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1.4474288504099696E-2</v>
      </c>
      <c r="F72" s="30">
        <f t="shared" si="47"/>
        <v>2.5790335398398534E-2</v>
      </c>
      <c r="G72" s="30">
        <f t="shared" si="47"/>
        <v>6.4876313375080388E-2</v>
      </c>
      <c r="H72" s="30">
        <f t="shared" si="47"/>
        <v>5.653097612304285E-2</v>
      </c>
      <c r="I72" s="30">
        <f t="shared" si="47"/>
        <v>3.1589409163202263E-2</v>
      </c>
      <c r="J72" s="30">
        <f t="shared" si="47"/>
        <v>1.9759362526843214E-2</v>
      </c>
      <c r="K72" s="30">
        <f t="shared" si="47"/>
        <v>1.6211615212770154E-2</v>
      </c>
      <c r="L72" s="30">
        <f t="shared" si="47"/>
        <v>6.264231155225914E-3</v>
      </c>
      <c r="M72" s="30">
        <f t="shared" si="47"/>
        <v>1.3501895240620995E-2</v>
      </c>
      <c r="N72" s="31">
        <f t="shared" si="47"/>
        <v>1.4360395980471565E-2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0.12601241377310776</v>
      </c>
      <c r="F73" s="30">
        <f t="shared" si="47"/>
        <v>3.2664248170549366E-2</v>
      </c>
      <c r="G73" s="30">
        <f t="shared" si="47"/>
        <v>7.0416106186317426E-2</v>
      </c>
      <c r="H73" s="30">
        <f t="shared" si="47"/>
        <v>2.2402222822957014E-2</v>
      </c>
      <c r="I73" s="30">
        <f t="shared" si="47"/>
        <v>1.9390694803982984E-2</v>
      </c>
      <c r="J73" s="30">
        <f t="shared" si="47"/>
        <v>1.7712336833207734E-2</v>
      </c>
      <c r="K73" s="30">
        <f t="shared" si="47"/>
        <v>3.0703355708789976E-2</v>
      </c>
      <c r="L73" s="30">
        <f t="shared" si="47"/>
        <v>5.62678660209454E-3</v>
      </c>
      <c r="M73" s="30">
        <f t="shared" si="47"/>
        <v>2.1760725400206248E-2</v>
      </c>
      <c r="N73" s="31">
        <f t="shared" si="47"/>
        <v>2.457642700134733E-2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9.9710463263631335E-3</v>
      </c>
      <c r="F74" s="30">
        <f t="shared" si="47"/>
        <v>3.3945037979960461E-3</v>
      </c>
      <c r="G74" s="30">
        <f t="shared" si="47"/>
        <v>1.5541332354213063E-2</v>
      </c>
      <c r="H74" s="30">
        <f t="shared" si="47"/>
        <v>2.9999208075315101E-2</v>
      </c>
      <c r="I74" s="30">
        <f t="shared" si="47"/>
        <v>2.1199826391889789E-2</v>
      </c>
      <c r="J74" s="30">
        <f t="shared" si="47"/>
        <v>1.2688353157766522E-2</v>
      </c>
      <c r="K74" s="30">
        <f t="shared" si="47"/>
        <v>6.6690858057460055E-3</v>
      </c>
      <c r="L74" s="30">
        <f t="shared" si="47"/>
        <v>1.0699376748806713E-2</v>
      </c>
      <c r="M74" s="30">
        <f t="shared" si="47"/>
        <v>2.2239338697178968E-2</v>
      </c>
      <c r="N74" s="31">
        <f t="shared" si="47"/>
        <v>1.9120452361288672E-2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1.4100072063659161E-2</v>
      </c>
      <c r="G77" s="30">
        <f t="shared" si="54"/>
        <v>3.6881094282373413E-2</v>
      </c>
      <c r="H77" s="30">
        <f t="shared" si="54"/>
        <v>8.9393266713704081E-3</v>
      </c>
      <c r="I77" s="30">
        <f t="shared" si="54"/>
        <v>3.0948668904539497E-2</v>
      </c>
      <c r="J77" s="30">
        <f t="shared" si="54"/>
        <v>5.1511817493368764E-2</v>
      </c>
      <c r="K77" s="30">
        <f t="shared" si="54"/>
        <v>2.223605197666843E-2</v>
      </c>
      <c r="L77" s="30">
        <f t="shared" si="54"/>
        <v>2.95121101512663E-3</v>
      </c>
      <c r="M77" s="30">
        <f t="shared" si="54"/>
        <v>1.4044339579625817E-2</v>
      </c>
      <c r="N77" s="31">
        <f t="shared" si="54"/>
        <v>1.1260364876734616E-2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1.4066066460640746E-2</v>
      </c>
      <c r="F78" s="30">
        <f t="shared" si="56"/>
        <v>1.9129833917699571E-2</v>
      </c>
      <c r="G78" s="30">
        <f t="shared" si="56"/>
        <v>1.4032844594074076E-2</v>
      </c>
      <c r="H78" s="30">
        <f t="shared" si="56"/>
        <v>2.8207996359714976E-2</v>
      </c>
      <c r="I78" s="30">
        <f t="shared" si="56"/>
        <v>1.5515484579600105E-2</v>
      </c>
      <c r="J78" s="30">
        <f t="shared" si="56"/>
        <v>1.7652870231879492E-2</v>
      </c>
      <c r="K78" s="30">
        <f t="shared" si="56"/>
        <v>4.5395356499309545E-3</v>
      </c>
      <c r="L78" s="30">
        <f t="shared" si="56"/>
        <v>2.6337760038672741E-3</v>
      </c>
      <c r="M78" s="30">
        <f t="shared" si="56"/>
        <v>9.2002773521898552E-3</v>
      </c>
      <c r="N78" s="31">
        <f t="shared" si="56"/>
        <v>1.2746923990189988E-2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1.2587728650013065E-2</v>
      </c>
      <c r="F79" s="30">
        <f t="shared" si="56"/>
        <v>1.6686524474439787E-2</v>
      </c>
      <c r="G79" s="30">
        <f t="shared" si="56"/>
        <v>1.7981473299741865E-2</v>
      </c>
      <c r="H79" s="30">
        <f t="shared" si="56"/>
        <v>2.8770979536204583E-2</v>
      </c>
      <c r="I79" s="30">
        <f t="shared" si="56"/>
        <v>4.7835930265593254E-2</v>
      </c>
      <c r="J79" s="30">
        <f t="shared" si="56"/>
        <v>2.0147374278707136E-2</v>
      </c>
      <c r="K79" s="30">
        <f t="shared" si="56"/>
        <v>7.2690183045345741E-3</v>
      </c>
      <c r="L79" s="30">
        <f t="shared" si="56"/>
        <v>9.3969165856161007E-3</v>
      </c>
      <c r="M79" s="30">
        <f t="shared" si="56"/>
        <v>8.1100718667791241E-3</v>
      </c>
      <c r="N79" s="31">
        <f t="shared" si="56"/>
        <v>8.6717963094874884E-3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8.3567343641702662E-3</v>
      </c>
      <c r="F80" s="30">
        <f t="shared" si="56"/>
        <v>1.4890057084756129E-2</v>
      </c>
      <c r="G80" s="30">
        <f t="shared" si="56"/>
        <v>3.7456356991133186E-2</v>
      </c>
      <c r="H80" s="30">
        <f t="shared" si="56"/>
        <v>3.2638174282191096E-2</v>
      </c>
      <c r="I80" s="30">
        <f t="shared" si="56"/>
        <v>1.8238153883916058E-2</v>
      </c>
      <c r="J80" s="30">
        <f t="shared" si="56"/>
        <v>1.1408073273888333E-2</v>
      </c>
      <c r="K80" s="30">
        <f t="shared" si="56"/>
        <v>9.3597804070914819E-3</v>
      </c>
      <c r="L80" s="30">
        <f t="shared" si="56"/>
        <v>3.6166555437357221E-3</v>
      </c>
      <c r="M80" s="30">
        <f t="shared" si="56"/>
        <v>7.7953228517426594E-3</v>
      </c>
      <c r="N80" s="31">
        <f t="shared" si="56"/>
        <v>8.2909784849948785E-3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7.2753301013138275E-2</v>
      </c>
      <c r="F81" s="30">
        <f t="shared" si="56"/>
        <v>1.8858712474143419E-2</v>
      </c>
      <c r="G81" s="30">
        <f t="shared" si="56"/>
        <v>4.0654757861955639E-2</v>
      </c>
      <c r="H81" s="30">
        <f t="shared" si="56"/>
        <v>1.2933929377280211E-2</v>
      </c>
      <c r="I81" s="30">
        <f t="shared" si="56"/>
        <v>1.1195222864853454E-2</v>
      </c>
      <c r="J81" s="30">
        <f t="shared" si="56"/>
        <v>1.022622243862981E-2</v>
      </c>
      <c r="K81" s="30">
        <f t="shared" si="56"/>
        <v>1.7726590683494726E-2</v>
      </c>
      <c r="L81" s="30">
        <f t="shared" si="56"/>
        <v>3.2486267593918624E-3</v>
      </c>
      <c r="M81" s="30">
        <f t="shared" si="56"/>
        <v>1.2563560667570604E-2</v>
      </c>
      <c r="N81" s="31">
        <f t="shared" si="56"/>
        <v>1.4189206744947069E-2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5.7567862806279842E-3</v>
      </c>
      <c r="F82" s="36">
        <f t="shared" si="56"/>
        <v>1.9598176815382243E-3</v>
      </c>
      <c r="G82" s="36">
        <f t="shared" si="56"/>
        <v>8.9727924182703526E-3</v>
      </c>
      <c r="H82" s="36">
        <f t="shared" si="56"/>
        <v>1.732005085775877E-2</v>
      </c>
      <c r="I82" s="36">
        <f t="shared" si="56"/>
        <v>1.2239725474130903E-2</v>
      </c>
      <c r="J82" s="36">
        <f t="shared" si="56"/>
        <v>7.32562411120954E-3</v>
      </c>
      <c r="K82" s="36">
        <f t="shared" si="56"/>
        <v>3.8503984851961685E-3</v>
      </c>
      <c r="L82" s="36">
        <f t="shared" si="56"/>
        <v>6.1772880460847788E-3</v>
      </c>
      <c r="M82" s="36">
        <f t="shared" si="56"/>
        <v>1.2839888183415539E-2</v>
      </c>
      <c r="N82" s="37">
        <f t="shared" si="56"/>
        <v>1.103919831781743E-2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0.10280965205148464</v>
      </c>
      <c r="F85" s="5"/>
      <c r="G85" s="5" t="s">
        <v>22</v>
      </c>
      <c r="H85" s="5">
        <f>1/(1-E85)</f>
        <v>1.1145906799895537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0.16299615972594417</v>
      </c>
      <c r="S85" s="30">
        <f t="shared" si="60"/>
        <v>0.12058636090218423</v>
      </c>
      <c r="T85" s="30">
        <f t="shared" si="60"/>
        <v>0.11679935954710877</v>
      </c>
      <c r="U85" s="30">
        <f t="shared" si="60"/>
        <v>9.5210065477470948E-2</v>
      </c>
      <c r="V85" s="30">
        <f t="shared" si="60"/>
        <v>5.0355102758949916E-2</v>
      </c>
      <c r="W85" s="30">
        <f t="shared" si="60"/>
        <v>1.1638102034795612E-2</v>
      </c>
      <c r="X85" s="30">
        <f t="shared" si="60"/>
        <v>1.0615144541279422E-2</v>
      </c>
      <c r="Y85" s="30">
        <f t="shared" si="60"/>
        <v>6.1441448183842473E-3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-0.11459067998955375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0.10941000779204589</v>
      </c>
      <c r="S86" s="30">
        <f t="shared" si="61"/>
        <v>8.0942733301847494E-2</v>
      </c>
      <c r="T86" s="30">
        <f t="shared" si="61"/>
        <v>7.8400735696112819E-2</v>
      </c>
      <c r="U86" s="30">
        <f t="shared" si="61"/>
        <v>6.3909076283060598E-2</v>
      </c>
      <c r="V86" s="30">
        <f t="shared" si="61"/>
        <v>3.3800502996446082E-2</v>
      </c>
      <c r="W86" s="30">
        <f t="shared" si="61"/>
        <v>7.8119928497244065E-3</v>
      </c>
      <c r="X86" s="30">
        <f t="shared" si="61"/>
        <v>7.1253399400808964E-3</v>
      </c>
      <c r="Y86" s="30">
        <f t="shared" si="61"/>
        <v>4.1242133163452649E-3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4.0950521000044753E-2</v>
      </c>
      <c r="S87" s="30">
        <f t="shared" si="63"/>
        <v>3.0295648147456791E-2</v>
      </c>
      <c r="T87" s="30">
        <f t="shared" si="63"/>
        <v>2.9344216661101763E-2</v>
      </c>
      <c r="U87" s="30">
        <f t="shared" si="63"/>
        <v>2.3920206416557802E-2</v>
      </c>
      <c r="V87" s="30">
        <f t="shared" si="63"/>
        <v>1.2651020100454364E-2</v>
      </c>
      <c r="W87" s="30">
        <f t="shared" si="63"/>
        <v>2.9239114748339859E-3</v>
      </c>
      <c r="X87" s="30">
        <f t="shared" si="63"/>
        <v>2.6669076141858498E-3</v>
      </c>
      <c r="Y87" s="30">
        <f t="shared" si="63"/>
        <v>1.5436310391336908E-3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1.0642761339427158</v>
      </c>
      <c r="G88" s="30">
        <f t="shared" si="64"/>
        <v>1.0209026863795496</v>
      </c>
      <c r="H88" s="30">
        <f t="shared" si="64"/>
        <v>1.0133070228071404</v>
      </c>
      <c r="I88" s="30">
        <f t="shared" si="64"/>
        <v>0.94982113966176196</v>
      </c>
      <c r="J88" s="30">
        <f t="shared" si="64"/>
        <v>0.60807864522594701</v>
      </c>
      <c r="K88" s="30">
        <f t="shared" si="64"/>
        <v>0.10789904113174206</v>
      </c>
      <c r="L88" s="30">
        <f t="shared" si="64"/>
        <v>3.6355048984617305E-2</v>
      </c>
      <c r="M88" s="30">
        <f t="shared" si="64"/>
        <v>4.8221407176875647E-3</v>
      </c>
      <c r="N88" s="31">
        <f t="shared" si="64"/>
        <v>3.5705914744893208E-3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1.3926394176098032E-2</v>
      </c>
      <c r="S88" s="30">
        <f t="shared" si="65"/>
        <v>1.0302900368993992E-2</v>
      </c>
      <c r="T88" s="30">
        <f t="shared" si="65"/>
        <v>9.9793389200318067E-3</v>
      </c>
      <c r="U88" s="30">
        <f t="shared" si="65"/>
        <v>8.1347493315225283E-3</v>
      </c>
      <c r="V88" s="30">
        <f t="shared" si="65"/>
        <v>4.3023406869102899E-3</v>
      </c>
      <c r="W88" s="30">
        <f t="shared" si="65"/>
        <v>9.9435960129810636E-4</v>
      </c>
      <c r="X88" s="30">
        <f t="shared" si="65"/>
        <v>9.0695809868569734E-4</v>
      </c>
      <c r="Y88" s="30">
        <f t="shared" si="65"/>
        <v>5.2495581957094249E-4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0.99712165639787553</v>
      </c>
      <c r="F89" s="30">
        <f t="shared" si="64"/>
        <v>1.0342788531412679</v>
      </c>
      <c r="G89" s="30">
        <f t="shared" si="64"/>
        <v>1.0783390872303791</v>
      </c>
      <c r="H89" s="30">
        <f t="shared" si="64"/>
        <v>0.98079772170782209</v>
      </c>
      <c r="I89" s="30">
        <f t="shared" si="64"/>
        <v>0.90797664981807635</v>
      </c>
      <c r="J89" s="30">
        <f t="shared" si="64"/>
        <v>0.3856956137020533</v>
      </c>
      <c r="K89" s="30">
        <f t="shared" si="64"/>
        <v>6.3598358379640257E-2</v>
      </c>
      <c r="L89" s="30">
        <f t="shared" si="64"/>
        <v>2.2252366488251463E-2</v>
      </c>
      <c r="M89" s="30">
        <f t="shared" si="64"/>
        <v>1.4493131557478334E-2</v>
      </c>
      <c r="N89" s="31">
        <f t="shared" si="64"/>
        <v>0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0.98374657799849685</v>
      </c>
      <c r="F90" s="30">
        <f t="shared" si="64"/>
        <v>0.96949357778797074</v>
      </c>
      <c r="G90" s="30">
        <f t="shared" si="64"/>
        <v>0.95138814409676331</v>
      </c>
      <c r="H90" s="30">
        <f t="shared" si="64"/>
        <v>0.92947147340718161</v>
      </c>
      <c r="I90" s="30">
        <f t="shared" si="64"/>
        <v>0.61888165850254206</v>
      </c>
      <c r="J90" s="30">
        <f t="shared" si="64"/>
        <v>0.20355525668282476</v>
      </c>
      <c r="K90" s="30">
        <f t="shared" si="64"/>
        <v>2.2292299679267685E-2</v>
      </c>
      <c r="L90" s="30">
        <f t="shared" si="64"/>
        <v>1.17419364046914E-2</v>
      </c>
      <c r="M90" s="30">
        <f t="shared" si="64"/>
        <v>8.6697231945713771E-3</v>
      </c>
      <c r="N90" s="31">
        <f t="shared" si="64"/>
        <v>1.3669742106628968E-2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1.1532371014386615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0.74812595474968036</v>
      </c>
      <c r="F91" s="30">
        <f t="shared" si="64"/>
        <v>0.5915157522141985</v>
      </c>
      <c r="G91" s="30">
        <f t="shared" si="64"/>
        <v>0.63276105224773527</v>
      </c>
      <c r="H91" s="30">
        <f t="shared" si="64"/>
        <v>0.49378547769834613</v>
      </c>
      <c r="I91" s="30">
        <f t="shared" si="64"/>
        <v>0.19560953265115028</v>
      </c>
      <c r="J91" s="30">
        <f t="shared" si="64"/>
        <v>6.0800522758700681E-2</v>
      </c>
      <c r="K91" s="30">
        <f t="shared" si="64"/>
        <v>8.1798080705744458E-3</v>
      </c>
      <c r="L91" s="30">
        <f t="shared" si="64"/>
        <v>6.1219931768329433E-3</v>
      </c>
      <c r="M91" s="30">
        <f t="shared" si="64"/>
        <v>2.695165841662972E-2</v>
      </c>
      <c r="N91" s="31">
        <f t="shared" si="64"/>
        <v>4.9631730799713253E-2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0.27746198727937527</v>
      </c>
      <c r="F92" s="30">
        <f t="shared" si="64"/>
        <v>0.22752259572907502</v>
      </c>
      <c r="G92" s="30">
        <f t="shared" si="64"/>
        <v>0.17839832626301416</v>
      </c>
      <c r="H92" s="30">
        <f t="shared" si="64"/>
        <v>0.15215138401067119</v>
      </c>
      <c r="I92" s="30">
        <f t="shared" si="64"/>
        <v>6.4418772092602439E-2</v>
      </c>
      <c r="J92" s="30">
        <f t="shared" si="64"/>
        <v>5.000412081675204E-2</v>
      </c>
      <c r="K92" s="30">
        <f t="shared" si="64"/>
        <v>2.3158837184709347E-2</v>
      </c>
      <c r="L92" s="30">
        <f t="shared" si="64"/>
        <v>2.4125749486107628E-2</v>
      </c>
      <c r="M92" s="30">
        <f t="shared" si="64"/>
        <v>4.5308724142517798E-2</v>
      </c>
      <c r="N92" s="31">
        <f t="shared" si="64"/>
        <v>8.158873752364576E-2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9.4784905443891121E-2</v>
      </c>
      <c r="F93" s="36">
        <f t="shared" si="64"/>
        <v>5.3961983797964769E-2</v>
      </c>
      <c r="G93" s="36">
        <f t="shared" si="64"/>
        <v>7.4930864979269152E-2</v>
      </c>
      <c r="H93" s="36">
        <f t="shared" si="64"/>
        <v>0.11200506298878721</v>
      </c>
      <c r="I93" s="36">
        <f t="shared" si="64"/>
        <v>5.5866347621657098E-2</v>
      </c>
      <c r="J93" s="36">
        <f t="shared" si="64"/>
        <v>3.692955491306632E-2</v>
      </c>
      <c r="K93" s="36">
        <f t="shared" si="64"/>
        <v>5.4794265986709972E-2</v>
      </c>
      <c r="L93" s="36">
        <f t="shared" si="64"/>
        <v>2.9857692390914709E-2</v>
      </c>
      <c r="M93" s="36">
        <f t="shared" si="64"/>
        <v>8.8161888649636311E-2</v>
      </c>
      <c r="N93" s="37">
        <f t="shared" si="64"/>
        <v>8.6829500477160065E-2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0.15954612248882027</v>
      </c>
      <c r="S94" s="30">
        <f t="shared" si="70"/>
        <v>0.11817964130187092</v>
      </c>
      <c r="T94" s="30">
        <f t="shared" si="70"/>
        <v>0.10466804141548919</v>
      </c>
      <c r="U94" s="30">
        <f t="shared" si="70"/>
        <v>6.9173561184703136E-2</v>
      </c>
      <c r="V94" s="30">
        <f t="shared" si="70"/>
        <v>3.0456158997367561E-2</v>
      </c>
      <c r="W94" s="30">
        <f t="shared" si="70"/>
        <v>9.0885354362354731E-3</v>
      </c>
      <c r="X94" s="30">
        <f t="shared" si="70"/>
        <v>1.0208092751316672E-2</v>
      </c>
      <c r="Y94" s="30">
        <f t="shared" si="70"/>
        <v>6.4588066186366914E-3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9.6823118380523474E-2</v>
      </c>
      <c r="S95" s="30">
        <f t="shared" si="70"/>
        <v>7.0443956838126653E-2</v>
      </c>
      <c r="T95" s="30">
        <f t="shared" si="70"/>
        <v>5.4800168295953966E-2</v>
      </c>
      <c r="U95" s="30">
        <f t="shared" si="70"/>
        <v>3.1244764793987818E-2</v>
      </c>
      <c r="V95" s="30">
        <f t="shared" si="70"/>
        <v>1.5309078201918593E-2</v>
      </c>
      <c r="W95" s="30">
        <f t="shared" si="70"/>
        <v>6.0245139121582539E-3</v>
      </c>
      <c r="X95" s="30">
        <f t="shared" si="70"/>
        <v>7.6671223938364133E-3</v>
      </c>
      <c r="Y95" s="30">
        <f t="shared" si="70"/>
        <v>5.4985188907674719E-3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3.2826686996933738E-2</v>
      </c>
      <c r="S96" s="30">
        <f t="shared" si="70"/>
        <v>2.2774299300610968E-2</v>
      </c>
      <c r="T96" s="30">
        <f t="shared" si="70"/>
        <v>1.62214969233309E-2</v>
      </c>
      <c r="U96" s="30">
        <f t="shared" si="70"/>
        <v>9.858916698672256E-3</v>
      </c>
      <c r="V96" s="30">
        <f t="shared" si="70"/>
        <v>7.1398572667430767E-3</v>
      </c>
      <c r="W96" s="30">
        <f t="shared" si="70"/>
        <v>3.6162715622910058E-3</v>
      </c>
      <c r="X96" s="30">
        <f t="shared" si="70"/>
        <v>4.9145329454796148E-3</v>
      </c>
      <c r="Y96" s="30">
        <f t="shared" si="70"/>
        <v>3.8198939057335901E-3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1.1075561358508906E-2</v>
      </c>
      <c r="S97" s="30">
        <f t="shared" si="70"/>
        <v>8.2321603184748564E-3</v>
      </c>
      <c r="T97" s="30">
        <f t="shared" si="70"/>
        <v>7.1098136782021815E-3</v>
      </c>
      <c r="U97" s="30">
        <f t="shared" si="70"/>
        <v>5.6147798925562211E-3</v>
      </c>
      <c r="V97" s="30">
        <f t="shared" si="70"/>
        <v>5.2576711841624268E-3</v>
      </c>
      <c r="W97" s="30">
        <f t="shared" si="70"/>
        <v>2.9129414310664842E-3</v>
      </c>
      <c r="X97" s="30">
        <f t="shared" si="70"/>
        <v>4.0150228203827253E-3</v>
      </c>
      <c r="Y97" s="30">
        <f t="shared" si="70"/>
        <v>3.1132398717397605E-3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0.94409334805660117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0.46264291679400815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0.56009458319282346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9.7451666398815306E-2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0.16352121729614597</v>
      </c>
      <c r="S121" s="30">
        <f t="shared" si="78"/>
        <v>0.12067538597159472</v>
      </c>
      <c r="T121" s="30">
        <f t="shared" si="78"/>
        <v>0.11645861665479872</v>
      </c>
      <c r="U121" s="30">
        <f t="shared" si="78"/>
        <v>9.2419260903810252E-2</v>
      </c>
      <c r="V121" s="30">
        <f t="shared" si="78"/>
        <v>4.2473931403467738E-2</v>
      </c>
      <c r="W121" s="30">
        <f t="shared" si="78"/>
        <v>5.0058650301704278E-3</v>
      </c>
      <c r="X121" s="30">
        <f t="shared" si="78"/>
        <v>1.8002254199158605E-3</v>
      </c>
      <c r="Y121" s="30">
        <f t="shared" si="78"/>
        <v>2.4168523141357648E-4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0.10815002285550927</v>
      </c>
      <c r="S122" s="30">
        <f t="shared" si="78"/>
        <v>7.9812552564901773E-2</v>
      </c>
      <c r="T122" s="30">
        <f t="shared" si="78"/>
        <v>7.7023656386603523E-2</v>
      </c>
      <c r="U122" s="30">
        <f t="shared" si="78"/>
        <v>6.1124454332642311E-2</v>
      </c>
      <c r="V122" s="30">
        <f t="shared" si="78"/>
        <v>2.8091502301681039E-2</v>
      </c>
      <c r="W122" s="30">
        <f t="shared" si="78"/>
        <v>3.3107900392158247E-3</v>
      </c>
      <c r="X122" s="30">
        <f t="shared" si="78"/>
        <v>1.1906370532722172E-3</v>
      </c>
      <c r="Y122" s="30">
        <f t="shared" si="78"/>
        <v>1.5984631067098471E-4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3.7463782515194832E-2</v>
      </c>
      <c r="S123" s="30">
        <f t="shared" si="78"/>
        <v>2.7647521769540863E-2</v>
      </c>
      <c r="T123" s="30">
        <f t="shared" si="78"/>
        <v>2.6681432284559305E-2</v>
      </c>
      <c r="U123" s="30">
        <f t="shared" si="78"/>
        <v>2.1173858340626482E-2</v>
      </c>
      <c r="V123" s="30">
        <f t="shared" si="78"/>
        <v>9.7310560364959019E-3</v>
      </c>
      <c r="W123" s="30">
        <f t="shared" si="78"/>
        <v>1.1468764842367907E-3</v>
      </c>
      <c r="X123" s="30">
        <f t="shared" si="78"/>
        <v>4.1244344143983246E-4</v>
      </c>
      <c r="Y123" s="30">
        <f t="shared" si="78"/>
        <v>5.5371670395620089E-5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9.6478181741706942E-3</v>
      </c>
      <c r="S124" s="30">
        <f t="shared" si="78"/>
        <v>7.1198967400254026E-3</v>
      </c>
      <c r="T124" s="30">
        <f t="shared" si="78"/>
        <v>6.871105639252275E-3</v>
      </c>
      <c r="U124" s="30">
        <f t="shared" si="78"/>
        <v>5.452773895245574E-3</v>
      </c>
      <c r="V124" s="30">
        <f t="shared" si="78"/>
        <v>2.5059791878916837E-3</v>
      </c>
      <c r="W124" s="30">
        <f t="shared" si="78"/>
        <v>2.9534806806175894E-4</v>
      </c>
      <c r="X124" s="30">
        <f t="shared" si="78"/>
        <v>1.0621403027115102E-4</v>
      </c>
      <c r="Y124" s="30">
        <f t="shared" si="78"/>
        <v>1.425952672452072E-5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1.0577853875599474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0.15968247072890179</v>
      </c>
      <c r="S130" s="30">
        <f t="shared" si="82"/>
        <v>0.1179948938779895</v>
      </c>
      <c r="T130" s="30">
        <f t="shared" si="82"/>
        <v>0.10293499057288052</v>
      </c>
      <c r="U130" s="30">
        <f t="shared" si="82"/>
        <v>6.3373173716572903E-2</v>
      </c>
      <c r="V130" s="30">
        <f t="shared" si="82"/>
        <v>2.0219118085161518E-2</v>
      </c>
      <c r="W130" s="30">
        <f t="shared" si="82"/>
        <v>2.1001974100897671E-3</v>
      </c>
      <c r="X130" s="30">
        <f t="shared" si="82"/>
        <v>1.2614940973706323E-3</v>
      </c>
      <c r="Y130" s="30">
        <f t="shared" si="82"/>
        <v>5.354556428181802E-4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9.4191112472872415E-2</v>
      </c>
      <c r="S131" s="30">
        <f t="shared" si="82"/>
        <v>6.8132078243960587E-2</v>
      </c>
      <c r="T131" s="30">
        <f t="shared" si="82"/>
        <v>5.0695657335127556E-2</v>
      </c>
      <c r="U131" s="30">
        <f t="shared" si="82"/>
        <v>2.4441024128442772E-2</v>
      </c>
      <c r="V131" s="30">
        <f t="shared" si="82"/>
        <v>6.6792563736879267E-3</v>
      </c>
      <c r="W131" s="30">
        <f t="shared" si="82"/>
        <v>6.4055824120203074E-4</v>
      </c>
      <c r="X131" s="30">
        <f t="shared" si="82"/>
        <v>8.9297909768198209E-4</v>
      </c>
      <c r="Y131" s="30">
        <f t="shared" si="82"/>
        <v>1.0878774315269219E-3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2.855851989982347E-2</v>
      </c>
      <c r="S132" s="30">
        <f t="shared" si="82"/>
        <v>1.9309712926996566E-2</v>
      </c>
      <c r="T132" s="30">
        <f t="shared" si="82"/>
        <v>1.2006020469466808E-2</v>
      </c>
      <c r="U132" s="30">
        <f t="shared" si="82"/>
        <v>4.9143478503764449E-3</v>
      </c>
      <c r="V132" s="30">
        <f t="shared" si="82"/>
        <v>1.8837095492104919E-3</v>
      </c>
      <c r="W132" s="30">
        <f t="shared" si="82"/>
        <v>4.7741970403807407E-4</v>
      </c>
      <c r="X132" s="30">
        <f t="shared" si="82"/>
        <v>1.001136011242823E-3</v>
      </c>
      <c r="Y132" s="30">
        <f t="shared" si="82"/>
        <v>1.3089856897089431E-3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6.647484066155224E-3</v>
      </c>
      <c r="S133" s="30">
        <f t="shared" si="82"/>
        <v>4.8656984745071062E-3</v>
      </c>
      <c r="T133" s="30">
        <f t="shared" si="82"/>
        <v>3.6147413695415942E-3</v>
      </c>
      <c r="U133" s="30">
        <f t="shared" si="82"/>
        <v>1.9483906457911063E-3</v>
      </c>
      <c r="V133" s="30">
        <f t="shared" si="82"/>
        <v>1.5503606076722768E-3</v>
      </c>
      <c r="W133" s="30">
        <f t="shared" si="82"/>
        <v>7.2567142926787938E-4</v>
      </c>
      <c r="X133" s="30">
        <f t="shared" si="82"/>
        <v>1.2989395570069981E-3</v>
      </c>
      <c r="Y133" s="30">
        <f t="shared" si="82"/>
        <v>1.3779001239145904E-3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0.80635137583100747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0.50711916065825113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0.62427620233935466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0.11715704168110352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U2OS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53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1.007860215432963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0.39702332841896276</v>
      </c>
      <c r="S4" s="75">
        <f>S3*AVERAGE(E63:E64)</f>
        <v>0.30518118758311724</v>
      </c>
      <c r="T4" s="75">
        <f>T3*AVERAGE(E64:E65)</f>
        <v>0.1785948810204343</v>
      </c>
      <c r="U4" s="75">
        <f>U3*AVERAGE(E65:E66)</f>
        <v>0.12706081841044864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0.9001363302453177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1.007860215432963</v>
      </c>
      <c r="R5" s="80" t="s">
        <v>80</v>
      </c>
      <c r="S5" s="81">
        <f>SUM(R3:U3)</f>
        <v>1</v>
      </c>
      <c r="T5" s="80" t="s">
        <v>92</v>
      </c>
      <c r="U5" s="79">
        <f>Q5/S5</f>
        <v>1.007860215432963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8.8026239819802843E-3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1.5508372123684944E-2</v>
      </c>
      <c r="D7" s="53">
        <v>0</v>
      </c>
      <c r="E7" s="113">
        <v>82413</v>
      </c>
      <c r="F7" s="113">
        <v>83663</v>
      </c>
      <c r="G7" s="113">
        <v>87942</v>
      </c>
      <c r="H7" s="113">
        <v>86653</v>
      </c>
      <c r="I7" s="113">
        <v>86702</v>
      </c>
      <c r="J7" s="113">
        <v>81351</v>
      </c>
      <c r="K7" s="113">
        <v>70873</v>
      </c>
      <c r="L7" s="113">
        <v>60033</v>
      </c>
      <c r="M7" s="113">
        <v>42639</v>
      </c>
      <c r="N7" s="114">
        <v>39232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80260</v>
      </c>
      <c r="F8" s="113">
        <v>80542</v>
      </c>
      <c r="G8" s="113">
        <v>81462</v>
      </c>
      <c r="H8" s="113">
        <v>84525</v>
      </c>
      <c r="I8" s="113">
        <v>80901</v>
      </c>
      <c r="J8" s="113">
        <v>78933</v>
      </c>
      <c r="K8" s="113">
        <v>71437</v>
      </c>
      <c r="L8" s="113">
        <v>60710</v>
      </c>
      <c r="M8" s="113">
        <v>42635</v>
      </c>
      <c r="N8" s="114">
        <v>42107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83110</v>
      </c>
      <c r="F9" s="113">
        <v>84727</v>
      </c>
      <c r="G9" s="113">
        <v>87621</v>
      </c>
      <c r="H9" s="113">
        <v>91757</v>
      </c>
      <c r="I9" s="113">
        <v>83625</v>
      </c>
      <c r="J9" s="113">
        <v>80740</v>
      </c>
      <c r="K9" s="113">
        <v>73286</v>
      </c>
      <c r="L9" s="113">
        <v>62526</v>
      </c>
      <c r="M9" s="113">
        <v>44022</v>
      </c>
      <c r="N9" s="114">
        <v>43341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9.278759473859477E-2</v>
      </c>
      <c r="D10" s="53">
        <v>5.0000000000000001E-9</v>
      </c>
      <c r="E10" s="113">
        <v>83299</v>
      </c>
      <c r="F10" s="113">
        <v>81961</v>
      </c>
      <c r="G10" s="113">
        <v>83821</v>
      </c>
      <c r="H10" s="113">
        <v>83838</v>
      </c>
      <c r="I10" s="113">
        <v>83696</v>
      </c>
      <c r="J10" s="113">
        <v>81708</v>
      </c>
      <c r="K10" s="113">
        <v>66353</v>
      </c>
      <c r="L10" s="113">
        <v>58907</v>
      </c>
      <c r="M10" s="113">
        <v>40296</v>
      </c>
      <c r="N10" s="114">
        <v>42316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0.40864075985922155</v>
      </c>
      <c r="S10" s="38">
        <f t="shared" si="3"/>
        <v>0.3101430898852871</v>
      </c>
      <c r="T10" s="38">
        <f t="shared" si="3"/>
        <v>0.30457808713543327</v>
      </c>
      <c r="U10" s="38">
        <f t="shared" si="3"/>
        <v>0.29509179131848484</v>
      </c>
      <c r="V10" s="38">
        <f t="shared" si="3"/>
        <v>0.26971415666078813</v>
      </c>
      <c r="W10" s="38">
        <f t="shared" si="3"/>
        <v>0.13551682010679547</v>
      </c>
      <c r="X10" s="38">
        <f t="shared" si="3"/>
        <v>0.13509579056855836</v>
      </c>
      <c r="Y10" s="38">
        <f t="shared" si="3"/>
        <v>7.3027318737433622E-2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0.10159021872057505</v>
      </c>
      <c r="D11" s="53">
        <v>7.4999999999999993E-9</v>
      </c>
      <c r="E11" s="113">
        <v>82256</v>
      </c>
      <c r="F11" s="113">
        <v>83156</v>
      </c>
      <c r="G11" s="113">
        <v>88874</v>
      </c>
      <c r="H11" s="113">
        <v>84314</v>
      </c>
      <c r="I11" s="113">
        <v>84339</v>
      </c>
      <c r="J11" s="113">
        <v>76930</v>
      </c>
      <c r="K11" s="113">
        <v>64388</v>
      </c>
      <c r="L11" s="113">
        <v>50233</v>
      </c>
      <c r="M11" s="113">
        <v>39154</v>
      </c>
      <c r="N11" s="114">
        <v>38953</v>
      </c>
      <c r="O11" s="5"/>
      <c r="P11" s="41" t="s">
        <v>78</v>
      </c>
      <c r="Q11" s="42">
        <f>SUM(R10:Y10)</f>
        <v>1.9318078142720023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0.9001363302453177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8.8026239819802843E-3</v>
      </c>
      <c r="D12" s="53">
        <v>1E-8</v>
      </c>
      <c r="E12" s="113">
        <v>80927</v>
      </c>
      <c r="F12" s="113">
        <v>85247</v>
      </c>
      <c r="G12" s="113">
        <v>81650</v>
      </c>
      <c r="H12" s="113">
        <v>84985</v>
      </c>
      <c r="I12" s="113">
        <v>83140</v>
      </c>
      <c r="J12" s="113">
        <v>75692</v>
      </c>
      <c r="K12" s="113">
        <v>60657</v>
      </c>
      <c r="L12" s="113">
        <v>55264</v>
      </c>
      <c r="M12" s="113">
        <v>39389</v>
      </c>
      <c r="N12" s="114">
        <v>40509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0.17945256313610314</v>
      </c>
      <c r="D15" s="53">
        <f>D7</f>
        <v>0</v>
      </c>
      <c r="E15" s="113">
        <v>87583</v>
      </c>
      <c r="F15" s="113">
        <v>89638</v>
      </c>
      <c r="G15" s="113">
        <v>87671</v>
      </c>
      <c r="H15" s="113">
        <v>86201</v>
      </c>
      <c r="I15" s="113">
        <v>84045</v>
      </c>
      <c r="J15" s="113">
        <v>81327</v>
      </c>
      <c r="K15" s="113">
        <v>67963</v>
      </c>
      <c r="L15" s="113">
        <v>57459</v>
      </c>
      <c r="M15" s="113">
        <v>43296</v>
      </c>
      <c r="N15" s="114">
        <v>41130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0.19496093525978808</v>
      </c>
      <c r="D16" s="53">
        <f t="shared" ref="D16:D20" si="7">D8</f>
        <v>1.0000000000000001E-9</v>
      </c>
      <c r="E16" s="113">
        <v>84290</v>
      </c>
      <c r="F16" s="113">
        <v>88125</v>
      </c>
      <c r="G16" s="113">
        <v>86058</v>
      </c>
      <c r="H16" s="113">
        <v>86322</v>
      </c>
      <c r="I16" s="113">
        <v>84880</v>
      </c>
      <c r="J16" s="113">
        <v>81996</v>
      </c>
      <c r="K16" s="113">
        <v>69167</v>
      </c>
      <c r="L16" s="113">
        <v>63915</v>
      </c>
      <c r="M16" s="113">
        <v>45728</v>
      </c>
      <c r="N16" s="114">
        <v>43685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1.5508372123684944E-2</v>
      </c>
      <c r="D17" s="53">
        <f t="shared" si="7"/>
        <v>2.5000000000000001E-9</v>
      </c>
      <c r="E17" s="113">
        <v>87871</v>
      </c>
      <c r="F17" s="113">
        <v>86125</v>
      </c>
      <c r="G17" s="113">
        <v>86413</v>
      </c>
      <c r="H17" s="113">
        <v>87322</v>
      </c>
      <c r="I17" s="113">
        <v>88375</v>
      </c>
      <c r="J17" s="113">
        <v>82427</v>
      </c>
      <c r="K17" s="113">
        <v>74071</v>
      </c>
      <c r="L17" s="113">
        <v>65779</v>
      </c>
      <c r="M17" s="113">
        <v>43586</v>
      </c>
      <c r="N17" s="114">
        <v>43702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1.0141400737063937</v>
      </c>
      <c r="S17" s="30">
        <f t="shared" si="10"/>
        <v>1.0396406517999084</v>
      </c>
      <c r="T17" s="30">
        <f t="shared" si="10"/>
        <v>1.0209054356503147</v>
      </c>
      <c r="U17" s="30">
        <f t="shared" si="10"/>
        <v>1.0026675738341788</v>
      </c>
      <c r="V17" s="30">
        <f t="shared" si="10"/>
        <v>0.9578798504688476</v>
      </c>
      <c r="W17" s="30">
        <f t="shared" si="10"/>
        <v>0.8340622187317992</v>
      </c>
      <c r="X17" s="30">
        <f t="shared" si="10"/>
        <v>0.70510356193815138</v>
      </c>
      <c r="Y17" s="30">
        <f t="shared" si="10"/>
        <v>0.51280540353656967</v>
      </c>
      <c r="Z17" s="31">
        <f t="shared" si="10"/>
        <v>0.48669230952696968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88125</v>
      </c>
      <c r="F18" s="113">
        <v>92125</v>
      </c>
      <c r="G18" s="113">
        <v>87393</v>
      </c>
      <c r="H18" s="113">
        <v>87209</v>
      </c>
      <c r="I18" s="113">
        <v>86839</v>
      </c>
      <c r="J18" s="113">
        <v>83349</v>
      </c>
      <c r="K18" s="113">
        <v>69221</v>
      </c>
      <c r="L18" s="113">
        <v>54560</v>
      </c>
      <c r="M18" s="113">
        <v>40562</v>
      </c>
      <c r="N18" s="114">
        <v>40249</v>
      </c>
      <c r="O18" s="5"/>
      <c r="P18" s="20">
        <f t="shared" si="9"/>
        <v>-8.9999999999999982</v>
      </c>
      <c r="Q18" s="30">
        <f t="shared" si="10"/>
        <v>0.97885574144504395</v>
      </c>
      <c r="R18" s="30">
        <f t="shared" si="10"/>
        <v>0.99269683377700357</v>
      </c>
      <c r="S18" s="30">
        <f t="shared" si="10"/>
        <v>1.0176582210540082</v>
      </c>
      <c r="T18" s="30">
        <f t="shared" si="10"/>
        <v>0.99931914715876435</v>
      </c>
      <c r="U18" s="30">
        <f t="shared" si="10"/>
        <v>0.9814669114083584</v>
      </c>
      <c r="V18" s="30">
        <f t="shared" si="10"/>
        <v>0.9376261912459517</v>
      </c>
      <c r="W18" s="30">
        <f t="shared" si="10"/>
        <v>0.81642659152801378</v>
      </c>
      <c r="X18" s="30">
        <f t="shared" si="10"/>
        <v>0.69019466991651068</v>
      </c>
      <c r="Y18" s="30">
        <f t="shared" si="10"/>
        <v>0.50196251349581389</v>
      </c>
      <c r="Z18" s="31">
        <f t="shared" si="10"/>
        <v>0.47640156149762275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88938</v>
      </c>
      <c r="F19" s="113">
        <v>85762</v>
      </c>
      <c r="G19" s="113">
        <v>84655</v>
      </c>
      <c r="H19" s="113">
        <v>89453</v>
      </c>
      <c r="I19" s="113">
        <v>89189</v>
      </c>
      <c r="J19" s="113">
        <v>80544</v>
      </c>
      <c r="K19" s="113">
        <v>64026</v>
      </c>
      <c r="L19" s="113">
        <v>53457</v>
      </c>
      <c r="M19" s="113">
        <v>42004</v>
      </c>
      <c r="N19" s="114">
        <v>44650</v>
      </c>
      <c r="O19" s="5"/>
      <c r="P19" s="20">
        <f t="shared" si="9"/>
        <v>-8.6020599913279607</v>
      </c>
      <c r="Q19" s="30">
        <f t="shared" si="10"/>
        <v>1.0162363611628107</v>
      </c>
      <c r="R19" s="30">
        <f t="shared" si="10"/>
        <v>1.0306060182127701</v>
      </c>
      <c r="S19" s="30">
        <f t="shared" si="10"/>
        <v>1.0565206329020715</v>
      </c>
      <c r="T19" s="30">
        <f t="shared" si="10"/>
        <v>1.0374812250166097</v>
      </c>
      <c r="U19" s="30">
        <f t="shared" si="10"/>
        <v>1.0189472466891898</v>
      </c>
      <c r="V19" s="30">
        <f t="shared" si="10"/>
        <v>0.97343233367163895</v>
      </c>
      <c r="W19" s="30">
        <f t="shared" si="10"/>
        <v>0.84760435414738389</v>
      </c>
      <c r="X19" s="30">
        <f t="shared" si="10"/>
        <v>0.71655187802696341</v>
      </c>
      <c r="Y19" s="30">
        <f t="shared" si="10"/>
        <v>0.52113149727463026</v>
      </c>
      <c r="Z19" s="31">
        <f t="shared" si="10"/>
        <v>0.49459442163961198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88585</v>
      </c>
      <c r="F20" s="113">
        <v>89763</v>
      </c>
      <c r="G20" s="113">
        <v>92297</v>
      </c>
      <c r="H20" s="113">
        <v>86789</v>
      </c>
      <c r="I20" s="113">
        <v>84047</v>
      </c>
      <c r="J20" s="113">
        <v>78551</v>
      </c>
      <c r="K20" s="113">
        <v>61438</v>
      </c>
      <c r="L20" s="113">
        <v>52830</v>
      </c>
      <c r="M20" s="113">
        <v>41295</v>
      </c>
      <c r="N20" s="114">
        <v>41457</v>
      </c>
      <c r="O20" s="5"/>
      <c r="P20" s="20">
        <f t="shared" si="9"/>
        <v>-8.3010299956639813</v>
      </c>
      <c r="Q20" s="30">
        <f t="shared" si="10"/>
        <v>1.0115456161336482</v>
      </c>
      <c r="R20" s="30">
        <f t="shared" si="10"/>
        <v>1.0258489457031574</v>
      </c>
      <c r="S20" s="30">
        <f t="shared" si="10"/>
        <v>1.051643943682526</v>
      </c>
      <c r="T20" s="30">
        <f t="shared" si="10"/>
        <v>1.0326924179190882</v>
      </c>
      <c r="U20" s="30">
        <f t="shared" si="10"/>
        <v>1.0142439887513246</v>
      </c>
      <c r="V20" s="30">
        <f t="shared" si="10"/>
        <v>0.96893916352451726</v>
      </c>
      <c r="W20" s="30">
        <f t="shared" si="10"/>
        <v>0.84369198094085551</v>
      </c>
      <c r="X20" s="30">
        <f t="shared" si="10"/>
        <v>0.71324441699875729</v>
      </c>
      <c r="Y20" s="30">
        <f t="shared" si="10"/>
        <v>0.5187260578770635</v>
      </c>
      <c r="Z20" s="31">
        <f t="shared" si="10"/>
        <v>0.49231147210796677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1.0179416681894671</v>
      </c>
      <c r="R21" s="30">
        <f t="shared" si="10"/>
        <v>1.0323354384064756</v>
      </c>
      <c r="S21" s="30">
        <f t="shared" si="10"/>
        <v>1.0582935394107835</v>
      </c>
      <c r="T21" s="30">
        <f t="shared" si="10"/>
        <v>1.039222182229576</v>
      </c>
      <c r="U21" s="30">
        <f t="shared" si="10"/>
        <v>1.0206571027482496</v>
      </c>
      <c r="V21" s="30">
        <f t="shared" si="10"/>
        <v>0.97506581291133598</v>
      </c>
      <c r="W21" s="30">
        <f t="shared" si="10"/>
        <v>0.84902668630965583</v>
      </c>
      <c r="X21" s="30">
        <f t="shared" si="10"/>
        <v>0.717754296085657</v>
      </c>
      <c r="Y21" s="30">
        <f t="shared" si="10"/>
        <v>0.52200598793258857</v>
      </c>
      <c r="Z21" s="31">
        <f t="shared" si="10"/>
        <v>0.495424381454868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1.0150314263777114</v>
      </c>
      <c r="R22" s="30">
        <f t="shared" si="10"/>
        <v>1.0293840455609982</v>
      </c>
      <c r="S22" s="30">
        <f t="shared" si="10"/>
        <v>1.0552679337167146</v>
      </c>
      <c r="T22" s="30">
        <f t="shared" si="10"/>
        <v>1.0362511005448978</v>
      </c>
      <c r="U22" s="30">
        <f t="shared" si="10"/>
        <v>1.0177390976515857</v>
      </c>
      <c r="V22" s="30">
        <f t="shared" si="10"/>
        <v>0.97227815091986325</v>
      </c>
      <c r="W22" s="30">
        <f t="shared" si="10"/>
        <v>0.84659936356709686</v>
      </c>
      <c r="X22" s="30">
        <f t="shared" si="10"/>
        <v>0.71570227421808674</v>
      </c>
      <c r="Y22" s="30">
        <f t="shared" si="10"/>
        <v>0.52051360020592219</v>
      </c>
      <c r="Z22" s="31">
        <f t="shared" si="10"/>
        <v>0.49400798914622263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68879</v>
      </c>
      <c r="F23" s="113">
        <v>69140</v>
      </c>
      <c r="G23" s="113">
        <v>72380</v>
      </c>
      <c r="H23" s="113">
        <v>70742</v>
      </c>
      <c r="I23" s="113">
        <v>68628</v>
      </c>
      <c r="J23" s="113">
        <v>65983</v>
      </c>
      <c r="K23" s="113">
        <v>59665</v>
      </c>
      <c r="L23" s="113">
        <v>50338</v>
      </c>
      <c r="M23" s="113">
        <v>36278</v>
      </c>
      <c r="N23" s="114">
        <v>35433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68899</v>
      </c>
      <c r="F24" s="113">
        <v>71501</v>
      </c>
      <c r="G24" s="113">
        <v>70729</v>
      </c>
      <c r="H24" s="113">
        <v>70243</v>
      </c>
      <c r="I24" s="113">
        <v>67617</v>
      </c>
      <c r="J24" s="113">
        <v>66032</v>
      </c>
      <c r="K24" s="113">
        <v>60153</v>
      </c>
      <c r="L24" s="113">
        <v>50437</v>
      </c>
      <c r="M24" s="113">
        <v>36670</v>
      </c>
      <c r="N24" s="114">
        <v>37563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71425</v>
      </c>
      <c r="F25" s="113">
        <v>71963</v>
      </c>
      <c r="G25" s="113">
        <v>72672</v>
      </c>
      <c r="H25" s="113">
        <v>69477</v>
      </c>
      <c r="I25" s="113">
        <v>68164</v>
      </c>
      <c r="J25" s="113">
        <v>67684</v>
      </c>
      <c r="K25" s="113">
        <v>59839</v>
      </c>
      <c r="L25" s="113">
        <v>51383</v>
      </c>
      <c r="M25" s="113">
        <v>38154</v>
      </c>
      <c r="N25" s="114">
        <v>36493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70098</v>
      </c>
      <c r="F26" s="113">
        <v>74932</v>
      </c>
      <c r="G26" s="113">
        <v>72054</v>
      </c>
      <c r="H26" s="113">
        <v>69853</v>
      </c>
      <c r="I26" s="113">
        <v>70712</v>
      </c>
      <c r="J26" s="113">
        <v>68033</v>
      </c>
      <c r="K26" s="113">
        <v>58206</v>
      </c>
      <c r="L26" s="113">
        <v>46818</v>
      </c>
      <c r="M26" s="113">
        <v>36929</v>
      </c>
      <c r="N26" s="114">
        <v>37517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1.0141400737063937</v>
      </c>
      <c r="S26" s="30">
        <f t="shared" si="15"/>
        <v>1.0396406517999084</v>
      </c>
      <c r="T26" s="30">
        <f t="shared" si="15"/>
        <v>1.0209054356503147</v>
      </c>
      <c r="U26" s="30">
        <f t="shared" si="15"/>
        <v>1.0026675738341788</v>
      </c>
      <c r="V26" s="30">
        <f t="shared" si="15"/>
        <v>0.9578798504688476</v>
      </c>
      <c r="W26" s="30">
        <f t="shared" si="15"/>
        <v>0.8340622187317992</v>
      </c>
      <c r="X26" s="30">
        <f t="shared" si="15"/>
        <v>0.70510356193815138</v>
      </c>
      <c r="Y26" s="30">
        <f t="shared" si="15"/>
        <v>0.51280540353656967</v>
      </c>
      <c r="Z26" s="31">
        <f t="shared" si="15"/>
        <v>0.48669230952696968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71652</v>
      </c>
      <c r="F27" s="113">
        <v>70291</v>
      </c>
      <c r="G27" s="113">
        <v>72340</v>
      </c>
      <c r="H27" s="113">
        <v>69820</v>
      </c>
      <c r="I27" s="113">
        <v>70545</v>
      </c>
      <c r="J27" s="113">
        <v>66337</v>
      </c>
      <c r="K27" s="113">
        <v>55162</v>
      </c>
      <c r="L27" s="113">
        <v>47122</v>
      </c>
      <c r="M27" s="113">
        <v>34122</v>
      </c>
      <c r="N27" s="114">
        <v>35167</v>
      </c>
      <c r="O27" s="5"/>
      <c r="P27" s="20">
        <f t="shared" si="14"/>
        <v>-8.9999999999999982</v>
      </c>
      <c r="Q27" s="30">
        <f t="shared" si="15"/>
        <v>0.97885574144504395</v>
      </c>
      <c r="R27" s="30">
        <f t="shared" si="15"/>
        <v>1.0071841471218426</v>
      </c>
      <c r="S27" s="30">
        <f t="shared" si="15"/>
        <v>0.99930239926271136</v>
      </c>
      <c r="T27" s="30">
        <f t="shared" si="15"/>
        <v>1.0103440320905761</v>
      </c>
      <c r="U27" s="30">
        <f t="shared" si="15"/>
        <v>0.97748974712784786</v>
      </c>
      <c r="V27" s="30">
        <f t="shared" si="15"/>
        <v>0.95088312706507094</v>
      </c>
      <c r="W27" s="30">
        <f t="shared" si="15"/>
        <v>0.84328736157231621</v>
      </c>
      <c r="X27" s="30">
        <f t="shared" si="15"/>
        <v>0.73289188249170889</v>
      </c>
      <c r="Y27" s="30">
        <f t="shared" si="15"/>
        <v>0.52394225331551858</v>
      </c>
      <c r="Z27" s="31">
        <f t="shared" si="15"/>
        <v>0.51835277446601824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72439</v>
      </c>
      <c r="F28" s="115">
        <v>72406</v>
      </c>
      <c r="G28" s="115">
        <v>74710</v>
      </c>
      <c r="H28" s="115">
        <v>70413</v>
      </c>
      <c r="I28" s="115">
        <v>69368</v>
      </c>
      <c r="J28" s="115">
        <v>64783</v>
      </c>
      <c r="K28" s="115">
        <v>52707</v>
      </c>
      <c r="L28" s="115">
        <v>45314</v>
      </c>
      <c r="M28" s="115">
        <v>33566</v>
      </c>
      <c r="N28" s="116">
        <v>35616</v>
      </c>
      <c r="O28" s="5"/>
      <c r="P28" s="20">
        <f t="shared" si="14"/>
        <v>-8.6020599913279607</v>
      </c>
      <c r="Q28" s="30">
        <f t="shared" si="15"/>
        <v>1.0162363611628107</v>
      </c>
      <c r="R28" s="30">
        <f t="shared" si="15"/>
        <v>1.0187350658197207</v>
      </c>
      <c r="S28" s="30">
        <f t="shared" si="15"/>
        <v>1.0349675796757321</v>
      </c>
      <c r="T28" s="30">
        <f t="shared" si="15"/>
        <v>1.0396940105552546</v>
      </c>
      <c r="U28" s="30">
        <f t="shared" si="15"/>
        <v>1.0044562486976867</v>
      </c>
      <c r="V28" s="30">
        <f t="shared" si="15"/>
        <v>0.9678268893276134</v>
      </c>
      <c r="W28" s="30">
        <f t="shared" si="15"/>
        <v>0.86791058262357412</v>
      </c>
      <c r="X28" s="30">
        <f t="shared" si="15"/>
        <v>0.75190930152550806</v>
      </c>
      <c r="Y28" s="30">
        <f t="shared" si="15"/>
        <v>0.52858161876039178</v>
      </c>
      <c r="Z28" s="31">
        <f t="shared" si="15"/>
        <v>0.51823043427679094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1.0115456161336482</v>
      </c>
      <c r="R29" s="30">
        <f t="shared" si="15"/>
        <v>1.0447511837928685</v>
      </c>
      <c r="S29" s="30">
        <f t="shared" si="15"/>
        <v>1.020336879686875</v>
      </c>
      <c r="T29" s="30">
        <f t="shared" si="15"/>
        <v>1.009053821947981</v>
      </c>
      <c r="U29" s="30">
        <f t="shared" si="15"/>
        <v>1.0112283392113051</v>
      </c>
      <c r="V29" s="30">
        <f t="shared" si="15"/>
        <v>0.97694013372651278</v>
      </c>
      <c r="W29" s="30">
        <f t="shared" si="15"/>
        <v>0.81350746174359057</v>
      </c>
      <c r="X29" s="30">
        <f t="shared" si="15"/>
        <v>0.67248121729674726</v>
      </c>
      <c r="Y29" s="30">
        <f t="shared" si="15"/>
        <v>0.49607382768268343</v>
      </c>
      <c r="Z29" s="31">
        <f t="shared" si="15"/>
        <v>0.50589837852688524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1.0179416681894671</v>
      </c>
      <c r="R30" s="30">
        <f t="shared" si="15"/>
        <v>1.0029078595580225</v>
      </c>
      <c r="S30" s="30">
        <f t="shared" si="15"/>
        <v>1.031738071935169</v>
      </c>
      <c r="T30" s="30">
        <f t="shared" si="15"/>
        <v>1.0193598543866251</v>
      </c>
      <c r="U30" s="30">
        <f t="shared" si="15"/>
        <v>1.0219647780873073</v>
      </c>
      <c r="V30" s="30">
        <f t="shared" si="15"/>
        <v>0.93873148614391067</v>
      </c>
      <c r="W30" s="30">
        <f t="shared" si="15"/>
        <v>0.77105681832295703</v>
      </c>
      <c r="X30" s="30">
        <f t="shared" si="15"/>
        <v>0.63467101174011897</v>
      </c>
      <c r="Y30" s="30">
        <f t="shared" si="15"/>
        <v>0.48335873470680307</v>
      </c>
      <c r="Z30" s="31">
        <f t="shared" si="15"/>
        <v>0.49767338119571408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1.0150314263777114</v>
      </c>
      <c r="R31" s="30">
        <f t="shared" si="15"/>
        <v>1.0368280637853311</v>
      </c>
      <c r="S31" s="30">
        <f t="shared" si="15"/>
        <v>1.0430735610066839</v>
      </c>
      <c r="T31" s="30">
        <f t="shared" si="15"/>
        <v>1.0148046403882762</v>
      </c>
      <c r="U31" s="30">
        <f t="shared" si="15"/>
        <v>0.99184923274581127</v>
      </c>
      <c r="V31" s="30">
        <f t="shared" si="15"/>
        <v>0.91861856526904573</v>
      </c>
      <c r="W31" s="30">
        <f t="shared" si="15"/>
        <v>0.73423571487036021</v>
      </c>
      <c r="X31" s="30">
        <f t="shared" si="15"/>
        <v>0.64388379219052638</v>
      </c>
      <c r="Y31" s="30">
        <f t="shared" si="15"/>
        <v>0.47892013040866477</v>
      </c>
      <c r="Z31" s="31">
        <f t="shared" si="15"/>
        <v>0.49398749701445027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1.0151675099802215</v>
      </c>
      <c r="G34" s="30">
        <f t="shared" si="17"/>
        <v>1.0670889301445161</v>
      </c>
      <c r="H34" s="30">
        <f t="shared" si="17"/>
        <v>1.0514481938529117</v>
      </c>
      <c r="I34" s="30">
        <f t="shared" si="17"/>
        <v>1.0520427602441362</v>
      </c>
      <c r="J34" s="30">
        <f t="shared" si="17"/>
        <v>0.98711368352080375</v>
      </c>
      <c r="K34" s="30">
        <f t="shared" si="17"/>
        <v>0.8599735478625945</v>
      </c>
      <c r="L34" s="30">
        <f t="shared" si="17"/>
        <v>0.7284409013141131</v>
      </c>
      <c r="M34" s="30">
        <f t="shared" si="17"/>
        <v>0.51738196643733392</v>
      </c>
      <c r="N34" s="31">
        <f t="shared" si="17"/>
        <v>0.47604140123524202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0.97387548081006636</v>
      </c>
      <c r="F35" s="30">
        <f t="shared" si="20"/>
        <v>0.97729727106160436</v>
      </c>
      <c r="G35" s="30">
        <f t="shared" si="20"/>
        <v>0.98846055840704738</v>
      </c>
      <c r="H35" s="30">
        <f t="shared" si="20"/>
        <v>1.0256270248625823</v>
      </c>
      <c r="I35" s="30">
        <f t="shared" si="20"/>
        <v>0.98165337992792401</v>
      </c>
      <c r="J35" s="30">
        <f t="shared" si="20"/>
        <v>0.95777365221506316</v>
      </c>
      <c r="K35" s="30">
        <f t="shared" si="20"/>
        <v>0.86681712836567049</v>
      </c>
      <c r="L35" s="30">
        <f t="shared" si="20"/>
        <v>0.73665562471940105</v>
      </c>
      <c r="M35" s="30">
        <f t="shared" si="20"/>
        <v>0.51733343040539725</v>
      </c>
      <c r="N35" s="31">
        <f t="shared" si="20"/>
        <v>0.51092667418975157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1.0084574035649716</v>
      </c>
      <c r="F36" s="30">
        <f t="shared" si="20"/>
        <v>1.0280780944753862</v>
      </c>
      <c r="G36" s="30">
        <f t="shared" si="20"/>
        <v>1.0631939135815951</v>
      </c>
      <c r="H36" s="30">
        <f t="shared" si="20"/>
        <v>1.1133801706041522</v>
      </c>
      <c r="I36" s="30">
        <f t="shared" si="20"/>
        <v>1.0147064176768228</v>
      </c>
      <c r="J36" s="30">
        <f t="shared" si="20"/>
        <v>0.97969980464247142</v>
      </c>
      <c r="K36" s="30">
        <f t="shared" si="20"/>
        <v>0.88925290912841426</v>
      </c>
      <c r="L36" s="30">
        <f t="shared" si="20"/>
        <v>0.7586909832186669</v>
      </c>
      <c r="M36" s="30">
        <f t="shared" si="20"/>
        <v>0.53416329947945107</v>
      </c>
      <c r="N36" s="31">
        <f t="shared" si="20"/>
        <v>0.52590004004222635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-1.4487313344838992E-2</v>
      </c>
      <c r="S36" s="30">
        <f t="shared" si="23"/>
        <v>1.83558217912968E-2</v>
      </c>
      <c r="T36" s="30">
        <f t="shared" si="23"/>
        <v>-1.1024884931811751E-2</v>
      </c>
      <c r="U36" s="30">
        <f t="shared" si="23"/>
        <v>3.9771642805105367E-3</v>
      </c>
      <c r="V36" s="30">
        <f t="shared" si="23"/>
        <v>-1.3256935819119242E-2</v>
      </c>
      <c r="W36" s="30">
        <f t="shared" si="23"/>
        <v>-2.6860770044302429E-2</v>
      </c>
      <c r="X36" s="30">
        <f t="shared" si="23"/>
        <v>-4.2697212575198207E-2</v>
      </c>
      <c r="Y36" s="30">
        <f t="shared" si="23"/>
        <v>-2.1979739819704691E-2</v>
      </c>
      <c r="Z36" s="31">
        <f t="shared" si="23"/>
        <v>-4.195121296839549E-2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1.0107507310739809</v>
      </c>
      <c r="F37" s="30">
        <f t="shared" si="20"/>
        <v>0.99451542839115192</v>
      </c>
      <c r="G37" s="30">
        <f t="shared" si="20"/>
        <v>1.0170846832417215</v>
      </c>
      <c r="H37" s="30">
        <f t="shared" si="20"/>
        <v>1.0172909613774526</v>
      </c>
      <c r="I37" s="30">
        <f t="shared" si="20"/>
        <v>1.0155679322436995</v>
      </c>
      <c r="J37" s="30">
        <f t="shared" si="20"/>
        <v>0.99144552437115507</v>
      </c>
      <c r="K37" s="30">
        <f t="shared" si="20"/>
        <v>0.80512783177411329</v>
      </c>
      <c r="L37" s="30">
        <f t="shared" si="20"/>
        <v>0.71477800832392946</v>
      </c>
      <c r="M37" s="30">
        <f t="shared" si="20"/>
        <v>0.4889519857304066</v>
      </c>
      <c r="N37" s="31">
        <f t="shared" si="20"/>
        <v>0.51346268185844468</v>
      </c>
      <c r="P37" s="20">
        <f t="shared" si="21"/>
        <v>-8.6020599913279607</v>
      </c>
      <c r="Q37" s="30">
        <f t="shared" si="23"/>
        <v>0</v>
      </c>
      <c r="R37" s="30">
        <f t="shared" si="23"/>
        <v>1.1870952393049361E-2</v>
      </c>
      <c r="S37" s="30">
        <f t="shared" si="23"/>
        <v>2.1553053226339491E-2</v>
      </c>
      <c r="T37" s="30">
        <f t="shared" si="23"/>
        <v>-2.2127855386449014E-3</v>
      </c>
      <c r="U37" s="30">
        <f t="shared" si="23"/>
        <v>1.4490997991503107E-2</v>
      </c>
      <c r="V37" s="30">
        <f t="shared" si="23"/>
        <v>5.6054443440255453E-3</v>
      </c>
      <c r="W37" s="30">
        <f t="shared" si="23"/>
        <v>-2.0306228476190236E-2</v>
      </c>
      <c r="X37" s="30">
        <f t="shared" si="23"/>
        <v>-3.5357423498544649E-2</v>
      </c>
      <c r="Y37" s="30">
        <f t="shared" si="23"/>
        <v>-7.4501214857615183E-3</v>
      </c>
      <c r="Z37" s="31">
        <f t="shared" si="23"/>
        <v>-2.363601263717896E-2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0.99809496074648418</v>
      </c>
      <c r="F38" s="30">
        <f t="shared" si="20"/>
        <v>1.0090155679322437</v>
      </c>
      <c r="G38" s="30">
        <f t="shared" si="20"/>
        <v>1.0783978255857691</v>
      </c>
      <c r="H38" s="30">
        <f t="shared" si="20"/>
        <v>1.0230667491779211</v>
      </c>
      <c r="I38" s="30">
        <f t="shared" si="20"/>
        <v>1.0233700993775254</v>
      </c>
      <c r="J38" s="30">
        <f t="shared" si="20"/>
        <v>0.93346923422275607</v>
      </c>
      <c r="K38" s="30">
        <f t="shared" si="20"/>
        <v>0.78128450608520505</v>
      </c>
      <c r="L38" s="30">
        <f t="shared" si="20"/>
        <v>0.60952762306917596</v>
      </c>
      <c r="M38" s="30">
        <f t="shared" si="20"/>
        <v>0.4750949486124762</v>
      </c>
      <c r="N38" s="31">
        <f t="shared" si="20"/>
        <v>0.47265601300765658</v>
      </c>
      <c r="P38" s="20">
        <f t="shared" si="21"/>
        <v>-8.3010299956639813</v>
      </c>
      <c r="Q38" s="30">
        <f t="shared" si="23"/>
        <v>0</v>
      </c>
      <c r="R38" s="30">
        <f t="shared" si="23"/>
        <v>-1.8902238089711032E-2</v>
      </c>
      <c r="S38" s="30">
        <f t="shared" si="23"/>
        <v>3.1307063995650974E-2</v>
      </c>
      <c r="T38" s="30">
        <f t="shared" si="23"/>
        <v>2.3638595971107179E-2</v>
      </c>
      <c r="U38" s="30">
        <f t="shared" si="23"/>
        <v>3.0156495400195382E-3</v>
      </c>
      <c r="V38" s="30">
        <f t="shared" si="23"/>
        <v>-8.0009702019955276E-3</v>
      </c>
      <c r="W38" s="30">
        <f t="shared" si="23"/>
        <v>3.0184519197264947E-2</v>
      </c>
      <c r="X38" s="30">
        <f t="shared" si="23"/>
        <v>4.0763199702010033E-2</v>
      </c>
      <c r="Y38" s="30">
        <f t="shared" si="23"/>
        <v>2.2652230194380063E-2</v>
      </c>
      <c r="Z38" s="31">
        <f t="shared" si="23"/>
        <v>-1.3586906418918465E-2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0.98196886413551265</v>
      </c>
      <c r="F39" s="30">
        <f t="shared" si="20"/>
        <v>1.0343877786271582</v>
      </c>
      <c r="G39" s="30">
        <f t="shared" si="20"/>
        <v>0.99074175190807279</v>
      </c>
      <c r="H39" s="30">
        <f t="shared" si="20"/>
        <v>1.0312086685353039</v>
      </c>
      <c r="I39" s="30">
        <f t="shared" si="20"/>
        <v>1.0088214238044968</v>
      </c>
      <c r="J39" s="30">
        <f t="shared" si="20"/>
        <v>0.91844733233834464</v>
      </c>
      <c r="K39" s="30">
        <f t="shared" si="20"/>
        <v>0.7360125222962397</v>
      </c>
      <c r="L39" s="30">
        <f t="shared" si="20"/>
        <v>0.6705738172375717</v>
      </c>
      <c r="M39" s="30">
        <f t="shared" si="20"/>
        <v>0.47794644048875784</v>
      </c>
      <c r="N39" s="31">
        <f t="shared" si="20"/>
        <v>0.49153652943103637</v>
      </c>
      <c r="P39" s="20">
        <f t="shared" si="21"/>
        <v>-8.1249387366082999</v>
      </c>
      <c r="Q39" s="30">
        <f t="shared" si="23"/>
        <v>0</v>
      </c>
      <c r="R39" s="30">
        <f t="shared" si="23"/>
        <v>2.942757884845304E-2</v>
      </c>
      <c r="S39" s="30">
        <f t="shared" si="23"/>
        <v>2.6555467475614547E-2</v>
      </c>
      <c r="T39" s="30">
        <f t="shared" si="23"/>
        <v>1.9862327842950833E-2</v>
      </c>
      <c r="U39" s="30">
        <f t="shared" si="23"/>
        <v>-1.3076753390577345E-3</v>
      </c>
      <c r="V39" s="30">
        <f t="shared" si="23"/>
        <v>3.6334326767425318E-2</v>
      </c>
      <c r="W39" s="30">
        <f t="shared" si="23"/>
        <v>7.7969867986698804E-2</v>
      </c>
      <c r="X39" s="30">
        <f t="shared" si="23"/>
        <v>8.3083284345538022E-2</v>
      </c>
      <c r="Y39" s="30">
        <f t="shared" si="23"/>
        <v>3.8647253225785494E-2</v>
      </c>
      <c r="Z39" s="31">
        <f t="shared" si="23"/>
        <v>-2.2489997408460805E-3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-7.4440182243329378E-3</v>
      </c>
      <c r="S40" s="36">
        <f t="shared" si="23"/>
        <v>1.2194372710030654E-2</v>
      </c>
      <c r="T40" s="36">
        <f t="shared" si="23"/>
        <v>2.144646015662155E-2</v>
      </c>
      <c r="U40" s="36">
        <f t="shared" si="23"/>
        <v>2.5889864905774385E-2</v>
      </c>
      <c r="V40" s="36">
        <f t="shared" si="23"/>
        <v>5.3659585650817521E-2</v>
      </c>
      <c r="W40" s="36">
        <f t="shared" si="23"/>
        <v>0.11236364869673665</v>
      </c>
      <c r="X40" s="36">
        <f t="shared" si="23"/>
        <v>7.181848202756036E-2</v>
      </c>
      <c r="Y40" s="36">
        <f t="shared" si="23"/>
        <v>4.1593469797257421E-2</v>
      </c>
      <c r="Z40" s="37">
        <f t="shared" si="23"/>
        <v>2.0492131772353872E-5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1.023463457520295</v>
      </c>
      <c r="G42" s="30">
        <f t="shared" si="25"/>
        <v>1.0010047611979493</v>
      </c>
      <c r="H42" s="30">
        <f t="shared" si="25"/>
        <v>0.98422068209584057</v>
      </c>
      <c r="I42" s="30">
        <f t="shared" si="25"/>
        <v>0.95960403274608086</v>
      </c>
      <c r="J42" s="30">
        <f t="shared" si="25"/>
        <v>0.92857061301850818</v>
      </c>
      <c r="K42" s="30">
        <f t="shared" si="25"/>
        <v>0.77598392382083281</v>
      </c>
      <c r="L42" s="30">
        <f t="shared" si="25"/>
        <v>0.65605197355651212</v>
      </c>
      <c r="M42" s="30">
        <f t="shared" si="25"/>
        <v>0.49434250939109187</v>
      </c>
      <c r="N42" s="31">
        <f t="shared" si="25"/>
        <v>0.46961168263247433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0.96240137926309899</v>
      </c>
      <c r="F43" s="30">
        <f t="shared" si="27"/>
        <v>1.0061884155600973</v>
      </c>
      <c r="G43" s="30">
        <f t="shared" si="27"/>
        <v>0.9825879451491728</v>
      </c>
      <c r="H43" s="30">
        <f t="shared" si="27"/>
        <v>0.98560222874302095</v>
      </c>
      <c r="I43" s="30">
        <f t="shared" si="27"/>
        <v>0.9691378463857141</v>
      </c>
      <c r="J43" s="30">
        <f t="shared" si="27"/>
        <v>0.93620908167110051</v>
      </c>
      <c r="K43" s="30">
        <f t="shared" si="27"/>
        <v>0.78973088384732193</v>
      </c>
      <c r="L43" s="30">
        <f t="shared" si="27"/>
        <v>0.72976490871516164</v>
      </c>
      <c r="M43" s="30">
        <f t="shared" si="27"/>
        <v>0.52211045522532906</v>
      </c>
      <c r="N43" s="31">
        <f t="shared" si="27"/>
        <v>0.49878401059566352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1.003288309375107</v>
      </c>
      <c r="F44" s="30">
        <f t="shared" si="27"/>
        <v>0.98335293378852062</v>
      </c>
      <c r="G44" s="30">
        <f t="shared" si="27"/>
        <v>0.98664124316362767</v>
      </c>
      <c r="H44" s="30">
        <f t="shared" si="27"/>
        <v>0.99701996962880923</v>
      </c>
      <c r="I44" s="30">
        <f t="shared" si="27"/>
        <v>1.0090428507815443</v>
      </c>
      <c r="J44" s="30">
        <f t="shared" si="27"/>
        <v>0.94113012799287532</v>
      </c>
      <c r="K44" s="30">
        <f t="shared" si="27"/>
        <v>0.84572348515122797</v>
      </c>
      <c r="L44" s="30">
        <f t="shared" si="27"/>
        <v>0.75104757772627107</v>
      </c>
      <c r="M44" s="30">
        <f t="shared" si="27"/>
        <v>0.49765365424797048</v>
      </c>
      <c r="N44" s="31">
        <f t="shared" si="27"/>
        <v>0.49897811219072197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1.0061884155600973</v>
      </c>
      <c r="F45" s="30">
        <f t="shared" si="27"/>
        <v>1.0518593791032507</v>
      </c>
      <c r="G45" s="30">
        <f t="shared" si="27"/>
        <v>0.99783062923170018</v>
      </c>
      <c r="H45" s="30">
        <f t="shared" si="27"/>
        <v>0.99572976490871512</v>
      </c>
      <c r="I45" s="30">
        <f t="shared" si="27"/>
        <v>0.99150520078097348</v>
      </c>
      <c r="J45" s="30">
        <f t="shared" si="27"/>
        <v>0.95165728508957215</v>
      </c>
      <c r="K45" s="30">
        <f t="shared" si="27"/>
        <v>0.79034744185515449</v>
      </c>
      <c r="L45" s="30">
        <f t="shared" si="27"/>
        <v>0.62295194272861176</v>
      </c>
      <c r="M45" s="30">
        <f t="shared" si="27"/>
        <v>0.46312640580934655</v>
      </c>
      <c r="N45" s="31">
        <f t="shared" si="27"/>
        <v>0.45955265291209479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1.0154710389002433</v>
      </c>
      <c r="F46" s="30">
        <f t="shared" si="27"/>
        <v>0.97920829384697938</v>
      </c>
      <c r="G46" s="30">
        <f t="shared" si="27"/>
        <v>0.96656885468641174</v>
      </c>
      <c r="H46" s="30">
        <f t="shared" si="27"/>
        <v>1.0213511754564242</v>
      </c>
      <c r="I46" s="30">
        <f t="shared" si="27"/>
        <v>1.0183368918625761</v>
      </c>
      <c r="J46" s="30">
        <f t="shared" si="27"/>
        <v>0.91963052190493588</v>
      </c>
      <c r="K46" s="30">
        <f t="shared" si="27"/>
        <v>0.73103227795348413</v>
      </c>
      <c r="L46" s="30">
        <f t="shared" si="27"/>
        <v>0.61035817453158714</v>
      </c>
      <c r="M46" s="30">
        <f t="shared" si="27"/>
        <v>0.47959078816665335</v>
      </c>
      <c r="N46" s="31">
        <f t="shared" si="27"/>
        <v>0.50980213055044932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1.0271360966553615</v>
      </c>
      <c r="S46" s="30">
        <f t="shared" si="29"/>
        <v>1.0760740418373813</v>
      </c>
      <c r="T46" s="30">
        <f t="shared" si="29"/>
        <v>1.0401194459243073</v>
      </c>
      <c r="U46" s="30">
        <f t="shared" si="29"/>
        <v>1.0051193185341643</v>
      </c>
      <c r="V46" s="30">
        <f t="shared" si="29"/>
        <v>0.91916757489751855</v>
      </c>
      <c r="W46" s="30">
        <f t="shared" si="29"/>
        <v>0.68155019805631722</v>
      </c>
      <c r="X46" s="30">
        <f t="shared" si="29"/>
        <v>0.43406672322013584</v>
      </c>
      <c r="Y46" s="30">
        <f t="shared" si="29"/>
        <v>6.502894298043016E-2</v>
      </c>
      <c r="Z46" s="31">
        <f t="shared" si="29"/>
        <v>1.4915523649762896E-2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1.01144057636756</v>
      </c>
      <c r="F47" s="30">
        <f t="shared" si="27"/>
        <v>1.0248906751310185</v>
      </c>
      <c r="G47" s="30">
        <f t="shared" si="27"/>
        <v>1.0538232305356061</v>
      </c>
      <c r="H47" s="30">
        <f t="shared" si="27"/>
        <v>0.99093431373668406</v>
      </c>
      <c r="I47" s="30">
        <f t="shared" si="27"/>
        <v>0.95962686822785248</v>
      </c>
      <c r="J47" s="30">
        <f t="shared" si="27"/>
        <v>0.89687496431955971</v>
      </c>
      <c r="K47" s="30">
        <f t="shared" si="27"/>
        <v>0.70148316454106385</v>
      </c>
      <c r="L47" s="30">
        <f t="shared" si="27"/>
        <v>0.60319925099619787</v>
      </c>
      <c r="M47" s="30">
        <f t="shared" si="27"/>
        <v>0.47149560987862943</v>
      </c>
      <c r="N47" s="31">
        <f t="shared" si="27"/>
        <v>0.4733452839021271</v>
      </c>
      <c r="P47" s="20">
        <f t="shared" ref="P47:P51" si="30">LOG(D62,10)</f>
        <v>-8.9999999999999982</v>
      </c>
      <c r="Q47" s="30">
        <f t="shared" ref="Q47:Q51" si="31">$E89*E$88</f>
        <v>0.95942223104581115</v>
      </c>
      <c r="R47" s="30">
        <f t="shared" si="29"/>
        <v>0.98545720544077287</v>
      </c>
      <c r="S47" s="30">
        <f t="shared" si="29"/>
        <v>1.0324093579901039</v>
      </c>
      <c r="T47" s="30">
        <f t="shared" si="29"/>
        <v>0.9979137193628318</v>
      </c>
      <c r="U47" s="30">
        <f t="shared" si="29"/>
        <v>0.96433381905529314</v>
      </c>
      <c r="V47" s="30">
        <f t="shared" si="29"/>
        <v>0.88186980541314497</v>
      </c>
      <c r="W47" s="30">
        <f t="shared" si="29"/>
        <v>0.65389441158890638</v>
      </c>
      <c r="X47" s="30">
        <f t="shared" si="29"/>
        <v>0.41645326401460731</v>
      </c>
      <c r="Y47" s="30">
        <f t="shared" si="29"/>
        <v>6.239021355683514E-2</v>
      </c>
      <c r="Z47" s="31">
        <f t="shared" si="29"/>
        <v>1.4310284977272077E-2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1.0311590643014943</v>
      </c>
      <c r="R48" s="30">
        <f t="shared" si="29"/>
        <v>1.0591406963374319</v>
      </c>
      <c r="S48" s="30">
        <f t="shared" si="29"/>
        <v>1.1096035021001611</v>
      </c>
      <c r="T48" s="30">
        <f t="shared" si="29"/>
        <v>1.0725285946210974</v>
      </c>
      <c r="U48" s="30">
        <f t="shared" si="29"/>
        <v>1.0364378960110443</v>
      </c>
      <c r="V48" s="30">
        <f t="shared" si="29"/>
        <v>0.94780797646759885</v>
      </c>
      <c r="W48" s="30">
        <f t="shared" si="29"/>
        <v>0.70278666450225014</v>
      </c>
      <c r="X48" s="30">
        <f t="shared" si="29"/>
        <v>0.44759183616009096</v>
      </c>
      <c r="Y48" s="30">
        <f t="shared" si="29"/>
        <v>6.7055183996215587E-2</v>
      </c>
      <c r="Z48" s="31">
        <f t="shared" si="29"/>
        <v>1.5380277410256316E-2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1.0221570949242447</v>
      </c>
      <c r="R49" s="30">
        <f t="shared" si="29"/>
        <v>1.0498944486490724</v>
      </c>
      <c r="S49" s="30">
        <f t="shared" si="29"/>
        <v>1.0999167165278878</v>
      </c>
      <c r="T49" s="30">
        <f t="shared" si="29"/>
        <v>1.063165471220205</v>
      </c>
      <c r="U49" s="30">
        <f t="shared" si="29"/>
        <v>1.0273898426851178</v>
      </c>
      <c r="V49" s="30">
        <f t="shared" si="29"/>
        <v>0.93953365810581069</v>
      </c>
      <c r="W49" s="30">
        <f t="shared" si="29"/>
        <v>0.6966513704902888</v>
      </c>
      <c r="X49" s="30">
        <f t="shared" si="29"/>
        <v>0.44368438080998024</v>
      </c>
      <c r="Y49" s="30">
        <f t="shared" si="29"/>
        <v>6.6469795442870849E-2</v>
      </c>
      <c r="Z49" s="31">
        <f t="shared" si="29"/>
        <v>1.5246008323115508E-2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1.0037892536186646</v>
      </c>
      <c r="G50" s="30">
        <f t="shared" si="33"/>
        <v>1.0508282640572599</v>
      </c>
      <c r="H50" s="30">
        <f t="shared" si="33"/>
        <v>1.0270474310021922</v>
      </c>
      <c r="I50" s="30">
        <f t="shared" si="33"/>
        <v>0.99635592851231869</v>
      </c>
      <c r="J50" s="30">
        <f t="shared" si="33"/>
        <v>0.95795525486723099</v>
      </c>
      <c r="K50" s="30">
        <f t="shared" si="33"/>
        <v>0.86622918451197028</v>
      </c>
      <c r="L50" s="30">
        <f t="shared" si="33"/>
        <v>0.73081781094382903</v>
      </c>
      <c r="M50" s="30">
        <f t="shared" si="33"/>
        <v>0.52669173478128317</v>
      </c>
      <c r="N50" s="31">
        <f t="shared" si="33"/>
        <v>0.51442384471319269</v>
      </c>
      <c r="P50" s="20">
        <f t="shared" si="30"/>
        <v>-8.1249387366082999</v>
      </c>
      <c r="Q50" s="30">
        <f t="shared" si="31"/>
        <v>1.0344317046896057</v>
      </c>
      <c r="R50" s="30">
        <f t="shared" si="29"/>
        <v>1.0625021434114332</v>
      </c>
      <c r="S50" s="30">
        <f t="shared" si="29"/>
        <v>1.1131251054700764</v>
      </c>
      <c r="T50" s="30">
        <f t="shared" si="29"/>
        <v>1.0759325315282893</v>
      </c>
      <c r="U50" s="30">
        <f t="shared" si="29"/>
        <v>1.0397272900877503</v>
      </c>
      <c r="V50" s="30">
        <f t="shared" si="29"/>
        <v>0.95081608139665086</v>
      </c>
      <c r="W50" s="30">
        <f t="shared" si="29"/>
        <v>0.7050171332069346</v>
      </c>
      <c r="X50" s="30">
        <f t="shared" si="29"/>
        <v>0.44901238044963637</v>
      </c>
      <c r="Y50" s="30">
        <f t="shared" si="29"/>
        <v>6.7268000341409534E-2</v>
      </c>
      <c r="Z50" s="31">
        <f t="shared" si="29"/>
        <v>1.5429090555362361E-2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1.0002903642619667</v>
      </c>
      <c r="F51" s="30">
        <f t="shared" si="33"/>
        <v>1.038066754743826</v>
      </c>
      <c r="G51" s="30">
        <f t="shared" si="33"/>
        <v>1.026858694231914</v>
      </c>
      <c r="H51" s="30">
        <f t="shared" si="33"/>
        <v>1.0198028426661248</v>
      </c>
      <c r="I51" s="30">
        <f t="shared" si="33"/>
        <v>0.98167801506990515</v>
      </c>
      <c r="J51" s="30">
        <f t="shared" si="33"/>
        <v>0.95866664730904916</v>
      </c>
      <c r="K51" s="30">
        <f t="shared" si="33"/>
        <v>0.87331407250395621</v>
      </c>
      <c r="L51" s="30">
        <f t="shared" si="33"/>
        <v>0.73225511404056387</v>
      </c>
      <c r="M51" s="30">
        <f t="shared" si="33"/>
        <v>0.5323828743158292</v>
      </c>
      <c r="N51" s="31">
        <f t="shared" si="33"/>
        <v>0.54534763861263957</v>
      </c>
      <c r="P51" s="20">
        <f t="shared" si="30"/>
        <v>-8</v>
      </c>
      <c r="Q51" s="30">
        <f t="shared" si="31"/>
        <v>1.0288466840783927</v>
      </c>
      <c r="R51" s="30">
        <f t="shared" si="29"/>
        <v>1.0567655671410923</v>
      </c>
      <c r="S51" s="30">
        <f t="shared" si="29"/>
        <v>1.1071152097672234</v>
      </c>
      <c r="T51" s="30">
        <f t="shared" si="29"/>
        <v>1.0701234429846787</v>
      </c>
      <c r="U51" s="30">
        <f t="shared" si="29"/>
        <v>1.0341136779770086</v>
      </c>
      <c r="V51" s="30">
        <f t="shared" si="29"/>
        <v>0.94568251154568972</v>
      </c>
      <c r="W51" s="30">
        <f t="shared" si="29"/>
        <v>0.70121066130321386</v>
      </c>
      <c r="X51" s="30">
        <f t="shared" si="29"/>
        <v>0.44658810885381023</v>
      </c>
      <c r="Y51" s="30">
        <f t="shared" si="29"/>
        <v>6.6904812354538448E-2</v>
      </c>
      <c r="Z51" s="31">
        <f t="shared" si="29"/>
        <v>1.5345787048351402E-2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1.036963370548353</v>
      </c>
      <c r="F52" s="30">
        <f t="shared" si="33"/>
        <v>1.0447741691952555</v>
      </c>
      <c r="G52" s="30">
        <f t="shared" si="33"/>
        <v>1.0550675822819728</v>
      </c>
      <c r="H52" s="30">
        <f t="shared" si="33"/>
        <v>1.0086818914328024</v>
      </c>
      <c r="I52" s="30">
        <f t="shared" si="33"/>
        <v>0.98961947763469271</v>
      </c>
      <c r="J52" s="30">
        <f t="shared" si="33"/>
        <v>0.98265073534749348</v>
      </c>
      <c r="K52" s="30">
        <f t="shared" si="33"/>
        <v>0.86875535359108003</v>
      </c>
      <c r="L52" s="30">
        <f t="shared" si="33"/>
        <v>0.74598934363158587</v>
      </c>
      <c r="M52" s="30">
        <f t="shared" si="33"/>
        <v>0.55392790255375368</v>
      </c>
      <c r="N52" s="31">
        <f t="shared" si="33"/>
        <v>0.52981315059742451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1.0176977017668665</v>
      </c>
      <c r="F53" s="30">
        <f t="shared" si="33"/>
        <v>1.0878787438842028</v>
      </c>
      <c r="G53" s="30">
        <f t="shared" si="33"/>
        <v>1.0460953265872037</v>
      </c>
      <c r="H53" s="30">
        <f t="shared" si="33"/>
        <v>1.0141407395577753</v>
      </c>
      <c r="I53" s="30">
        <f t="shared" si="33"/>
        <v>1.0266118846092422</v>
      </c>
      <c r="J53" s="30">
        <f t="shared" si="33"/>
        <v>0.98771759171881124</v>
      </c>
      <c r="K53" s="30">
        <f t="shared" si="33"/>
        <v>0.84504711160150414</v>
      </c>
      <c r="L53" s="30">
        <f t="shared" si="33"/>
        <v>0.67971370083770088</v>
      </c>
      <c r="M53" s="30">
        <f t="shared" si="33"/>
        <v>0.5361430915082972</v>
      </c>
      <c r="N53" s="31">
        <f t="shared" si="33"/>
        <v>0.54467980081011624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1.0402590049216742</v>
      </c>
      <c r="F54" s="30">
        <f t="shared" si="33"/>
        <v>1.0204997168948446</v>
      </c>
      <c r="G54" s="30">
        <f t="shared" si="33"/>
        <v>1.0502475355333265</v>
      </c>
      <c r="H54" s="30">
        <f t="shared" si="33"/>
        <v>1.0136616385255304</v>
      </c>
      <c r="I54" s="30">
        <f t="shared" si="33"/>
        <v>1.0241873430218209</v>
      </c>
      <c r="J54" s="30">
        <f t="shared" si="33"/>
        <v>0.96309470230404037</v>
      </c>
      <c r="K54" s="30">
        <f t="shared" si="33"/>
        <v>0.80085367093018189</v>
      </c>
      <c r="L54" s="30">
        <f t="shared" si="33"/>
        <v>0.68412723761959382</v>
      </c>
      <c r="M54" s="30">
        <f t="shared" si="33"/>
        <v>0.49539046734127962</v>
      </c>
      <c r="N54" s="31">
        <f t="shared" si="33"/>
        <v>0.5105620000290364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1.0516848386300615</v>
      </c>
      <c r="F55" s="36">
        <f t="shared" si="33"/>
        <v>1.0512057375978165</v>
      </c>
      <c r="G55" s="36">
        <f t="shared" si="33"/>
        <v>1.0846557005763731</v>
      </c>
      <c r="H55" s="36">
        <f t="shared" si="33"/>
        <v>1.022270938892841</v>
      </c>
      <c r="I55" s="36">
        <f t="shared" si="33"/>
        <v>1.0070994062050842</v>
      </c>
      <c r="J55" s="36">
        <f t="shared" si="33"/>
        <v>0.94053339914923273</v>
      </c>
      <c r="K55" s="36">
        <f t="shared" si="33"/>
        <v>0.76521145777377719</v>
      </c>
      <c r="L55" s="36">
        <f t="shared" si="33"/>
        <v>0.6578783083378098</v>
      </c>
      <c r="M55" s="36">
        <f t="shared" si="33"/>
        <v>0.48731834085860715</v>
      </c>
      <c r="N55" s="37">
        <f t="shared" si="33"/>
        <v>0.5170806777101874</v>
      </c>
      <c r="P55" s="20" t="e">
        <f>LOG(D61,10)</f>
        <v>#NUM!</v>
      </c>
      <c r="Q55" s="30">
        <f>E88</f>
        <v>1</v>
      </c>
      <c r="R55" s="30">
        <f t="shared" ref="R55:Z60" si="36">F88</f>
        <v>1.0271360966553615</v>
      </c>
      <c r="S55" s="30">
        <f t="shared" si="36"/>
        <v>1.0760740418373813</v>
      </c>
      <c r="T55" s="30">
        <f t="shared" si="36"/>
        <v>1.0401194459243073</v>
      </c>
      <c r="U55" s="30">
        <f t="shared" si="36"/>
        <v>1.0051193185341643</v>
      </c>
      <c r="V55" s="30">
        <f t="shared" si="36"/>
        <v>0.91916757489751855</v>
      </c>
      <c r="W55" s="30">
        <f t="shared" si="36"/>
        <v>0.68155019805631722</v>
      </c>
      <c r="X55" s="30">
        <f t="shared" si="36"/>
        <v>0.43406672322013584</v>
      </c>
      <c r="Y55" s="30">
        <f t="shared" si="36"/>
        <v>6.502894298043016E-2</v>
      </c>
      <c r="Z55" s="31">
        <f t="shared" si="36"/>
        <v>1.4915523649762896E-2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0.95942223104581115</v>
      </c>
      <c r="R56" s="30">
        <f t="shared" si="36"/>
        <v>1.0137870363855677</v>
      </c>
      <c r="S56" s="30">
        <f t="shared" si="36"/>
        <v>0.9986612402858015</v>
      </c>
      <c r="T56" s="30">
        <f t="shared" si="36"/>
        <v>1.0198511450820171</v>
      </c>
      <c r="U56" s="30">
        <f t="shared" si="36"/>
        <v>0.95680076282776727</v>
      </c>
      <c r="V56" s="30">
        <f t="shared" si="36"/>
        <v>0.90574022179469393</v>
      </c>
      <c r="W56" s="30">
        <f t="shared" si="36"/>
        <v>0.69925409217863654</v>
      </c>
      <c r="X56" s="30">
        <f t="shared" si="36"/>
        <v>0.48739505573728126</v>
      </c>
      <c r="Y56" s="30">
        <f t="shared" si="36"/>
        <v>8.6401577827527776E-2</v>
      </c>
      <c r="Z56" s="31">
        <f t="shared" si="36"/>
        <v>7.567485592617329E-2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1.0311590643014943</v>
      </c>
      <c r="R57" s="30">
        <f t="shared" si="36"/>
        <v>1.0359543074162776</v>
      </c>
      <c r="S57" s="30">
        <f t="shared" si="36"/>
        <v>1.0671059883836156</v>
      </c>
      <c r="T57" s="30">
        <f t="shared" si="36"/>
        <v>1.0761764421764848</v>
      </c>
      <c r="U57" s="30">
        <f t="shared" si="36"/>
        <v>1.0085519494375816</v>
      </c>
      <c r="V57" s="30">
        <f t="shared" si="36"/>
        <v>0.93825685360361577</v>
      </c>
      <c r="W57" s="30">
        <f t="shared" si="36"/>
        <v>0.74650830883177477</v>
      </c>
      <c r="X57" s="30">
        <f t="shared" si="36"/>
        <v>0.52389122483457129</v>
      </c>
      <c r="Y57" s="30">
        <f t="shared" si="36"/>
        <v>9.5304945076221781E-2</v>
      </c>
      <c r="Z57" s="31">
        <f t="shared" si="36"/>
        <v>7.5440073896840154E-2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1.0221570949242447</v>
      </c>
      <c r="R58" s="30">
        <f t="shared" si="36"/>
        <v>1.0858816208501114</v>
      </c>
      <c r="S58" s="30">
        <f t="shared" si="36"/>
        <v>1.0390283349514624</v>
      </c>
      <c r="T58" s="30">
        <f t="shared" si="36"/>
        <v>1.0173751136367666</v>
      </c>
      <c r="U58" s="30">
        <f t="shared" si="36"/>
        <v>1.0215482114481049</v>
      </c>
      <c r="V58" s="30">
        <f t="shared" si="36"/>
        <v>0.95574600436671586</v>
      </c>
      <c r="W58" s="30">
        <f t="shared" si="36"/>
        <v>0.64210373660631137</v>
      </c>
      <c r="X58" s="30">
        <f t="shared" si="36"/>
        <v>0.37146145568794608</v>
      </c>
      <c r="Y58" s="30">
        <f t="shared" si="36"/>
        <v>3.2919516325725096E-2</v>
      </c>
      <c r="Z58" s="31">
        <f t="shared" si="36"/>
        <v>5.1773729312127537E-2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1.0344317046896057</v>
      </c>
      <c r="R59" s="30">
        <f t="shared" si="36"/>
        <v>1.0055804488480875</v>
      </c>
      <c r="S59" s="30">
        <f t="shared" si="36"/>
        <v>1.0609082672106678</v>
      </c>
      <c r="T59" s="30">
        <f t="shared" si="36"/>
        <v>1.0371533339060064</v>
      </c>
      <c r="U59" s="30">
        <f t="shared" si="36"/>
        <v>1.0421524210953179</v>
      </c>
      <c r="V59" s="30">
        <f t="shared" si="36"/>
        <v>0.88242010979211294</v>
      </c>
      <c r="W59" s="30">
        <f t="shared" si="36"/>
        <v>0.56063706345709519</v>
      </c>
      <c r="X59" s="30">
        <f t="shared" si="36"/>
        <v>0.29890020785797033</v>
      </c>
      <c r="Y59" s="30">
        <f t="shared" si="36"/>
        <v>8.518088218643638E-3</v>
      </c>
      <c r="Z59" s="31">
        <f t="shared" si="36"/>
        <v>3.5989206034301113E-2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1.0288466840783927</v>
      </c>
      <c r="R60" s="30">
        <f t="shared" si="36"/>
        <v>1.0706764278079175</v>
      </c>
      <c r="S60" s="30">
        <f t="shared" si="36"/>
        <v>1.0826621090553066</v>
      </c>
      <c r="T60" s="30">
        <f t="shared" si="36"/>
        <v>1.0284114609913582</v>
      </c>
      <c r="U60" s="30">
        <f t="shared" si="36"/>
        <v>0.9843579310392836</v>
      </c>
      <c r="V60" s="30">
        <f t="shared" si="36"/>
        <v>0.84382157231524046</v>
      </c>
      <c r="W60" s="30">
        <f t="shared" si="36"/>
        <v>0.48997399316525225</v>
      </c>
      <c r="X60" s="30">
        <f t="shared" si="36"/>
        <v>0.3165803774212903</v>
      </c>
      <c r="Y60" s="30">
        <f t="shared" si="36"/>
        <v>0</v>
      </c>
      <c r="Z60" s="31">
        <f t="shared" si="36"/>
        <v>2.8915656668146328E-2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1.0141400737063937</v>
      </c>
      <c r="G61" s="30">
        <f t="shared" si="40"/>
        <v>1.0396406517999084</v>
      </c>
      <c r="H61" s="30">
        <f t="shared" si="40"/>
        <v>1.0209054356503147</v>
      </c>
      <c r="I61" s="30">
        <f t="shared" si="40"/>
        <v>1.0026675738341788</v>
      </c>
      <c r="J61" s="30">
        <f t="shared" si="40"/>
        <v>0.9578798504688476</v>
      </c>
      <c r="K61" s="30">
        <f t="shared" si="40"/>
        <v>0.8340622187317992</v>
      </c>
      <c r="L61" s="30">
        <f t="shared" si="40"/>
        <v>0.70510356193815138</v>
      </c>
      <c r="M61" s="30">
        <f t="shared" si="40"/>
        <v>0.51280540353656967</v>
      </c>
      <c r="N61" s="31">
        <f t="shared" si="40"/>
        <v>0.48669230952696968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0.97885574144504395</v>
      </c>
      <c r="F62" s="30">
        <f t="shared" si="40"/>
        <v>1.0071841471218426</v>
      </c>
      <c r="G62" s="30">
        <f t="shared" si="40"/>
        <v>0.99930239926271136</v>
      </c>
      <c r="H62" s="30">
        <f t="shared" si="40"/>
        <v>1.0103440320905761</v>
      </c>
      <c r="I62" s="30">
        <f t="shared" si="40"/>
        <v>0.97748974712784786</v>
      </c>
      <c r="J62" s="30">
        <f t="shared" si="40"/>
        <v>0.95088312706507094</v>
      </c>
      <c r="K62" s="30">
        <f t="shared" si="40"/>
        <v>0.84328736157231621</v>
      </c>
      <c r="L62" s="30">
        <f t="shared" si="40"/>
        <v>0.73289188249170889</v>
      </c>
      <c r="M62" s="30">
        <f t="shared" si="40"/>
        <v>0.52394225331551858</v>
      </c>
      <c r="N62" s="31">
        <f t="shared" si="40"/>
        <v>0.51835277446601824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1.0162363611628107</v>
      </c>
      <c r="F63" s="30">
        <f t="shared" si="40"/>
        <v>1.0187350658197207</v>
      </c>
      <c r="G63" s="30">
        <f t="shared" si="40"/>
        <v>1.0349675796757321</v>
      </c>
      <c r="H63" s="30">
        <f t="shared" si="40"/>
        <v>1.0396940105552546</v>
      </c>
      <c r="I63" s="30">
        <f t="shared" si="40"/>
        <v>1.0044562486976867</v>
      </c>
      <c r="J63" s="30">
        <f t="shared" si="40"/>
        <v>0.9678268893276134</v>
      </c>
      <c r="K63" s="30">
        <f t="shared" si="40"/>
        <v>0.86791058262357412</v>
      </c>
      <c r="L63" s="30">
        <f t="shared" si="40"/>
        <v>0.75190930152550806</v>
      </c>
      <c r="M63" s="30">
        <f t="shared" si="40"/>
        <v>0.52858161876039178</v>
      </c>
      <c r="N63" s="31">
        <f t="shared" si="40"/>
        <v>0.51823043427679094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1.0115456161336482</v>
      </c>
      <c r="F64" s="30">
        <f t="shared" si="40"/>
        <v>1.0447511837928685</v>
      </c>
      <c r="G64" s="30">
        <f t="shared" si="40"/>
        <v>1.020336879686875</v>
      </c>
      <c r="H64" s="30">
        <f t="shared" si="40"/>
        <v>1.009053821947981</v>
      </c>
      <c r="I64" s="30">
        <f t="shared" si="40"/>
        <v>1.0112283392113051</v>
      </c>
      <c r="J64" s="30">
        <f t="shared" si="40"/>
        <v>0.97694013372651278</v>
      </c>
      <c r="K64" s="30">
        <f t="shared" si="40"/>
        <v>0.81350746174359057</v>
      </c>
      <c r="L64" s="30">
        <f t="shared" si="40"/>
        <v>0.67248121729674726</v>
      </c>
      <c r="M64" s="30">
        <f t="shared" si="40"/>
        <v>0.49607382768268343</v>
      </c>
      <c r="N64" s="31">
        <f t="shared" si="40"/>
        <v>0.50589837852688524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1.0179416681894671</v>
      </c>
      <c r="F65" s="30">
        <f t="shared" si="40"/>
        <v>1.0029078595580225</v>
      </c>
      <c r="G65" s="30">
        <f t="shared" si="40"/>
        <v>1.031738071935169</v>
      </c>
      <c r="H65" s="30">
        <f t="shared" si="40"/>
        <v>1.0193598543866251</v>
      </c>
      <c r="I65" s="30">
        <f t="shared" si="40"/>
        <v>1.0219647780873073</v>
      </c>
      <c r="J65" s="30">
        <f t="shared" si="40"/>
        <v>0.93873148614391067</v>
      </c>
      <c r="K65" s="30">
        <f t="shared" si="40"/>
        <v>0.77105681832295703</v>
      </c>
      <c r="L65" s="30">
        <f t="shared" si="40"/>
        <v>0.63467101174011897</v>
      </c>
      <c r="M65" s="30">
        <f t="shared" si="40"/>
        <v>0.48335873470680307</v>
      </c>
      <c r="N65" s="31">
        <f t="shared" si="40"/>
        <v>0.49767338119571408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-2.8329830944794798E-2</v>
      </c>
      <c r="S65" s="30">
        <f t="shared" si="45"/>
        <v>3.3748117704302416E-2</v>
      </c>
      <c r="T65" s="30">
        <f t="shared" si="45"/>
        <v>-2.1937425719185333E-2</v>
      </c>
      <c r="U65" s="30">
        <f t="shared" si="45"/>
        <v>7.5330562275258695E-3</v>
      </c>
      <c r="V65" s="30">
        <f t="shared" si="45"/>
        <v>-2.3870416381548965E-2</v>
      </c>
      <c r="W65" s="30">
        <f t="shared" si="45"/>
        <v>-4.5359680589730167E-2</v>
      </c>
      <c r="X65" s="30">
        <f t="shared" si="45"/>
        <v>-7.0941791722673953E-2</v>
      </c>
      <c r="Y65" s="30">
        <f t="shared" si="45"/>
        <v>-2.4011364270692635E-2</v>
      </c>
      <c r="Z65" s="31">
        <f t="shared" si="45"/>
        <v>-6.1364570948901215E-2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1.0150314263777114</v>
      </c>
      <c r="F66" s="30">
        <f t="shared" si="40"/>
        <v>1.0368280637853311</v>
      </c>
      <c r="G66" s="30">
        <f t="shared" si="40"/>
        <v>1.0430735610066839</v>
      </c>
      <c r="H66" s="30">
        <f t="shared" si="40"/>
        <v>1.0148046403882762</v>
      </c>
      <c r="I66" s="30">
        <f t="shared" si="40"/>
        <v>0.99184923274581127</v>
      </c>
      <c r="J66" s="30">
        <f t="shared" si="40"/>
        <v>0.91861856526904573</v>
      </c>
      <c r="K66" s="30">
        <f t="shared" si="40"/>
        <v>0.73423571487036021</v>
      </c>
      <c r="L66" s="30">
        <f t="shared" si="40"/>
        <v>0.64388379219052638</v>
      </c>
      <c r="M66" s="30">
        <f t="shared" si="40"/>
        <v>0.47892013040866477</v>
      </c>
      <c r="N66" s="31">
        <f t="shared" si="40"/>
        <v>0.49398749701445027</v>
      </c>
      <c r="P66" s="20">
        <f t="shared" si="44"/>
        <v>-8.6020599913279607</v>
      </c>
      <c r="Q66" s="30">
        <f t="shared" si="45"/>
        <v>0</v>
      </c>
      <c r="R66" s="30">
        <f t="shared" si="45"/>
        <v>2.3186388921154322E-2</v>
      </c>
      <c r="S66" s="30">
        <f t="shared" si="45"/>
        <v>4.2497513716545532E-2</v>
      </c>
      <c r="T66" s="30">
        <f t="shared" si="45"/>
        <v>-3.6478475553873846E-3</v>
      </c>
      <c r="U66" s="30">
        <f t="shared" si="45"/>
        <v>2.7885946573462661E-2</v>
      </c>
      <c r="V66" s="30">
        <f t="shared" si="45"/>
        <v>9.5511228639830748E-3</v>
      </c>
      <c r="W66" s="30">
        <f t="shared" si="45"/>
        <v>-4.3721644329524634E-2</v>
      </c>
      <c r="X66" s="30">
        <f t="shared" si="45"/>
        <v>-7.6299388674480328E-2</v>
      </c>
      <c r="Y66" s="30">
        <f t="shared" si="45"/>
        <v>-2.8249761080006194E-2</v>
      </c>
      <c r="Z66" s="31">
        <f t="shared" si="45"/>
        <v>-6.0059796486583841E-2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-3.5987172201038975E-2</v>
      </c>
      <c r="S67" s="30">
        <f t="shared" si="45"/>
        <v>6.0888381576425399E-2</v>
      </c>
      <c r="T67" s="30">
        <f t="shared" si="45"/>
        <v>4.5790357583438412E-2</v>
      </c>
      <c r="U67" s="30">
        <f t="shared" si="45"/>
        <v>5.8416312370128676E-3</v>
      </c>
      <c r="V67" s="30">
        <f t="shared" si="45"/>
        <v>-1.6212346260905175E-2</v>
      </c>
      <c r="W67" s="30">
        <f t="shared" si="45"/>
        <v>5.4547633883977431E-2</v>
      </c>
      <c r="X67" s="30">
        <f t="shared" si="45"/>
        <v>7.2222925122034154E-2</v>
      </c>
      <c r="Y67" s="30">
        <f t="shared" si="45"/>
        <v>3.3550279117145754E-2</v>
      </c>
      <c r="Z67" s="31">
        <f t="shared" si="45"/>
        <v>-3.6527720989012025E-2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5.6921694563345726E-2</v>
      </c>
      <c r="S68" s="30">
        <f t="shared" si="45"/>
        <v>5.2216838259408593E-2</v>
      </c>
      <c r="T68" s="30">
        <f t="shared" si="45"/>
        <v>3.8779197622282879E-2</v>
      </c>
      <c r="U68" s="30">
        <f t="shared" si="45"/>
        <v>-2.4251310075675825E-3</v>
      </c>
      <c r="V68" s="30">
        <f t="shared" si="45"/>
        <v>6.839597160453792E-2</v>
      </c>
      <c r="W68" s="30">
        <f t="shared" si="45"/>
        <v>0.14438006974983941</v>
      </c>
      <c r="X68" s="30">
        <f t="shared" si="45"/>
        <v>0.15011217259166604</v>
      </c>
      <c r="Y68" s="30">
        <f t="shared" si="45"/>
        <v>5.8749912122765896E-2</v>
      </c>
      <c r="Z68" s="31">
        <f t="shared" si="45"/>
        <v>-2.0560115478938754E-2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9.8772614505902145E-3</v>
      </c>
      <c r="G69" s="30">
        <f t="shared" si="47"/>
        <v>3.4433288361050057E-2</v>
      </c>
      <c r="H69" s="30">
        <f t="shared" si="47"/>
        <v>3.4032009409358209E-2</v>
      </c>
      <c r="I69" s="30">
        <f t="shared" si="47"/>
        <v>4.6541457168492818E-2</v>
      </c>
      <c r="J69" s="30">
        <f t="shared" si="47"/>
        <v>2.9271608092598177E-2</v>
      </c>
      <c r="K69" s="30">
        <f t="shared" si="47"/>
        <v>5.039443920013538E-2</v>
      </c>
      <c r="L69" s="30">
        <f t="shared" si="47"/>
        <v>4.2496542999616888E-2</v>
      </c>
      <c r="M69" s="30">
        <f t="shared" si="47"/>
        <v>1.6653131592131203E-2</v>
      </c>
      <c r="N69" s="31">
        <f t="shared" si="47"/>
        <v>2.4230432376790925E-2</v>
      </c>
      <c r="P69" s="21">
        <f t="shared" si="44"/>
        <v>-8</v>
      </c>
      <c r="Q69" s="36">
        <f t="shared" si="45"/>
        <v>0</v>
      </c>
      <c r="R69" s="36">
        <f t="shared" si="45"/>
        <v>-1.3910860666825231E-2</v>
      </c>
      <c r="S69" s="36">
        <f t="shared" si="45"/>
        <v>2.4453100711916864E-2</v>
      </c>
      <c r="T69" s="36">
        <f t="shared" si="45"/>
        <v>4.1711981993320491E-2</v>
      </c>
      <c r="U69" s="36">
        <f t="shared" si="45"/>
        <v>4.9755746937724998E-2</v>
      </c>
      <c r="V69" s="36">
        <f t="shared" si="45"/>
        <v>0.10186093923044925</v>
      </c>
      <c r="W69" s="36">
        <f t="shared" si="45"/>
        <v>0.2112366681379616</v>
      </c>
      <c r="X69" s="36">
        <f t="shared" si="45"/>
        <v>0.13000773143251992</v>
      </c>
      <c r="Y69" s="36">
        <f t="shared" si="45"/>
        <v>6.6904812354538448E-2</v>
      </c>
      <c r="Z69" s="37">
        <f t="shared" si="45"/>
        <v>-1.3569869619794925E-2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1.9429257398452904E-2</v>
      </c>
      <c r="F70" s="30">
        <f t="shared" si="47"/>
        <v>3.0396975964037006E-2</v>
      </c>
      <c r="G70" s="30">
        <f t="shared" si="47"/>
        <v>2.4044416003334679E-2</v>
      </c>
      <c r="H70" s="30">
        <f t="shared" si="47"/>
        <v>2.1624012098387241E-2</v>
      </c>
      <c r="I70" s="30">
        <f t="shared" si="47"/>
        <v>7.232968700844394E-3</v>
      </c>
      <c r="J70" s="30">
        <f t="shared" si="47"/>
        <v>1.2715937489139349E-2</v>
      </c>
      <c r="K70" s="30">
        <f t="shared" si="47"/>
        <v>4.6494890047346679E-2</v>
      </c>
      <c r="L70" s="30">
        <f t="shared" si="47"/>
        <v>3.4892115596579201E-3</v>
      </c>
      <c r="M70" s="30">
        <f t="shared" si="47"/>
        <v>7.6901270266313279E-3</v>
      </c>
      <c r="N70" s="31">
        <f t="shared" si="47"/>
        <v>2.4153738582478389E-2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1.813523014017732E-2</v>
      </c>
      <c r="F71" s="30">
        <f t="shared" si="47"/>
        <v>3.1758639424065753E-2</v>
      </c>
      <c r="G71" s="30">
        <f t="shared" si="47"/>
        <v>4.2048607772536974E-2</v>
      </c>
      <c r="H71" s="30">
        <f t="shared" si="47"/>
        <v>6.4079932444599405E-2</v>
      </c>
      <c r="I71" s="30">
        <f t="shared" si="47"/>
        <v>1.3157367866564091E-2</v>
      </c>
      <c r="J71" s="30">
        <f t="shared" si="47"/>
        <v>2.3167105933401249E-2</v>
      </c>
      <c r="K71" s="30">
        <f t="shared" si="47"/>
        <v>2.1777004303555295E-2</v>
      </c>
      <c r="L71" s="30">
        <f t="shared" si="47"/>
        <v>6.3945162428173143E-3</v>
      </c>
      <c r="M71" s="30">
        <f t="shared" si="47"/>
        <v>2.8549327931360748E-2</v>
      </c>
      <c r="N71" s="31">
        <f t="shared" si="47"/>
        <v>1.678740712062483E-2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5.7956707067339016E-3</v>
      </c>
      <c r="F72" s="30">
        <f t="shared" si="47"/>
        <v>4.7085794040152319E-2</v>
      </c>
      <c r="G72" s="30">
        <f t="shared" si="47"/>
        <v>2.4296148645268655E-2</v>
      </c>
      <c r="H72" s="30">
        <f t="shared" si="47"/>
        <v>1.164597983715842E-2</v>
      </c>
      <c r="I72" s="30">
        <f t="shared" si="47"/>
        <v>1.7951152139058131E-2</v>
      </c>
      <c r="J72" s="30">
        <f t="shared" si="47"/>
        <v>2.1974785479361169E-2</v>
      </c>
      <c r="K72" s="30">
        <f t="shared" si="47"/>
        <v>2.8296238555839046E-2</v>
      </c>
      <c r="L72" s="30">
        <f t="shared" si="47"/>
        <v>4.6338301590655225E-2</v>
      </c>
      <c r="M72" s="30">
        <f t="shared" si="47"/>
        <v>3.7025660996256954E-2</v>
      </c>
      <c r="N72" s="31">
        <f t="shared" si="47"/>
        <v>4.3064740112785833E-2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2.1190320009745554E-2</v>
      </c>
      <c r="F73" s="30">
        <f t="shared" si="47"/>
        <v>2.1312519337653223E-2</v>
      </c>
      <c r="G73" s="30">
        <f t="shared" si="47"/>
        <v>5.816682787569704E-2</v>
      </c>
      <c r="H73" s="30">
        <f t="shared" si="47"/>
        <v>5.0087968912900837E-3</v>
      </c>
      <c r="I73" s="30">
        <f t="shared" si="47"/>
        <v>3.1683024852800839E-3</v>
      </c>
      <c r="J73" s="30">
        <f t="shared" si="47"/>
        <v>2.2204779123034458E-2</v>
      </c>
      <c r="K73" s="30">
        <f t="shared" si="47"/>
        <v>3.6016814504105488E-2</v>
      </c>
      <c r="L73" s="30">
        <f t="shared" si="47"/>
        <v>4.2832361160857764E-2</v>
      </c>
      <c r="M73" s="30">
        <f t="shared" si="47"/>
        <v>1.0659506834974693E-2</v>
      </c>
      <c r="N73" s="31">
        <f t="shared" si="47"/>
        <v>2.1669007446090977E-2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3.4996427357341743E-2</v>
      </c>
      <c r="F74" s="30">
        <f t="shared" si="47"/>
        <v>1.3326172439893228E-2</v>
      </c>
      <c r="G74" s="30">
        <f t="shared" si="47"/>
        <v>4.7870909588745146E-2</v>
      </c>
      <c r="H74" s="30">
        <f t="shared" si="47"/>
        <v>2.1149825617028793E-2</v>
      </c>
      <c r="I74" s="30">
        <f t="shared" si="47"/>
        <v>2.7918666112465393E-2</v>
      </c>
      <c r="J74" s="30">
        <f t="shared" si="47"/>
        <v>2.1829721104073201E-2</v>
      </c>
      <c r="K74" s="30">
        <f t="shared" si="47"/>
        <v>3.1901279332656386E-2</v>
      </c>
      <c r="L74" s="30">
        <f t="shared" si="47"/>
        <v>3.5801088051911893E-2</v>
      </c>
      <c r="M74" s="30">
        <f t="shared" si="47"/>
        <v>7.9561773460175567E-3</v>
      </c>
      <c r="N74" s="31">
        <f t="shared" si="47"/>
        <v>2.1970471079559017E-2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5.7026395573545738E-3</v>
      </c>
      <c r="G77" s="30">
        <f t="shared" si="54"/>
        <v>1.9880068304336258E-2</v>
      </c>
      <c r="H77" s="30">
        <f t="shared" si="54"/>
        <v>1.9648389793556841E-2</v>
      </c>
      <c r="I77" s="30">
        <f t="shared" si="54"/>
        <v>2.6870722824706768E-2</v>
      </c>
      <c r="J77" s="30">
        <f t="shared" si="54"/>
        <v>1.6899970811874786E-2</v>
      </c>
      <c r="K77" s="30">
        <f t="shared" si="54"/>
        <v>2.9095243037858393E-2</v>
      </c>
      <c r="L77" s="30">
        <f t="shared" si="54"/>
        <v>2.4535390540457318E-2</v>
      </c>
      <c r="M77" s="30">
        <f t="shared" si="54"/>
        <v>9.6146900075672111E-3</v>
      </c>
      <c r="N77" s="31">
        <f t="shared" si="54"/>
        <v>1.3989446655321265E-2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1.1217486989151313E-2</v>
      </c>
      <c r="F78" s="30">
        <f t="shared" si="56"/>
        <v>1.7549702255387351E-2</v>
      </c>
      <c r="G78" s="30">
        <f t="shared" si="56"/>
        <v>1.3882050052032623E-2</v>
      </c>
      <c r="H78" s="30">
        <f t="shared" si="56"/>
        <v>1.2484629205963599E-2</v>
      </c>
      <c r="I78" s="30">
        <f t="shared" si="56"/>
        <v>4.1759564264726486E-3</v>
      </c>
      <c r="J78" s="30">
        <f t="shared" si="56"/>
        <v>7.3415499323530578E-3</v>
      </c>
      <c r="K78" s="30">
        <f t="shared" si="56"/>
        <v>2.6843837284777659E-2</v>
      </c>
      <c r="L78" s="30">
        <f t="shared" si="56"/>
        <v>2.0144972332280541E-3</v>
      </c>
      <c r="M78" s="30">
        <f t="shared" si="56"/>
        <v>4.4398969089280141E-3</v>
      </c>
      <c r="N78" s="31">
        <f t="shared" si="56"/>
        <v>1.3945167472529749E-2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1.047038000324719E-2</v>
      </c>
      <c r="F79" s="30">
        <f t="shared" si="56"/>
        <v>1.8335859020580624E-2</v>
      </c>
      <c r="G79" s="30">
        <f t="shared" si="56"/>
        <v>2.4276775016523214E-2</v>
      </c>
      <c r="H79" s="30">
        <f t="shared" si="56"/>
        <v>3.6996566246542503E-2</v>
      </c>
      <c r="I79" s="30">
        <f t="shared" si="56"/>
        <v>7.5964098795877101E-3</v>
      </c>
      <c r="J79" s="30">
        <f t="shared" si="56"/>
        <v>1.3375534846993787E-2</v>
      </c>
      <c r="K79" s="30">
        <f t="shared" si="56"/>
        <v>1.2572959296801288E-2</v>
      </c>
      <c r="L79" s="30">
        <f t="shared" si="56"/>
        <v>3.6918756741280111E-3</v>
      </c>
      <c r="M79" s="30">
        <f t="shared" si="56"/>
        <v>1.6482962166354032E-2</v>
      </c>
      <c r="N79" s="31">
        <f t="shared" si="56"/>
        <v>9.6922140200885864E-3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3.3461320426672468E-3</v>
      </c>
      <c r="F80" s="30">
        <f t="shared" si="56"/>
        <v>2.718499586408922E-2</v>
      </c>
      <c r="G80" s="30">
        <f t="shared" si="56"/>
        <v>1.402738796061702E-2</v>
      </c>
      <c r="H80" s="30">
        <f t="shared" si="56"/>
        <v>6.7238095939603677E-3</v>
      </c>
      <c r="I80" s="30">
        <f t="shared" si="56"/>
        <v>1.036410251974914E-2</v>
      </c>
      <c r="J80" s="30">
        <f t="shared" si="56"/>
        <v>1.2687148311893451E-2</v>
      </c>
      <c r="K80" s="30">
        <f t="shared" si="56"/>
        <v>1.633684094726754E-2</v>
      </c>
      <c r="L80" s="30">
        <f t="shared" si="56"/>
        <v>2.6753430897154859E-2</v>
      </c>
      <c r="M80" s="30">
        <f t="shared" si="56"/>
        <v>2.1376775343112782E-2</v>
      </c>
      <c r="N80" s="31">
        <f t="shared" si="56"/>
        <v>2.4863439296698178E-2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1.223423696184091E-2</v>
      </c>
      <c r="F81" s="30">
        <f t="shared" si="56"/>
        <v>1.2304788776703194E-2</v>
      </c>
      <c r="G81" s="30">
        <f t="shared" si="56"/>
        <v>3.3582633731940315E-2</v>
      </c>
      <c r="H81" s="30">
        <f t="shared" si="56"/>
        <v>2.8918302335024905E-3</v>
      </c>
      <c r="I81" s="30">
        <f t="shared" si="56"/>
        <v>1.8292202927506168E-3</v>
      </c>
      <c r="J81" s="30">
        <f t="shared" si="56"/>
        <v>1.2819935203980127E-2</v>
      </c>
      <c r="K81" s="30">
        <f t="shared" si="56"/>
        <v>2.0794317549298121E-2</v>
      </c>
      <c r="L81" s="30">
        <f t="shared" si="56"/>
        <v>2.4729275246248503E-2</v>
      </c>
      <c r="M81" s="30">
        <f t="shared" si="56"/>
        <v>6.1542691406012949E-3</v>
      </c>
      <c r="N81" s="31">
        <f t="shared" si="56"/>
        <v>1.2510607282072631E-2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2.0205196755436441E-2</v>
      </c>
      <c r="F82" s="36">
        <f t="shared" si="56"/>
        <v>7.6938692454397275E-3</v>
      </c>
      <c r="G82" s="36">
        <f t="shared" si="56"/>
        <v>2.7638282537414249E-2</v>
      </c>
      <c r="H82" s="36">
        <f t="shared" si="56"/>
        <v>1.2210857513305218E-2</v>
      </c>
      <c r="I82" s="36">
        <f t="shared" si="56"/>
        <v>1.611884939544718E-2</v>
      </c>
      <c r="J82" s="36">
        <f t="shared" si="56"/>
        <v>1.2603395355771117E-2</v>
      </c>
      <c r="K82" s="36">
        <f t="shared" si="56"/>
        <v>1.8418212210202612E-2</v>
      </c>
      <c r="L82" s="36">
        <f t="shared" si="56"/>
        <v>2.0669767824052828E-2</v>
      </c>
      <c r="M82" s="36">
        <f t="shared" si="56"/>
        <v>4.5935011324436392E-3</v>
      </c>
      <c r="N82" s="37">
        <f t="shared" si="56"/>
        <v>1.2684657392006287E-2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0.47892013040866477</v>
      </c>
      <c r="F85" s="5"/>
      <c r="G85" s="5" t="s">
        <v>22</v>
      </c>
      <c r="H85" s="5">
        <f>1/(1-E85)</f>
        <v>1.9190915987298935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0.16221545986343019</v>
      </c>
      <c r="S85" s="30">
        <f t="shared" si="60"/>
        <v>0.12311548159449148</v>
      </c>
      <c r="T85" s="30">
        <f t="shared" si="60"/>
        <v>0.12090637871273348</v>
      </c>
      <c r="U85" s="30">
        <f t="shared" si="60"/>
        <v>0.11714066567207411</v>
      </c>
      <c r="V85" s="30">
        <f t="shared" si="60"/>
        <v>0.10706667139489386</v>
      </c>
      <c r="W85" s="30">
        <f t="shared" si="60"/>
        <v>5.3795229091749872E-2</v>
      </c>
      <c r="X85" s="30">
        <f t="shared" si="60"/>
        <v>5.3628095739255255E-2</v>
      </c>
      <c r="Y85" s="30">
        <f t="shared" si="60"/>
        <v>2.8989178895583338E-2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-0.91909159872989354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0.12472190010773725</v>
      </c>
      <c r="S86" s="30">
        <f t="shared" si="61"/>
        <v>9.4659268666942895E-2</v>
      </c>
      <c r="T86" s="30">
        <f t="shared" si="61"/>
        <v>9.2960765274120144E-2</v>
      </c>
      <c r="U86" s="30">
        <f t="shared" si="61"/>
        <v>9.0065437750547886E-2</v>
      </c>
      <c r="V86" s="30">
        <f t="shared" si="61"/>
        <v>8.2319889274575245E-2</v>
      </c>
      <c r="W86" s="30">
        <f t="shared" si="61"/>
        <v>4.1361305480394857E-2</v>
      </c>
      <c r="X86" s="30">
        <f t="shared" si="61"/>
        <v>4.1232802381417404E-2</v>
      </c>
      <c r="Y86" s="30">
        <f t="shared" si="61"/>
        <v>2.2288784789466092E-2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7.3018989879422944E-2</v>
      </c>
      <c r="S87" s="30">
        <f t="shared" si="63"/>
        <v>5.5418688897574717E-2</v>
      </c>
      <c r="T87" s="30">
        <f t="shared" si="63"/>
        <v>5.4424292549030036E-2</v>
      </c>
      <c r="U87" s="30">
        <f t="shared" si="63"/>
        <v>5.2729210202154986E-2</v>
      </c>
      <c r="V87" s="30">
        <f t="shared" si="63"/>
        <v>4.8194544475533813E-2</v>
      </c>
      <c r="W87" s="30">
        <f t="shared" si="63"/>
        <v>2.4215159836915561E-2</v>
      </c>
      <c r="X87" s="30">
        <f t="shared" si="63"/>
        <v>2.4139927127378551E-2</v>
      </c>
      <c r="Y87" s="30">
        <f t="shared" si="63"/>
        <v>1.3049067962890159E-2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1.0271360966553615</v>
      </c>
      <c r="G88" s="30">
        <f t="shared" si="64"/>
        <v>1.0760740418373813</v>
      </c>
      <c r="H88" s="30">
        <f t="shared" si="64"/>
        <v>1.0401194459243073</v>
      </c>
      <c r="I88" s="30">
        <f t="shared" si="64"/>
        <v>1.0051193185341643</v>
      </c>
      <c r="J88" s="30">
        <f t="shared" si="64"/>
        <v>0.91916757489751855</v>
      </c>
      <c r="K88" s="30">
        <f t="shared" si="64"/>
        <v>0.68155019805631722</v>
      </c>
      <c r="L88" s="30">
        <f t="shared" si="64"/>
        <v>0.43406672322013584</v>
      </c>
      <c r="M88" s="30">
        <f t="shared" si="64"/>
        <v>6.502894298043016E-2</v>
      </c>
      <c r="N88" s="31">
        <f t="shared" si="64"/>
        <v>1.4915523649762896E-2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5.1896781928566948E-2</v>
      </c>
      <c r="S88" s="30">
        <f t="shared" si="65"/>
        <v>3.9387721156288046E-2</v>
      </c>
      <c r="T88" s="30">
        <f t="shared" si="65"/>
        <v>3.8680973904152614E-2</v>
      </c>
      <c r="U88" s="30">
        <f t="shared" si="65"/>
        <v>3.7476228137989565E-2</v>
      </c>
      <c r="V88" s="30">
        <f t="shared" si="65"/>
        <v>3.4253305460998057E-2</v>
      </c>
      <c r="W88" s="30">
        <f t="shared" si="65"/>
        <v>1.7210438976175701E-2</v>
      </c>
      <c r="X88" s="30">
        <f t="shared" si="65"/>
        <v>1.7156968837418855E-2</v>
      </c>
      <c r="Y88" s="30">
        <f t="shared" si="65"/>
        <v>9.2743632246821729E-3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0.95942223104581115</v>
      </c>
      <c r="F89" s="30">
        <f t="shared" si="64"/>
        <v>1.0137870363855677</v>
      </c>
      <c r="G89" s="30">
        <f t="shared" si="64"/>
        <v>0.9986612402858015</v>
      </c>
      <c r="H89" s="30">
        <f t="shared" si="64"/>
        <v>1.0198511450820171</v>
      </c>
      <c r="I89" s="30">
        <f t="shared" si="64"/>
        <v>0.95680076282776727</v>
      </c>
      <c r="J89" s="30">
        <f t="shared" si="64"/>
        <v>0.90574022179469393</v>
      </c>
      <c r="K89" s="30">
        <f t="shared" si="64"/>
        <v>0.69925409217863654</v>
      </c>
      <c r="L89" s="30">
        <f t="shared" si="64"/>
        <v>0.48739505573728126</v>
      </c>
      <c r="M89" s="30">
        <f t="shared" si="64"/>
        <v>8.6401577827527776E-2</v>
      </c>
      <c r="N89" s="31">
        <f t="shared" si="64"/>
        <v>7.567485592617329E-2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1.0311590643014943</v>
      </c>
      <c r="F90" s="30">
        <f t="shared" si="64"/>
        <v>1.0359543074162776</v>
      </c>
      <c r="G90" s="30">
        <f t="shared" si="64"/>
        <v>1.0671059883836156</v>
      </c>
      <c r="H90" s="30">
        <f t="shared" si="64"/>
        <v>1.0761764421764848</v>
      </c>
      <c r="I90" s="30">
        <f t="shared" si="64"/>
        <v>1.0085519494375816</v>
      </c>
      <c r="J90" s="30">
        <f t="shared" si="64"/>
        <v>0.93825685360361577</v>
      </c>
      <c r="K90" s="30">
        <f t="shared" si="64"/>
        <v>0.74650830883177477</v>
      </c>
      <c r="L90" s="30">
        <f t="shared" si="64"/>
        <v>0.52389122483457129</v>
      </c>
      <c r="M90" s="30">
        <f t="shared" si="64"/>
        <v>9.5304945076221781E-2</v>
      </c>
      <c r="N90" s="31">
        <f t="shared" si="64"/>
        <v>7.5440073896840154E-2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1.946993977246587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1.0221570949242447</v>
      </c>
      <c r="F91" s="30">
        <f t="shared" si="64"/>
        <v>1.0858816208501114</v>
      </c>
      <c r="G91" s="30">
        <f t="shared" si="64"/>
        <v>1.0390283349514624</v>
      </c>
      <c r="H91" s="30">
        <f t="shared" si="64"/>
        <v>1.0173751136367666</v>
      </c>
      <c r="I91" s="30">
        <f t="shared" si="64"/>
        <v>1.0215482114481049</v>
      </c>
      <c r="J91" s="30">
        <f t="shared" si="64"/>
        <v>0.95574600436671586</v>
      </c>
      <c r="K91" s="30">
        <f t="shared" si="64"/>
        <v>0.64210373660631137</v>
      </c>
      <c r="L91" s="30">
        <f t="shared" si="64"/>
        <v>0.37146145568794608</v>
      </c>
      <c r="M91" s="30">
        <f t="shared" si="64"/>
        <v>3.2919516325725096E-2</v>
      </c>
      <c r="N91" s="31">
        <f t="shared" si="64"/>
        <v>5.1773729312127537E-2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1.0344317046896057</v>
      </c>
      <c r="F92" s="30">
        <f t="shared" si="64"/>
        <v>1.0055804488480875</v>
      </c>
      <c r="G92" s="30">
        <f t="shared" si="64"/>
        <v>1.0609082672106678</v>
      </c>
      <c r="H92" s="30">
        <f t="shared" si="64"/>
        <v>1.0371533339060064</v>
      </c>
      <c r="I92" s="30">
        <f t="shared" si="64"/>
        <v>1.0421524210953179</v>
      </c>
      <c r="J92" s="30">
        <f t="shared" si="64"/>
        <v>0.88242010979211294</v>
      </c>
      <c r="K92" s="30">
        <f t="shared" si="64"/>
        <v>0.56063706345709519</v>
      </c>
      <c r="L92" s="30">
        <f t="shared" si="64"/>
        <v>0.29890020785797033</v>
      </c>
      <c r="M92" s="30">
        <f t="shared" si="64"/>
        <v>8.518088218643638E-3</v>
      </c>
      <c r="N92" s="31">
        <f t="shared" si="64"/>
        <v>3.5989206034301113E-2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1.0288466840783927</v>
      </c>
      <c r="F93" s="36">
        <f t="shared" si="64"/>
        <v>1.0706764278079175</v>
      </c>
      <c r="G93" s="36">
        <f t="shared" si="64"/>
        <v>1.0826621090553066</v>
      </c>
      <c r="H93" s="36">
        <f t="shared" si="64"/>
        <v>1.0284114609913582</v>
      </c>
      <c r="I93" s="36">
        <f t="shared" si="64"/>
        <v>0.9843579310392836</v>
      </c>
      <c r="J93" s="36">
        <f t="shared" si="64"/>
        <v>0.84382157231524046</v>
      </c>
      <c r="K93" s="36">
        <f t="shared" si="64"/>
        <v>0.48997399316525225</v>
      </c>
      <c r="L93" s="36">
        <f t="shared" si="64"/>
        <v>0.3165803774212903</v>
      </c>
      <c r="M93" s="36">
        <f t="shared" si="64"/>
        <v>0</v>
      </c>
      <c r="N93" s="37">
        <f t="shared" si="64"/>
        <v>2.8915656668146328E-2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0.16073908418861596</v>
      </c>
      <c r="S94" s="30">
        <f t="shared" si="70"/>
        <v>0.12231673316694927</v>
      </c>
      <c r="T94" s="30">
        <f t="shared" si="70"/>
        <v>0.12074973610237159</v>
      </c>
      <c r="U94" s="30">
        <f t="shared" si="70"/>
        <v>0.11681672834202221</v>
      </c>
      <c r="V94" s="30">
        <f t="shared" si="70"/>
        <v>0.10870837387618817</v>
      </c>
      <c r="W94" s="30">
        <f t="shared" si="70"/>
        <v>5.5988916695048539E-2</v>
      </c>
      <c r="X94" s="30">
        <f t="shared" si="70"/>
        <v>5.6000345595430531E-2</v>
      </c>
      <c r="Y94" s="30">
        <f t="shared" si="70"/>
        <v>3.0370494352266221E-2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0.12334941964656422</v>
      </c>
      <c r="S95" s="30">
        <f t="shared" si="70"/>
        <v>9.2976338464891603E-2</v>
      </c>
      <c r="T95" s="30">
        <f t="shared" si="70"/>
        <v>9.2078759604722615E-2</v>
      </c>
      <c r="U95" s="30">
        <f t="shared" si="70"/>
        <v>8.9723098846609201E-2</v>
      </c>
      <c r="V95" s="30">
        <f t="shared" si="70"/>
        <v>8.2150368998251247E-2</v>
      </c>
      <c r="W95" s="30">
        <f t="shared" si="70"/>
        <v>4.1158758156118351E-2</v>
      </c>
      <c r="X95" s="30">
        <f t="shared" si="70"/>
        <v>4.088873762674828E-2</v>
      </c>
      <c r="Y95" s="30">
        <f t="shared" si="70"/>
        <v>2.2530952716360159E-2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7.1820941091662996E-2</v>
      </c>
      <c r="S96" s="30">
        <f t="shared" si="70"/>
        <v>5.4075401358412011E-2</v>
      </c>
      <c r="T96" s="30">
        <f t="shared" si="70"/>
        <v>5.382517574512953E-2</v>
      </c>
      <c r="U96" s="30">
        <f t="shared" si="70"/>
        <v>5.2331096846954452E-2</v>
      </c>
      <c r="V96" s="30">
        <f t="shared" si="70"/>
        <v>4.6385783271499163E-2</v>
      </c>
      <c r="W96" s="30">
        <f t="shared" si="70"/>
        <v>2.2416681455182969E-2</v>
      </c>
      <c r="X96" s="30">
        <f t="shared" si="70"/>
        <v>2.2331716363922106E-2</v>
      </c>
      <c r="Y96" s="30">
        <f t="shared" si="70"/>
        <v>1.2756602250373533E-2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5.1141894271905491E-2</v>
      </c>
      <c r="S97" s="30">
        <f t="shared" si="70"/>
        <v>3.8634963753482653E-2</v>
      </c>
      <c r="T97" s="30">
        <f t="shared" si="70"/>
        <v>3.8061428924861224E-2</v>
      </c>
      <c r="U97" s="30">
        <f t="shared" si="70"/>
        <v>3.6398917535636656E-2</v>
      </c>
      <c r="V97" s="30">
        <f t="shared" si="70"/>
        <v>3.1617505269949366E-2</v>
      </c>
      <c r="W97" s="30">
        <f t="shared" si="70"/>
        <v>1.5311591456731014E-2</v>
      </c>
      <c r="X97" s="30">
        <f t="shared" si="70"/>
        <v>1.5527578203277666E-2</v>
      </c>
      <c r="Y97" s="30">
        <f t="shared" si="70"/>
        <v>8.9182949531861847E-3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1.9281024191313254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9.278759473859477E-2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0.10159021872057505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8.8026239819802843E-3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0.16574399564010014</v>
      </c>
      <c r="S121" s="30">
        <f t="shared" si="78"/>
        <v>0.12615448021599135</v>
      </c>
      <c r="T121" s="30">
        <f t="shared" si="78"/>
        <v>0.12192459467435562</v>
      </c>
      <c r="U121" s="30">
        <f t="shared" si="78"/>
        <v>0.11471418574493618</v>
      </c>
      <c r="V121" s="30">
        <f t="shared" si="78"/>
        <v>9.5424978758951395E-2</v>
      </c>
      <c r="W121" s="30">
        <f t="shared" si="78"/>
        <v>3.8903656696232983E-2</v>
      </c>
      <c r="X121" s="30">
        <f t="shared" si="78"/>
        <v>2.1926954563794069E-2</v>
      </c>
      <c r="Y121" s="30">
        <f t="shared" si="78"/>
        <v>2.313446647609733E-3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0.12933196548507125</v>
      </c>
      <c r="S122" s="30">
        <f t="shared" si="78"/>
        <v>9.8439806631126281E-2</v>
      </c>
      <c r="T122" s="30">
        <f t="shared" si="78"/>
        <v>9.513917779830551E-2</v>
      </c>
      <c r="U122" s="30">
        <f t="shared" si="78"/>
        <v>8.951281193695719E-2</v>
      </c>
      <c r="V122" s="30">
        <f t="shared" si="78"/>
        <v>7.446121961524893E-2</v>
      </c>
      <c r="W122" s="30">
        <f t="shared" si="78"/>
        <v>3.0356975319973195E-2</v>
      </c>
      <c r="X122" s="30">
        <f t="shared" si="78"/>
        <v>1.7109857403191701E-2</v>
      </c>
      <c r="Y122" s="30">
        <f t="shared" si="78"/>
        <v>1.8052092977769783E-3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7.5774930254654344E-2</v>
      </c>
      <c r="S123" s="30">
        <f t="shared" si="78"/>
        <v>5.7675374017386892E-2</v>
      </c>
      <c r="T123" s="30">
        <f t="shared" si="78"/>
        <v>5.5741552640239687E-2</v>
      </c>
      <c r="U123" s="30">
        <f t="shared" si="78"/>
        <v>5.2445093956326391E-2</v>
      </c>
      <c r="V123" s="30">
        <f t="shared" si="78"/>
        <v>4.3626443794154486E-2</v>
      </c>
      <c r="W123" s="30">
        <f t="shared" si="78"/>
        <v>1.7785994970274811E-2</v>
      </c>
      <c r="X123" s="30">
        <f t="shared" si="78"/>
        <v>1.0024577037326374E-2</v>
      </c>
      <c r="Y123" s="30">
        <f t="shared" si="78"/>
        <v>1.0576627991468492E-3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5.3938047284935828E-2</v>
      </c>
      <c r="S124" s="30">
        <f t="shared" si="78"/>
        <v>4.1054436348162665E-2</v>
      </c>
      <c r="T124" s="30">
        <f t="shared" si="78"/>
        <v>3.9677905237798773E-2</v>
      </c>
      <c r="U124" s="30">
        <f t="shared" si="78"/>
        <v>3.7331422782873248E-2</v>
      </c>
      <c r="V124" s="30">
        <f t="shared" si="78"/>
        <v>3.1054138622557986E-2</v>
      </c>
      <c r="W124" s="30">
        <f t="shared" si="78"/>
        <v>1.2660412018754548E-2</v>
      </c>
      <c r="X124" s="30">
        <f t="shared" si="78"/>
        <v>7.1356860169142777E-3</v>
      </c>
      <c r="Y124" s="30">
        <f t="shared" si="78"/>
        <v>7.528646463966387E-4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1.760999858857526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0.1629291266112457</v>
      </c>
      <c r="S130" s="30">
        <f t="shared" si="82"/>
        <v>0.12463730534162515</v>
      </c>
      <c r="T130" s="30">
        <f t="shared" si="82"/>
        <v>0.12163009443975971</v>
      </c>
      <c r="U130" s="30">
        <f t="shared" si="82"/>
        <v>0.1140822922891337</v>
      </c>
      <c r="V130" s="30">
        <f t="shared" si="82"/>
        <v>9.8521617354227625E-2</v>
      </c>
      <c r="W130" s="30">
        <f t="shared" si="82"/>
        <v>4.3043658158224411E-2</v>
      </c>
      <c r="X130" s="30">
        <f t="shared" si="82"/>
        <v>2.6330094808728839E-2</v>
      </c>
      <c r="Y130" s="30">
        <f t="shared" si="82"/>
        <v>4.8384078265580792E-3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0.1266191252887765</v>
      </c>
      <c r="S131" s="30">
        <f t="shared" si="82"/>
        <v>9.5142894869986977E-2</v>
      </c>
      <c r="T131" s="30">
        <f t="shared" si="82"/>
        <v>9.3420358820239122E-2</v>
      </c>
      <c r="U131" s="30">
        <f t="shared" si="82"/>
        <v>8.8899630049885978E-2</v>
      </c>
      <c r="V131" s="30">
        <f t="shared" si="82"/>
        <v>7.4366867818451129E-2</v>
      </c>
      <c r="W131" s="30">
        <f t="shared" si="82"/>
        <v>3.0267529334255475E-2</v>
      </c>
      <c r="X131" s="30">
        <f t="shared" si="82"/>
        <v>1.7089420856317802E-2</v>
      </c>
      <c r="Y131" s="30">
        <f t="shared" si="82"/>
        <v>2.8091134710365117E-3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7.3426763168653458E-2</v>
      </c>
      <c r="S132" s="30">
        <f t="shared" si="82"/>
        <v>5.5055750787568275E-2</v>
      </c>
      <c r="T132" s="30">
        <f t="shared" si="82"/>
        <v>5.4575544915330849E-2</v>
      </c>
      <c r="U132" s="30">
        <f t="shared" si="82"/>
        <v>5.1708270654003435E-2</v>
      </c>
      <c r="V132" s="30">
        <f t="shared" si="82"/>
        <v>4.0298669319532403E-2</v>
      </c>
      <c r="W132" s="30">
        <f t="shared" si="82"/>
        <v>1.4520351883548705E-2</v>
      </c>
      <c r="X132" s="30">
        <f t="shared" si="82"/>
        <v>6.9517209344876268E-3</v>
      </c>
      <c r="Y132" s="30">
        <f t="shared" si="82"/>
        <v>8.3114286718496716E-4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5.2450471470424302E-2</v>
      </c>
      <c r="S133" s="30">
        <f t="shared" si="82"/>
        <v>3.9576716855195745E-2</v>
      </c>
      <c r="T133" s="30">
        <f t="shared" si="82"/>
        <v>3.8476050984009372E-2</v>
      </c>
      <c r="U133" s="30">
        <f t="shared" si="82"/>
        <v>3.5285539344155743E-2</v>
      </c>
      <c r="V133" s="30">
        <f t="shared" si="82"/>
        <v>2.6109571235011189E-2</v>
      </c>
      <c r="W133" s="30">
        <f t="shared" si="82"/>
        <v>9.1637620389869983E-3</v>
      </c>
      <c r="X133" s="30">
        <f t="shared" si="82"/>
        <v>4.323921197419694E-3</v>
      </c>
      <c r="Y133" s="30">
        <f t="shared" si="82"/>
        <v>3.3512166118956774E-4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1.7277169066551548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0.17945256313610314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0.19496093525978808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1.5508372123684944E-2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U87MG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54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0.94438344363761173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0.4007363706502417</v>
      </c>
      <c r="S4" s="75">
        <f>S3*AVERAGE(E63:E64)</f>
        <v>0.2962252167315732</v>
      </c>
      <c r="T4" s="75">
        <f>T3*AVERAGE(E64:E65)</f>
        <v>0.1572791603177964</v>
      </c>
      <c r="U4" s="75">
        <f>U3*AVERAGE(E65:E66)</f>
        <v>9.0142695938000339E-2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0.94173257825348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0.94438344363761173</v>
      </c>
      <c r="R5" s="80" t="s">
        <v>80</v>
      </c>
      <c r="S5" s="81">
        <f>SUM(R3:U3)</f>
        <v>1</v>
      </c>
      <c r="T5" s="80" t="s">
        <v>92</v>
      </c>
      <c r="U5" s="79">
        <f>Q5/S5</f>
        <v>0.94438344363761173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6.3059902896955178E-2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0.10045455620121257</v>
      </c>
      <c r="D7" s="53">
        <v>0</v>
      </c>
      <c r="E7" s="113">
        <v>83195</v>
      </c>
      <c r="F7" s="113">
        <v>83278</v>
      </c>
      <c r="G7" s="113">
        <v>81462</v>
      </c>
      <c r="H7" s="113">
        <v>88830</v>
      </c>
      <c r="I7" s="113">
        <v>80196</v>
      </c>
      <c r="J7" s="113">
        <v>87623</v>
      </c>
      <c r="K7" s="113">
        <v>83453</v>
      </c>
      <c r="L7" s="113">
        <v>67813</v>
      </c>
      <c r="M7" s="113">
        <v>46299</v>
      </c>
      <c r="N7" s="114">
        <v>36372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84649</v>
      </c>
      <c r="F8" s="113">
        <v>81500</v>
      </c>
      <c r="G8" s="113">
        <v>82434</v>
      </c>
      <c r="H8" s="113">
        <v>83862</v>
      </c>
      <c r="I8" s="113">
        <v>80258</v>
      </c>
      <c r="J8" s="113">
        <v>83120</v>
      </c>
      <c r="K8" s="113">
        <v>78823</v>
      </c>
      <c r="L8" s="113">
        <v>68222</v>
      </c>
      <c r="M8" s="113">
        <v>39832</v>
      </c>
      <c r="N8" s="114">
        <v>35187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82926</v>
      </c>
      <c r="F9" s="113">
        <v>82535</v>
      </c>
      <c r="G9" s="113">
        <v>82117</v>
      </c>
      <c r="H9" s="113">
        <v>79971</v>
      </c>
      <c r="I9" s="113">
        <v>80770</v>
      </c>
      <c r="J9" s="113">
        <v>84523</v>
      </c>
      <c r="K9" s="113">
        <v>74043</v>
      </c>
      <c r="L9" s="113">
        <v>63892</v>
      </c>
      <c r="M9" s="113">
        <v>38054</v>
      </c>
      <c r="N9" s="114">
        <v>34718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0.11063723437740058</v>
      </c>
      <c r="D10" s="53">
        <v>5.0000000000000001E-9</v>
      </c>
      <c r="E10" s="113">
        <v>79953</v>
      </c>
      <c r="F10" s="113">
        <v>79942</v>
      </c>
      <c r="G10" s="113">
        <v>80867</v>
      </c>
      <c r="H10" s="113">
        <v>80509</v>
      </c>
      <c r="I10" s="113">
        <v>76213</v>
      </c>
      <c r="J10" s="113">
        <v>73741</v>
      </c>
      <c r="K10" s="113">
        <v>65219</v>
      </c>
      <c r="L10" s="113">
        <v>48630</v>
      </c>
      <c r="M10" s="113">
        <v>34552</v>
      </c>
      <c r="N10" s="114">
        <v>31513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0.39975536641390602</v>
      </c>
      <c r="S10" s="38">
        <f t="shared" si="3"/>
        <v>0.30846746090760618</v>
      </c>
      <c r="T10" s="38">
        <f t="shared" si="3"/>
        <v>0.30684218233712068</v>
      </c>
      <c r="U10" s="38">
        <f t="shared" si="3"/>
        <v>0.30624378805447522</v>
      </c>
      <c r="V10" s="38">
        <f t="shared" si="3"/>
        <v>0.3081588845992575</v>
      </c>
      <c r="W10" s="38">
        <f t="shared" si="3"/>
        <v>0.16176267950800743</v>
      </c>
      <c r="X10" s="38">
        <f t="shared" si="3"/>
        <v>0.15558186768167076</v>
      </c>
      <c r="Y10" s="38">
        <f t="shared" si="3"/>
        <v>7.4266458799300855E-2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0.17369713727435576</v>
      </c>
      <c r="D11" s="53">
        <v>7.4999999999999993E-9</v>
      </c>
      <c r="E11" s="113">
        <v>68283</v>
      </c>
      <c r="F11" s="113">
        <v>64228</v>
      </c>
      <c r="G11" s="113">
        <v>67662</v>
      </c>
      <c r="H11" s="113">
        <v>67099</v>
      </c>
      <c r="I11" s="113">
        <v>67122</v>
      </c>
      <c r="J11" s="113">
        <v>53089</v>
      </c>
      <c r="K11" s="113">
        <v>36866</v>
      </c>
      <c r="L11" s="113">
        <v>35286</v>
      </c>
      <c r="M11" s="113">
        <v>31836</v>
      </c>
      <c r="N11" s="114">
        <v>28420</v>
      </c>
      <c r="O11" s="5"/>
      <c r="P11" s="41" t="s">
        <v>78</v>
      </c>
      <c r="Q11" s="42">
        <f>SUM(R10:Y10)</f>
        <v>2.0210786883013445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0.94173257825348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6.3059902896955178E-2</v>
      </c>
      <c r="D12" s="53">
        <v>1E-8</v>
      </c>
      <c r="E12" s="113">
        <v>53232</v>
      </c>
      <c r="F12" s="113">
        <v>50112</v>
      </c>
      <c r="G12" s="113">
        <v>47701</v>
      </c>
      <c r="H12" s="113">
        <v>53162</v>
      </c>
      <c r="I12" s="113">
        <v>48421</v>
      </c>
      <c r="J12" s="113">
        <v>42125</v>
      </c>
      <c r="K12" s="113">
        <v>35083</v>
      </c>
      <c r="L12" s="113">
        <v>34424</v>
      </c>
      <c r="M12" s="113">
        <v>29430</v>
      </c>
      <c r="N12" s="114">
        <v>30470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0.16865017336544941</v>
      </c>
      <c r="D15" s="53">
        <f>D7</f>
        <v>0</v>
      </c>
      <c r="E15" s="113">
        <v>86132</v>
      </c>
      <c r="F15" s="113">
        <v>88666</v>
      </c>
      <c r="G15" s="113">
        <v>86908</v>
      </c>
      <c r="H15" s="113">
        <v>91686</v>
      </c>
      <c r="I15" s="113">
        <v>88116</v>
      </c>
      <c r="J15" s="113">
        <v>88614</v>
      </c>
      <c r="K15" s="113">
        <v>84510</v>
      </c>
      <c r="L15" s="113">
        <v>71884</v>
      </c>
      <c r="M15" s="113">
        <v>47522</v>
      </c>
      <c r="N15" s="114">
        <v>39195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0.26910472956666198</v>
      </c>
      <c r="D16" s="53">
        <f t="shared" ref="D16:D20" si="7">D8</f>
        <v>1.0000000000000001E-9</v>
      </c>
      <c r="E16" s="113">
        <v>86624</v>
      </c>
      <c r="F16" s="113">
        <v>90128</v>
      </c>
      <c r="G16" s="113">
        <v>86851</v>
      </c>
      <c r="H16" s="113">
        <v>88556</v>
      </c>
      <c r="I16" s="113">
        <v>88728</v>
      </c>
      <c r="J16" s="113">
        <v>84777</v>
      </c>
      <c r="K16" s="113">
        <v>82505</v>
      </c>
      <c r="L16" s="113">
        <v>72881</v>
      </c>
      <c r="M16" s="113">
        <v>43539</v>
      </c>
      <c r="N16" s="114">
        <v>39021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0.10045455620121257</v>
      </c>
      <c r="D17" s="53">
        <f t="shared" si="7"/>
        <v>2.5000000000000001E-9</v>
      </c>
      <c r="E17" s="113">
        <v>84955</v>
      </c>
      <c r="F17" s="113">
        <v>81519</v>
      </c>
      <c r="G17" s="113">
        <v>85560</v>
      </c>
      <c r="H17" s="113">
        <v>83878</v>
      </c>
      <c r="I17" s="113">
        <v>86590</v>
      </c>
      <c r="J17" s="113">
        <v>83554</v>
      </c>
      <c r="K17" s="113">
        <v>80352</v>
      </c>
      <c r="L17" s="113">
        <v>64490</v>
      </c>
      <c r="M17" s="113">
        <v>42052</v>
      </c>
      <c r="N17" s="114">
        <v>34028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1.0136061026708241</v>
      </c>
      <c r="S17" s="30">
        <f t="shared" si="10"/>
        <v>0.99551767328689211</v>
      </c>
      <c r="T17" s="30">
        <f t="shared" si="10"/>
        <v>1.0538957762081997</v>
      </c>
      <c r="U17" s="30">
        <f t="shared" si="10"/>
        <v>0.98471955619626395</v>
      </c>
      <c r="V17" s="30">
        <f t="shared" si="10"/>
        <v>1.0499201306495196</v>
      </c>
      <c r="W17" s="30">
        <f t="shared" si="10"/>
        <v>0.99744318222933215</v>
      </c>
      <c r="X17" s="30">
        <f t="shared" si="10"/>
        <v>0.83981643389798177</v>
      </c>
      <c r="Y17" s="30">
        <f t="shared" si="10"/>
        <v>0.56277761227734302</v>
      </c>
      <c r="Z17" s="31">
        <f t="shared" si="10"/>
        <v>0.45367974930423571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83914</v>
      </c>
      <c r="F18" s="113">
        <v>81229</v>
      </c>
      <c r="G18" s="113">
        <v>82560</v>
      </c>
      <c r="H18" s="113">
        <v>79978</v>
      </c>
      <c r="I18" s="113">
        <v>80663</v>
      </c>
      <c r="J18" s="113">
        <v>74280</v>
      </c>
      <c r="K18" s="113">
        <v>62139</v>
      </c>
      <c r="L18" s="113">
        <v>51243</v>
      </c>
      <c r="M18" s="113">
        <v>36631</v>
      </c>
      <c r="N18" s="114">
        <v>34073</v>
      </c>
      <c r="O18" s="5"/>
      <c r="P18" s="20">
        <f t="shared" si="9"/>
        <v>-8.9999999999999982</v>
      </c>
      <c r="Q18" s="30">
        <f t="shared" si="10"/>
        <v>1.0181381038312332</v>
      </c>
      <c r="R18" s="30">
        <f t="shared" si="10"/>
        <v>1.031990995405039</v>
      </c>
      <c r="S18" s="30">
        <f t="shared" si="10"/>
        <v>1.0135744762107974</v>
      </c>
      <c r="T18" s="30">
        <f t="shared" si="10"/>
        <v>1.0730114472243621</v>
      </c>
      <c r="U18" s="30">
        <f t="shared" si="10"/>
        <v>1.0025805017511975</v>
      </c>
      <c r="V18" s="30">
        <f t="shared" si="10"/>
        <v>1.0689636909937426</v>
      </c>
      <c r="W18" s="30">
        <f t="shared" si="10"/>
        <v>1.0155349102343634</v>
      </c>
      <c r="X18" s="30">
        <f t="shared" si="10"/>
        <v>0.85504911157519936</v>
      </c>
      <c r="Y18" s="30">
        <f t="shared" si="10"/>
        <v>0.57298533104272298</v>
      </c>
      <c r="Z18" s="31">
        <f t="shared" si="10"/>
        <v>0.46190863970324375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65616</v>
      </c>
      <c r="F19" s="113">
        <v>65562</v>
      </c>
      <c r="G19" s="113">
        <v>61527</v>
      </c>
      <c r="H19" s="113">
        <v>66150</v>
      </c>
      <c r="I19" s="113">
        <v>61810</v>
      </c>
      <c r="J19" s="113">
        <v>48708</v>
      </c>
      <c r="K19" s="113">
        <v>39149</v>
      </c>
      <c r="L19" s="113">
        <v>38506</v>
      </c>
      <c r="M19" s="113">
        <v>31141</v>
      </c>
      <c r="N19" s="114">
        <v>31703</v>
      </c>
      <c r="O19" s="5"/>
      <c r="P19" s="20">
        <f t="shared" si="9"/>
        <v>-8.6020599913279607</v>
      </c>
      <c r="Q19" s="30">
        <f t="shared" si="10"/>
        <v>0.99561250245139021</v>
      </c>
      <c r="R19" s="30">
        <f t="shared" si="10"/>
        <v>1.0091589083800998</v>
      </c>
      <c r="S19" s="30">
        <f t="shared" si="10"/>
        <v>0.99114984193574818</v>
      </c>
      <c r="T19" s="30">
        <f t="shared" si="10"/>
        <v>1.0492718110735961</v>
      </c>
      <c r="U19" s="30">
        <f t="shared" si="10"/>
        <v>0.98039910155738474</v>
      </c>
      <c r="V19" s="30">
        <f t="shared" si="10"/>
        <v>1.0453136086500587</v>
      </c>
      <c r="W19" s="30">
        <f t="shared" si="10"/>
        <v>0.99306690271242337</v>
      </c>
      <c r="X19" s="30">
        <f t="shared" si="10"/>
        <v>0.83613174135297219</v>
      </c>
      <c r="Y19" s="30">
        <f t="shared" si="10"/>
        <v>0.5603084268830637</v>
      </c>
      <c r="Z19" s="31">
        <f t="shared" si="10"/>
        <v>0.45168923051630949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50013</v>
      </c>
      <c r="F20" s="113">
        <v>46108</v>
      </c>
      <c r="G20" s="113">
        <v>50786</v>
      </c>
      <c r="H20" s="113">
        <v>48326</v>
      </c>
      <c r="I20" s="113">
        <v>45980</v>
      </c>
      <c r="J20" s="113">
        <v>39899</v>
      </c>
      <c r="K20" s="113">
        <v>37497</v>
      </c>
      <c r="L20" s="113">
        <v>34811</v>
      </c>
      <c r="M20" s="113">
        <v>32583</v>
      </c>
      <c r="N20" s="114">
        <v>30185</v>
      </c>
      <c r="O20" s="5"/>
      <c r="P20" s="20">
        <f t="shared" si="9"/>
        <v>-8.3010299956639813</v>
      </c>
      <c r="Q20" s="30">
        <f t="shared" si="10"/>
        <v>0.97266136287467664</v>
      </c>
      <c r="R20" s="30">
        <f t="shared" si="10"/>
        <v>0.98589549324189318</v>
      </c>
      <c r="S20" s="30">
        <f t="shared" si="10"/>
        <v>0.96830157686505558</v>
      </c>
      <c r="T20" s="30">
        <f t="shared" si="10"/>
        <v>1.0250837020145327</v>
      </c>
      <c r="U20" s="30">
        <f t="shared" si="10"/>
        <v>0.95779866557920479</v>
      </c>
      <c r="V20" s="30">
        <f t="shared" si="10"/>
        <v>1.0212167451871204</v>
      </c>
      <c r="W20" s="30">
        <f t="shared" si="10"/>
        <v>0.97017444501723671</v>
      </c>
      <c r="X20" s="30">
        <f t="shared" si="10"/>
        <v>0.81685699715976179</v>
      </c>
      <c r="Y20" s="30">
        <f t="shared" si="10"/>
        <v>0.54739203935303682</v>
      </c>
      <c r="Z20" s="31">
        <f t="shared" si="10"/>
        <v>0.44127676326689952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0.81460182255482627</v>
      </c>
      <c r="R21" s="30">
        <f t="shared" si="10"/>
        <v>0.82568537858834767</v>
      </c>
      <c r="S21" s="30">
        <f t="shared" si="10"/>
        <v>0.81095051104504245</v>
      </c>
      <c r="T21" s="30">
        <f t="shared" si="10"/>
        <v>0.85850542008203279</v>
      </c>
      <c r="U21" s="30">
        <f t="shared" si="10"/>
        <v>0.80215434518285633</v>
      </c>
      <c r="V21" s="30">
        <f t="shared" si="10"/>
        <v>0.85526685196410002</v>
      </c>
      <c r="W21" s="30">
        <f t="shared" si="10"/>
        <v>0.8125190341388997</v>
      </c>
      <c r="X21" s="30">
        <f t="shared" si="10"/>
        <v>0.6841159976647907</v>
      </c>
      <c r="Y21" s="30">
        <f t="shared" si="10"/>
        <v>0.45843966865417701</v>
      </c>
      <c r="Z21" s="31">
        <f t="shared" si="10"/>
        <v>0.3695683506394471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0.62768131245317915</v>
      </c>
      <c r="R22" s="30">
        <f t="shared" si="10"/>
        <v>0.63622160883497469</v>
      </c>
      <c r="S22" s="30">
        <f t="shared" si="10"/>
        <v>0.62486783973905169</v>
      </c>
      <c r="T22" s="30">
        <f t="shared" si="10"/>
        <v>0.66151068399922475</v>
      </c>
      <c r="U22" s="30">
        <f t="shared" si="10"/>
        <v>0.61809006343158301</v>
      </c>
      <c r="V22" s="30">
        <f t="shared" si="10"/>
        <v>0.65901524557710378</v>
      </c>
      <c r="W22" s="30">
        <f t="shared" si="10"/>
        <v>0.62607644571918275</v>
      </c>
      <c r="X22" s="30">
        <f t="shared" si="10"/>
        <v>0.52713708144883376</v>
      </c>
      <c r="Y22" s="30">
        <f t="shared" si="10"/>
        <v>0.35324499029350903</v>
      </c>
      <c r="Z22" s="31">
        <f t="shared" si="10"/>
        <v>0.28476630047671198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86725</v>
      </c>
      <c r="F23" s="113">
        <v>87627</v>
      </c>
      <c r="G23" s="113">
        <v>86584</v>
      </c>
      <c r="H23" s="113">
        <v>89281</v>
      </c>
      <c r="I23" s="113">
        <v>83878</v>
      </c>
      <c r="J23" s="113">
        <v>92598</v>
      </c>
      <c r="K23" s="113">
        <v>87424</v>
      </c>
      <c r="L23" s="113">
        <v>75430</v>
      </c>
      <c r="M23" s="113">
        <v>50308</v>
      </c>
      <c r="N23" s="114">
        <v>40656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89433</v>
      </c>
      <c r="F24" s="113">
        <v>85833</v>
      </c>
      <c r="G24" s="113">
        <v>86823</v>
      </c>
      <c r="H24" s="113">
        <v>90796</v>
      </c>
      <c r="I24" s="113">
        <v>81195</v>
      </c>
      <c r="J24" s="113">
        <v>84809</v>
      </c>
      <c r="K24" s="113">
        <v>83467</v>
      </c>
      <c r="L24" s="113">
        <v>72814</v>
      </c>
      <c r="M24" s="113">
        <v>47577</v>
      </c>
      <c r="N24" s="114">
        <v>38380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87049</v>
      </c>
      <c r="F25" s="113">
        <v>87848</v>
      </c>
      <c r="G25" s="113">
        <v>85342</v>
      </c>
      <c r="H25" s="113">
        <v>84617</v>
      </c>
      <c r="I25" s="113">
        <v>83326</v>
      </c>
      <c r="J25" s="113">
        <v>91027</v>
      </c>
      <c r="K25" s="113">
        <v>82334</v>
      </c>
      <c r="L25" s="113">
        <v>71448</v>
      </c>
      <c r="M25" s="113">
        <v>44335</v>
      </c>
      <c r="N25" s="114">
        <v>36749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85225</v>
      </c>
      <c r="F26" s="113">
        <v>85129</v>
      </c>
      <c r="G26" s="113">
        <v>86286</v>
      </c>
      <c r="H26" s="113">
        <v>84216</v>
      </c>
      <c r="I26" s="113">
        <v>82774</v>
      </c>
      <c r="J26" s="113">
        <v>83013</v>
      </c>
      <c r="K26" s="113">
        <v>68245</v>
      </c>
      <c r="L26" s="113">
        <v>54637</v>
      </c>
      <c r="M26" s="113">
        <v>40652</v>
      </c>
      <c r="N26" s="114">
        <v>35475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1.0136061026708241</v>
      </c>
      <c r="S26" s="30">
        <f t="shared" si="15"/>
        <v>0.99551767328689211</v>
      </c>
      <c r="T26" s="30">
        <f t="shared" si="15"/>
        <v>1.0538957762081997</v>
      </c>
      <c r="U26" s="30">
        <f t="shared" si="15"/>
        <v>0.98471955619626395</v>
      </c>
      <c r="V26" s="30">
        <f t="shared" si="15"/>
        <v>1.0499201306495196</v>
      </c>
      <c r="W26" s="30">
        <f t="shared" si="15"/>
        <v>0.99744318222933215</v>
      </c>
      <c r="X26" s="30">
        <f t="shared" si="15"/>
        <v>0.83981643389798177</v>
      </c>
      <c r="Y26" s="30">
        <f t="shared" si="15"/>
        <v>0.56277761227734302</v>
      </c>
      <c r="Z26" s="31">
        <f t="shared" si="15"/>
        <v>0.45367974930423571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74691</v>
      </c>
      <c r="F27" s="113">
        <v>80824</v>
      </c>
      <c r="G27" s="113">
        <v>74917</v>
      </c>
      <c r="H27" s="113">
        <v>76741</v>
      </c>
      <c r="I27" s="113">
        <v>70750</v>
      </c>
      <c r="J27" s="113">
        <v>59715</v>
      </c>
      <c r="K27" s="113">
        <v>48482</v>
      </c>
      <c r="L27" s="113">
        <v>41562</v>
      </c>
      <c r="M27" s="113">
        <v>35007</v>
      </c>
      <c r="N27" s="114">
        <v>34735</v>
      </c>
      <c r="O27" s="5"/>
      <c r="P27" s="20">
        <f t="shared" si="14"/>
        <v>-8.9999999999999982</v>
      </c>
      <c r="Q27" s="30">
        <f t="shared" si="15"/>
        <v>1.0181381038312332</v>
      </c>
      <c r="R27" s="30">
        <f t="shared" si="15"/>
        <v>1.0052449005490651</v>
      </c>
      <c r="S27" s="30">
        <f t="shared" si="15"/>
        <v>1.0001101589208281</v>
      </c>
      <c r="T27" s="30">
        <f t="shared" si="15"/>
        <v>1.0277005469786769</v>
      </c>
      <c r="U27" s="30">
        <f t="shared" si="15"/>
        <v>0.97702413647191388</v>
      </c>
      <c r="V27" s="30">
        <f t="shared" si="15"/>
        <v>0.98709133790133896</v>
      </c>
      <c r="W27" s="30">
        <f t="shared" si="15"/>
        <v>0.95592398592400885</v>
      </c>
      <c r="X27" s="30">
        <f t="shared" si="15"/>
        <v>0.83525880220728477</v>
      </c>
      <c r="Y27" s="30">
        <f t="shared" si="15"/>
        <v>0.51095549368502458</v>
      </c>
      <c r="Z27" s="31">
        <f t="shared" si="15"/>
        <v>0.43951052467893187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57459</v>
      </c>
      <c r="F28" s="115">
        <v>52434</v>
      </c>
      <c r="G28" s="115">
        <v>49924</v>
      </c>
      <c r="H28" s="115">
        <v>55995</v>
      </c>
      <c r="I28" s="115">
        <v>48483</v>
      </c>
      <c r="J28" s="115">
        <v>44023</v>
      </c>
      <c r="K28" s="115">
        <v>37635</v>
      </c>
      <c r="L28" s="115">
        <v>39284</v>
      </c>
      <c r="M28" s="115">
        <v>31615</v>
      </c>
      <c r="N28" s="116">
        <v>30086</v>
      </c>
      <c r="O28" s="5"/>
      <c r="P28" s="20">
        <f t="shared" si="14"/>
        <v>-8.6020599913279607</v>
      </c>
      <c r="Q28" s="30">
        <f t="shared" si="15"/>
        <v>0.99561250245139021</v>
      </c>
      <c r="R28" s="30">
        <f t="shared" si="15"/>
        <v>0.98381949232695265</v>
      </c>
      <c r="S28" s="30">
        <f t="shared" si="15"/>
        <v>0.98815152069402934</v>
      </c>
      <c r="T28" s="30">
        <f t="shared" si="15"/>
        <v>0.97025727291863728</v>
      </c>
      <c r="U28" s="30">
        <f t="shared" si="15"/>
        <v>0.97899206082910351</v>
      </c>
      <c r="V28" s="30">
        <f t="shared" si="15"/>
        <v>1.0118789224573537</v>
      </c>
      <c r="W28" s="30">
        <f t="shared" si="15"/>
        <v>0.92408526040627115</v>
      </c>
      <c r="X28" s="30">
        <f t="shared" si="15"/>
        <v>0.78018627801000073</v>
      </c>
      <c r="Y28" s="30">
        <f t="shared" si="15"/>
        <v>0.48561609142628859</v>
      </c>
      <c r="Z28" s="31">
        <f t="shared" si="15"/>
        <v>0.41203949330462292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0.97266136287467664</v>
      </c>
      <c r="R29" s="30">
        <f t="shared" si="15"/>
        <v>0.96185727957265943</v>
      </c>
      <c r="S29" s="30">
        <f t="shared" si="15"/>
        <v>0.97516144713720754</v>
      </c>
      <c r="T29" s="30">
        <f t="shared" si="15"/>
        <v>0.95577846798322685</v>
      </c>
      <c r="U29" s="30">
        <f t="shared" si="15"/>
        <v>0.93567444157262913</v>
      </c>
      <c r="V29" s="30">
        <f t="shared" si="15"/>
        <v>0.90198621789841182</v>
      </c>
      <c r="W29" s="30">
        <f t="shared" si="15"/>
        <v>0.7640937213281811</v>
      </c>
      <c r="X29" s="30">
        <f t="shared" si="15"/>
        <v>0.60315629437525342</v>
      </c>
      <c r="Y29" s="30">
        <f t="shared" si="15"/>
        <v>0.43644951592058973</v>
      </c>
      <c r="Z29" s="31">
        <f t="shared" si="15"/>
        <v>0.39447562388029933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0.81460182255482627</v>
      </c>
      <c r="R30" s="30">
        <f t="shared" si="15"/>
        <v>0.82171846638999568</v>
      </c>
      <c r="S30" s="30">
        <f t="shared" si="15"/>
        <v>0.79715778999449682</v>
      </c>
      <c r="T30" s="30">
        <f t="shared" si="15"/>
        <v>0.81980385518227628</v>
      </c>
      <c r="U30" s="30">
        <f t="shared" si="15"/>
        <v>0.78007327364404988</v>
      </c>
      <c r="V30" s="30">
        <f t="shared" si="15"/>
        <v>0.63072906034597576</v>
      </c>
      <c r="W30" s="30">
        <f t="shared" si="15"/>
        <v>0.48556076759847849</v>
      </c>
      <c r="X30" s="30">
        <f t="shared" si="15"/>
        <v>0.45014434787695645</v>
      </c>
      <c r="Y30" s="30">
        <f t="shared" si="15"/>
        <v>0.38262405801500776</v>
      </c>
      <c r="Z30" s="31">
        <f t="shared" si="15"/>
        <v>0.37006684415079016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0.62768131245317915</v>
      </c>
      <c r="R31" s="30">
        <f t="shared" si="15"/>
        <v>0.58075417484404379</v>
      </c>
      <c r="S31" s="30">
        <f t="shared" si="15"/>
        <v>0.57955078185938935</v>
      </c>
      <c r="T31" s="30">
        <f t="shared" si="15"/>
        <v>0.61524512620621497</v>
      </c>
      <c r="U31" s="30">
        <f t="shared" si="15"/>
        <v>0.55829763168345059</v>
      </c>
      <c r="V31" s="30">
        <f t="shared" si="15"/>
        <v>0.4923958026374759</v>
      </c>
      <c r="W31" s="30">
        <f t="shared" si="15"/>
        <v>0.4303324515658602</v>
      </c>
      <c r="X31" s="30">
        <f t="shared" si="15"/>
        <v>0.42363521247888558</v>
      </c>
      <c r="Y31" s="30">
        <f t="shared" si="15"/>
        <v>0.36552725866634667</v>
      </c>
      <c r="Z31" s="31">
        <f t="shared" si="15"/>
        <v>0.35453703264874142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1.0009976561091412</v>
      </c>
      <c r="G34" s="30">
        <f t="shared" si="17"/>
        <v>0.97916942123925721</v>
      </c>
      <c r="H34" s="30">
        <f t="shared" si="17"/>
        <v>1.0677324358435003</v>
      </c>
      <c r="I34" s="30">
        <f t="shared" si="17"/>
        <v>0.96395216058657374</v>
      </c>
      <c r="J34" s="30">
        <f t="shared" si="17"/>
        <v>1.0532243524250255</v>
      </c>
      <c r="K34" s="30">
        <f t="shared" si="17"/>
        <v>1.0031011479055232</v>
      </c>
      <c r="L34" s="30">
        <f t="shared" si="17"/>
        <v>0.8151090810745838</v>
      </c>
      <c r="M34" s="30">
        <f t="shared" si="17"/>
        <v>0.55651180960394253</v>
      </c>
      <c r="N34" s="31">
        <f t="shared" si="17"/>
        <v>0.43718973496003366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1.0174770118396539</v>
      </c>
      <c r="F35" s="30">
        <f t="shared" si="20"/>
        <v>0.97962617945790009</v>
      </c>
      <c r="G35" s="30">
        <f t="shared" si="20"/>
        <v>0.99085281567401884</v>
      </c>
      <c r="H35" s="30">
        <f t="shared" si="20"/>
        <v>1.008017308732496</v>
      </c>
      <c r="I35" s="30">
        <f t="shared" si="20"/>
        <v>0.96469739768014906</v>
      </c>
      <c r="J35" s="30">
        <f t="shared" si="20"/>
        <v>0.99909850351583629</v>
      </c>
      <c r="K35" s="30">
        <f t="shared" si="20"/>
        <v>0.94744876494981667</v>
      </c>
      <c r="L35" s="30">
        <f t="shared" si="20"/>
        <v>0.82002524190155657</v>
      </c>
      <c r="M35" s="30">
        <f t="shared" si="20"/>
        <v>0.47877877276278624</v>
      </c>
      <c r="N35" s="31">
        <f t="shared" si="20"/>
        <v>0.42294609051024701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0.99676663261013287</v>
      </c>
      <c r="F36" s="30">
        <f t="shared" si="20"/>
        <v>0.99206683093935932</v>
      </c>
      <c r="G36" s="30">
        <f t="shared" si="20"/>
        <v>0.98704249053428694</v>
      </c>
      <c r="H36" s="30">
        <f t="shared" si="20"/>
        <v>0.9612476711340826</v>
      </c>
      <c r="I36" s="30">
        <f t="shared" si="20"/>
        <v>0.97085161367870665</v>
      </c>
      <c r="J36" s="30">
        <f t="shared" si="20"/>
        <v>1.0159624977462587</v>
      </c>
      <c r="K36" s="30">
        <f t="shared" si="20"/>
        <v>0.88999338902578284</v>
      </c>
      <c r="L36" s="30">
        <f t="shared" si="20"/>
        <v>0.76797884488250501</v>
      </c>
      <c r="M36" s="30">
        <f t="shared" si="20"/>
        <v>0.45740729611154518</v>
      </c>
      <c r="N36" s="31">
        <f t="shared" si="20"/>
        <v>0.41730873249594325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2.6746094855973901E-2</v>
      </c>
      <c r="S36" s="30">
        <f t="shared" si="23"/>
        <v>1.346431728996933E-2</v>
      </c>
      <c r="T36" s="30">
        <f t="shared" si="23"/>
        <v>4.5310900245685293E-2</v>
      </c>
      <c r="U36" s="30">
        <f t="shared" si="23"/>
        <v>2.5556365279283622E-2</v>
      </c>
      <c r="V36" s="30">
        <f t="shared" si="23"/>
        <v>8.1872353092403594E-2</v>
      </c>
      <c r="W36" s="30">
        <f t="shared" si="23"/>
        <v>5.9610924310354529E-2</v>
      </c>
      <c r="X36" s="30">
        <f t="shared" si="23"/>
        <v>1.9790309367914594E-2</v>
      </c>
      <c r="Y36" s="30">
        <f t="shared" si="23"/>
        <v>6.2029837357698403E-2</v>
      </c>
      <c r="Z36" s="31">
        <f t="shared" si="23"/>
        <v>2.2398115024311882E-2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0.96103131197788327</v>
      </c>
      <c r="F37" s="30">
        <f t="shared" si="20"/>
        <v>0.96089909249353922</v>
      </c>
      <c r="G37" s="30">
        <f t="shared" si="20"/>
        <v>0.97201754913155836</v>
      </c>
      <c r="H37" s="30">
        <f t="shared" si="20"/>
        <v>0.96771440591381697</v>
      </c>
      <c r="I37" s="30">
        <f t="shared" si="20"/>
        <v>0.91607668730091951</v>
      </c>
      <c r="J37" s="30">
        <f t="shared" si="20"/>
        <v>0.88636336318288356</v>
      </c>
      <c r="K37" s="30">
        <f t="shared" si="20"/>
        <v>0.78392932267564153</v>
      </c>
      <c r="L37" s="30">
        <f t="shared" si="20"/>
        <v>0.58453032033175067</v>
      </c>
      <c r="M37" s="30">
        <f t="shared" si="20"/>
        <v>0.41531342027766094</v>
      </c>
      <c r="N37" s="31">
        <f t="shared" si="20"/>
        <v>0.37878478273934729</v>
      </c>
      <c r="P37" s="20">
        <f t="shared" si="21"/>
        <v>-8.6020599913279607</v>
      </c>
      <c r="Q37" s="30">
        <f t="shared" si="23"/>
        <v>0</v>
      </c>
      <c r="R37" s="30">
        <f t="shared" si="23"/>
        <v>2.5339416053147157E-2</v>
      </c>
      <c r="S37" s="30">
        <f t="shared" si="23"/>
        <v>2.9983212417188376E-3</v>
      </c>
      <c r="T37" s="30">
        <f t="shared" si="23"/>
        <v>7.9014538154958847E-2</v>
      </c>
      <c r="U37" s="30">
        <f t="shared" si="23"/>
        <v>1.4070407282812392E-3</v>
      </c>
      <c r="V37" s="30">
        <f t="shared" si="23"/>
        <v>3.3434686192705065E-2</v>
      </c>
      <c r="W37" s="30">
        <f t="shared" si="23"/>
        <v>6.8981642306152224E-2</v>
      </c>
      <c r="X37" s="30">
        <f t="shared" si="23"/>
        <v>5.5945463342971458E-2</v>
      </c>
      <c r="Y37" s="30">
        <f t="shared" si="23"/>
        <v>7.4692335456775116E-2</v>
      </c>
      <c r="Z37" s="31">
        <f t="shared" si="23"/>
        <v>3.9649737211686575E-2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0.82075845904200972</v>
      </c>
      <c r="F38" s="30">
        <f t="shared" si="20"/>
        <v>0.7720175491315584</v>
      </c>
      <c r="G38" s="30">
        <f t="shared" si="20"/>
        <v>0.81329406815313421</v>
      </c>
      <c r="H38" s="30">
        <f t="shared" si="20"/>
        <v>0.80652683454534524</v>
      </c>
      <c r="I38" s="30">
        <f t="shared" si="20"/>
        <v>0.80680329346715551</v>
      </c>
      <c r="J38" s="30">
        <f t="shared" si="20"/>
        <v>0.63812729130356394</v>
      </c>
      <c r="K38" s="30">
        <f t="shared" si="20"/>
        <v>0.44312759180239197</v>
      </c>
      <c r="L38" s="30">
        <f t="shared" si="20"/>
        <v>0.4241360658693431</v>
      </c>
      <c r="M38" s="30">
        <f t="shared" si="20"/>
        <v>0.38266722759781235</v>
      </c>
      <c r="N38" s="31">
        <f t="shared" si="20"/>
        <v>0.34160706773243582</v>
      </c>
      <c r="P38" s="20">
        <f t="shared" si="21"/>
        <v>-8.3010299956639813</v>
      </c>
      <c r="Q38" s="30">
        <f t="shared" si="23"/>
        <v>0</v>
      </c>
      <c r="R38" s="30">
        <f t="shared" si="23"/>
        <v>2.4038213669233754E-2</v>
      </c>
      <c r="S38" s="30">
        <f t="shared" si="23"/>
        <v>-6.8598702721519578E-3</v>
      </c>
      <c r="T38" s="30">
        <f t="shared" si="23"/>
        <v>6.930523403130584E-2</v>
      </c>
      <c r="U38" s="30">
        <f t="shared" si="23"/>
        <v>2.2124224006575655E-2</v>
      </c>
      <c r="V38" s="30">
        <f t="shared" si="23"/>
        <v>0.11923052728870853</v>
      </c>
      <c r="W38" s="30">
        <f t="shared" si="23"/>
        <v>0.20608072368905561</v>
      </c>
      <c r="X38" s="30">
        <f t="shared" si="23"/>
        <v>0.21370070278450837</v>
      </c>
      <c r="Y38" s="30">
        <f t="shared" si="23"/>
        <v>0.11094252343244709</v>
      </c>
      <c r="Z38" s="31">
        <f t="shared" si="23"/>
        <v>4.6801139386600188E-2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0.63984614460003608</v>
      </c>
      <c r="F39" s="30">
        <f t="shared" si="20"/>
        <v>0.60234389085882567</v>
      </c>
      <c r="G39" s="30">
        <f t="shared" si="20"/>
        <v>0.57336378388124287</v>
      </c>
      <c r="H39" s="30">
        <f t="shared" si="20"/>
        <v>0.63900474788148331</v>
      </c>
      <c r="I39" s="30">
        <f t="shared" si="20"/>
        <v>0.58201815012921454</v>
      </c>
      <c r="J39" s="30">
        <f t="shared" si="20"/>
        <v>0.50634052527195139</v>
      </c>
      <c r="K39" s="30">
        <f t="shared" si="20"/>
        <v>0.42169601538554002</v>
      </c>
      <c r="L39" s="30">
        <f t="shared" si="20"/>
        <v>0.41377486627802151</v>
      </c>
      <c r="M39" s="30">
        <f t="shared" si="20"/>
        <v>0.3537472203858405</v>
      </c>
      <c r="N39" s="31">
        <f t="shared" si="20"/>
        <v>0.36624797163291062</v>
      </c>
      <c r="P39" s="20">
        <f t="shared" si="21"/>
        <v>-8.1249387366082999</v>
      </c>
      <c r="Q39" s="30">
        <f t="shared" si="23"/>
        <v>0</v>
      </c>
      <c r="R39" s="30">
        <f t="shared" si="23"/>
        <v>3.9669121983519906E-3</v>
      </c>
      <c r="S39" s="30">
        <f t="shared" si="23"/>
        <v>1.3792721050545631E-2</v>
      </c>
      <c r="T39" s="30">
        <f t="shared" si="23"/>
        <v>3.8701564899756513E-2</v>
      </c>
      <c r="U39" s="30">
        <f t="shared" si="23"/>
        <v>2.2081071538806452E-2</v>
      </c>
      <c r="V39" s="30">
        <f t="shared" si="23"/>
        <v>0.22453779161812426</v>
      </c>
      <c r="W39" s="30">
        <f t="shared" si="23"/>
        <v>0.32695826654042121</v>
      </c>
      <c r="X39" s="30">
        <f t="shared" si="23"/>
        <v>0.23397164978783425</v>
      </c>
      <c r="Y39" s="30">
        <f t="shared" si="23"/>
        <v>7.5815610639169251E-2</v>
      </c>
      <c r="Z39" s="31">
        <f t="shared" si="23"/>
        <v>-4.9849351134306774E-4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5.5467433990930903E-2</v>
      </c>
      <c r="S40" s="36">
        <f t="shared" si="23"/>
        <v>4.5317057879662337E-2</v>
      </c>
      <c r="T40" s="36">
        <f t="shared" si="23"/>
        <v>4.6265557793009782E-2</v>
      </c>
      <c r="U40" s="36">
        <f t="shared" si="23"/>
        <v>5.9792431748132424E-2</v>
      </c>
      <c r="V40" s="36">
        <f t="shared" si="23"/>
        <v>0.16661944293962788</v>
      </c>
      <c r="W40" s="36">
        <f t="shared" si="23"/>
        <v>0.19574399415332255</v>
      </c>
      <c r="X40" s="36">
        <f t="shared" si="23"/>
        <v>0.10350186896994817</v>
      </c>
      <c r="Y40" s="36">
        <f t="shared" si="23"/>
        <v>-1.2282268372837635E-2</v>
      </c>
      <c r="Z40" s="37">
        <f t="shared" si="23"/>
        <v>-6.9770732172029448E-2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1.0294199600613012</v>
      </c>
      <c r="G42" s="30">
        <f t="shared" si="25"/>
        <v>1.0090094273905168</v>
      </c>
      <c r="H42" s="30">
        <f t="shared" si="25"/>
        <v>1.064482422328519</v>
      </c>
      <c r="I42" s="30">
        <f t="shared" si="25"/>
        <v>1.023034412297404</v>
      </c>
      <c r="J42" s="30">
        <f t="shared" si="25"/>
        <v>1.0288162355454418</v>
      </c>
      <c r="K42" s="30">
        <f t="shared" si="25"/>
        <v>0.9811684391399248</v>
      </c>
      <c r="L42" s="30">
        <f t="shared" si="25"/>
        <v>0.8345794826545303</v>
      </c>
      <c r="M42" s="30">
        <f t="shared" si="25"/>
        <v>0.55173454697441138</v>
      </c>
      <c r="N42" s="31">
        <f t="shared" si="25"/>
        <v>0.45505735382900664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1.0057121627269772</v>
      </c>
      <c r="F43" s="30">
        <f t="shared" si="27"/>
        <v>1.0463939070264245</v>
      </c>
      <c r="G43" s="30">
        <f t="shared" si="27"/>
        <v>1.0083476524404402</v>
      </c>
      <c r="H43" s="30">
        <f t="shared" si="27"/>
        <v>1.0281428505085217</v>
      </c>
      <c r="I43" s="30">
        <f t="shared" si="27"/>
        <v>1.0301397854455951</v>
      </c>
      <c r="J43" s="30">
        <f t="shared" si="27"/>
        <v>0.98426833232712585</v>
      </c>
      <c r="K43" s="30">
        <f t="shared" si="27"/>
        <v>0.95789021501880833</v>
      </c>
      <c r="L43" s="30">
        <f t="shared" si="27"/>
        <v>0.84615473923744955</v>
      </c>
      <c r="M43" s="30">
        <f t="shared" si="27"/>
        <v>0.50549157107695164</v>
      </c>
      <c r="N43" s="31">
        <f t="shared" si="27"/>
        <v>0.45303719871824644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0.98633492778525989</v>
      </c>
      <c r="F44" s="30">
        <f t="shared" si="27"/>
        <v>0.94644266939116706</v>
      </c>
      <c r="G44" s="30">
        <f t="shared" si="27"/>
        <v>0.99335903032554684</v>
      </c>
      <c r="H44" s="30">
        <f t="shared" si="27"/>
        <v>0.97383086425486465</v>
      </c>
      <c r="I44" s="30">
        <f t="shared" si="27"/>
        <v>1.0053174197743</v>
      </c>
      <c r="J44" s="30">
        <f t="shared" si="27"/>
        <v>0.97006919611758691</v>
      </c>
      <c r="K44" s="30">
        <f t="shared" si="27"/>
        <v>0.93289369804486133</v>
      </c>
      <c r="L44" s="30">
        <f t="shared" si="27"/>
        <v>0.74873450053406398</v>
      </c>
      <c r="M44" s="30">
        <f t="shared" si="27"/>
        <v>0.48822737194074212</v>
      </c>
      <c r="N44" s="31">
        <f t="shared" si="27"/>
        <v>0.39506803510890259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0.97424882738122887</v>
      </c>
      <c r="F45" s="30">
        <f t="shared" si="27"/>
        <v>0.9430757442065667</v>
      </c>
      <c r="G45" s="30">
        <f t="shared" si="27"/>
        <v>0.95852876979519808</v>
      </c>
      <c r="H45" s="30">
        <f t="shared" si="27"/>
        <v>0.92855152556541121</v>
      </c>
      <c r="I45" s="30">
        <f t="shared" si="27"/>
        <v>0.93650443505317416</v>
      </c>
      <c r="J45" s="30">
        <f t="shared" si="27"/>
        <v>0.86239725073143547</v>
      </c>
      <c r="K45" s="30">
        <f t="shared" si="27"/>
        <v>0.72143918636511406</v>
      </c>
      <c r="L45" s="30">
        <f t="shared" si="27"/>
        <v>0.59493568011888731</v>
      </c>
      <c r="M45" s="30">
        <f t="shared" si="27"/>
        <v>0.42528909116240188</v>
      </c>
      <c r="N45" s="31">
        <f t="shared" si="27"/>
        <v>0.39559048901685784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0.76180745831978824</v>
      </c>
      <c r="F46" s="30">
        <f t="shared" si="27"/>
        <v>0.76118051363024197</v>
      </c>
      <c r="G46" s="30">
        <f t="shared" si="27"/>
        <v>0.71433381321692291</v>
      </c>
      <c r="H46" s="30">
        <f t="shared" si="27"/>
        <v>0.76800724469419035</v>
      </c>
      <c r="I46" s="30">
        <f t="shared" si="27"/>
        <v>0.71761946779361907</v>
      </c>
      <c r="J46" s="30">
        <f t="shared" si="27"/>
        <v>0.56550410997074263</v>
      </c>
      <c r="K46" s="30">
        <f t="shared" si="27"/>
        <v>0.45452328983420798</v>
      </c>
      <c r="L46" s="30">
        <f t="shared" si="27"/>
        <v>0.44705800399386986</v>
      </c>
      <c r="M46" s="30">
        <f t="shared" si="27"/>
        <v>0.36154971439186367</v>
      </c>
      <c r="N46" s="31">
        <f t="shared" si="27"/>
        <v>0.36807458319788233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1.0210796023304922</v>
      </c>
      <c r="S46" s="30">
        <f t="shared" si="29"/>
        <v>0.99305564077285213</v>
      </c>
      <c r="T46" s="30">
        <f t="shared" si="29"/>
        <v>1.0834994088496945</v>
      </c>
      <c r="U46" s="30">
        <f t="shared" si="29"/>
        <v>0.97632638187370935</v>
      </c>
      <c r="V46" s="30">
        <f t="shared" si="29"/>
        <v>1.0773400383516554</v>
      </c>
      <c r="W46" s="30">
        <f t="shared" si="29"/>
        <v>0.9960387847173322</v>
      </c>
      <c r="X46" s="30">
        <f t="shared" si="29"/>
        <v>0.75183151597472375</v>
      </c>
      <c r="Y46" s="30">
        <f t="shared" si="29"/>
        <v>0.32262204055353316</v>
      </c>
      <c r="Z46" s="31">
        <f t="shared" si="29"/>
        <v>0.15359938783527638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0.58065527330144429</v>
      </c>
      <c r="F47" s="30">
        <f t="shared" si="27"/>
        <v>0.5353178841777736</v>
      </c>
      <c r="G47" s="30">
        <f t="shared" si="27"/>
        <v>0.58962987043143078</v>
      </c>
      <c r="H47" s="30">
        <f t="shared" si="27"/>
        <v>0.56106905679654484</v>
      </c>
      <c r="I47" s="30">
        <f t="shared" si="27"/>
        <v>0.53383179306181205</v>
      </c>
      <c r="J47" s="30">
        <f t="shared" si="27"/>
        <v>0.46323085496679517</v>
      </c>
      <c r="K47" s="30">
        <f t="shared" si="27"/>
        <v>0.43534342636882922</v>
      </c>
      <c r="L47" s="30">
        <f t="shared" si="27"/>
        <v>0.40415873310732364</v>
      </c>
      <c r="M47" s="30">
        <f t="shared" si="27"/>
        <v>0.37829145962011795</v>
      </c>
      <c r="N47" s="31">
        <f t="shared" si="27"/>
        <v>0.35045047136952584</v>
      </c>
      <c r="P47" s="20">
        <f t="shared" ref="P47:P51" si="30">LOG(D62,10)</f>
        <v>-8.9999999999999982</v>
      </c>
      <c r="Q47" s="30">
        <f t="shared" ref="Q47:Q51" si="31">$E89*E$88</f>
        <v>1.0281009209647847</v>
      </c>
      <c r="R47" s="30">
        <f t="shared" si="29"/>
        <v>1.0497728795343351</v>
      </c>
      <c r="S47" s="30">
        <f t="shared" si="29"/>
        <v>1.0209614188478437</v>
      </c>
      <c r="T47" s="30">
        <f t="shared" si="29"/>
        <v>1.1139467401031706</v>
      </c>
      <c r="U47" s="30">
        <f t="shared" si="29"/>
        <v>1.0037620523665767</v>
      </c>
      <c r="V47" s="30">
        <f t="shared" si="29"/>
        <v>1.1076142856215734</v>
      </c>
      <c r="W47" s="30">
        <f t="shared" si="29"/>
        <v>1.0240283918845341</v>
      </c>
      <c r="X47" s="30">
        <f t="shared" si="29"/>
        <v>0.77295867398396367</v>
      </c>
      <c r="Y47" s="30">
        <f t="shared" si="29"/>
        <v>0.33168801701662554</v>
      </c>
      <c r="Z47" s="31">
        <f t="shared" si="29"/>
        <v>0.15791567209307478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0.99320255727975471</v>
      </c>
      <c r="R48" s="30">
        <f t="shared" si="29"/>
        <v>1.0141388722208398</v>
      </c>
      <c r="S48" s="30">
        <f t="shared" si="29"/>
        <v>0.98630540193668215</v>
      </c>
      <c r="T48" s="30">
        <f t="shared" si="29"/>
        <v>1.0761343836806192</v>
      </c>
      <c r="U48" s="30">
        <f t="shared" si="29"/>
        <v>0.96968985921665851</v>
      </c>
      <c r="V48" s="30">
        <f t="shared" si="29"/>
        <v>1.0700168811507331</v>
      </c>
      <c r="W48" s="30">
        <f t="shared" si="29"/>
        <v>0.98926826813107338</v>
      </c>
      <c r="X48" s="30">
        <f t="shared" si="29"/>
        <v>0.74672098430961042</v>
      </c>
      <c r="Y48" s="30">
        <f t="shared" si="29"/>
        <v>0.32042903571258186</v>
      </c>
      <c r="Z48" s="31">
        <f t="shared" si="29"/>
        <v>0.15255530479460136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0.95764491766659976</v>
      </c>
      <c r="R49" s="30">
        <f t="shared" si="29"/>
        <v>0.97783169170482864</v>
      </c>
      <c r="S49" s="30">
        <f t="shared" si="29"/>
        <v>0.95099468734627046</v>
      </c>
      <c r="T49" s="30">
        <f t="shared" si="29"/>
        <v>1.0376077021796752</v>
      </c>
      <c r="U49" s="30">
        <f t="shared" si="29"/>
        <v>0.93497399758517763</v>
      </c>
      <c r="V49" s="30">
        <f t="shared" si="29"/>
        <v>1.0317092123262024</v>
      </c>
      <c r="W49" s="30">
        <f t="shared" si="29"/>
        <v>0.95385147998336972</v>
      </c>
      <c r="X49" s="30">
        <f t="shared" si="29"/>
        <v>0.71998763021476919</v>
      </c>
      <c r="Y49" s="30">
        <f t="shared" si="29"/>
        <v>0.30895735746331865</v>
      </c>
      <c r="Z49" s="31">
        <f t="shared" si="29"/>
        <v>0.14709367311715338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1.0104006918420294</v>
      </c>
      <c r="G50" s="30">
        <f t="shared" si="33"/>
        <v>0.99837417123090233</v>
      </c>
      <c r="H50" s="30">
        <f t="shared" si="33"/>
        <v>1.0294724704525799</v>
      </c>
      <c r="I50" s="30">
        <f t="shared" si="33"/>
        <v>0.96717209570481411</v>
      </c>
      <c r="J50" s="30">
        <f t="shared" si="33"/>
        <v>1.0677198039780917</v>
      </c>
      <c r="K50" s="30">
        <f t="shared" si="33"/>
        <v>1.0080599596425484</v>
      </c>
      <c r="L50" s="30">
        <f t="shared" si="33"/>
        <v>0.86976073796483133</v>
      </c>
      <c r="M50" s="30">
        <f t="shared" si="33"/>
        <v>0.58008648025367537</v>
      </c>
      <c r="N50" s="31">
        <f t="shared" si="33"/>
        <v>0.46879215912366679</v>
      </c>
      <c r="P50" s="20">
        <f t="shared" si="30"/>
        <v>-8.1249387366082999</v>
      </c>
      <c r="Q50" s="30">
        <f t="shared" si="31"/>
        <v>0.71276713487378007</v>
      </c>
      <c r="R50" s="30">
        <f t="shared" si="29"/>
        <v>0.72779198263116363</v>
      </c>
      <c r="S50" s="30">
        <f t="shared" si="29"/>
        <v>0.70781742384391155</v>
      </c>
      <c r="T50" s="30">
        <f t="shared" si="29"/>
        <v>0.77228276928323125</v>
      </c>
      <c r="U50" s="30">
        <f t="shared" si="29"/>
        <v>0.69589335790980789</v>
      </c>
      <c r="V50" s="30">
        <f t="shared" si="29"/>
        <v>0.76789257242071773</v>
      </c>
      <c r="W50" s="30">
        <f t="shared" si="29"/>
        <v>0.70994371080613472</v>
      </c>
      <c r="X50" s="30">
        <f t="shared" si="29"/>
        <v>0.5358807955491145</v>
      </c>
      <c r="Y50" s="30">
        <f t="shared" si="29"/>
        <v>0.22995438749247432</v>
      </c>
      <c r="Z50" s="31">
        <f t="shared" si="29"/>
        <v>0.10948059558571649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1.0312251369270684</v>
      </c>
      <c r="F51" s="30">
        <f t="shared" si="33"/>
        <v>0.98971461516287118</v>
      </c>
      <c r="G51" s="30">
        <f t="shared" si="33"/>
        <v>1.0011300086480253</v>
      </c>
      <c r="H51" s="30">
        <f t="shared" si="33"/>
        <v>1.0469414816950129</v>
      </c>
      <c r="I51" s="30">
        <f t="shared" si="33"/>
        <v>0.93623522628999711</v>
      </c>
      <c r="J51" s="30">
        <f t="shared" si="33"/>
        <v>0.97790717786105508</v>
      </c>
      <c r="K51" s="30">
        <f t="shared" si="33"/>
        <v>0.96243297780340153</v>
      </c>
      <c r="L51" s="30">
        <f t="shared" si="33"/>
        <v>0.83959642548284807</v>
      </c>
      <c r="M51" s="30">
        <f t="shared" si="33"/>
        <v>0.54859613721533584</v>
      </c>
      <c r="N51" s="31">
        <f t="shared" si="33"/>
        <v>0.44254828480830211</v>
      </c>
      <c r="P51" s="20">
        <f t="shared" si="30"/>
        <v>-8</v>
      </c>
      <c r="Q51" s="30">
        <f t="shared" si="31"/>
        <v>0.42317575696917342</v>
      </c>
      <c r="R51" s="30">
        <f t="shared" si="29"/>
        <v>0.43209613364198862</v>
      </c>
      <c r="S51" s="30">
        <f t="shared" si="29"/>
        <v>0.42023707249655928</v>
      </c>
      <c r="T51" s="30">
        <f t="shared" si="29"/>
        <v>0.45851068251562138</v>
      </c>
      <c r="U51" s="30">
        <f t="shared" si="29"/>
        <v>0.41315765569838125</v>
      </c>
      <c r="V51" s="30">
        <f t="shared" si="29"/>
        <v>0.4559041862426601</v>
      </c>
      <c r="W51" s="30">
        <f t="shared" si="29"/>
        <v>0.42149946669341259</v>
      </c>
      <c r="X51" s="30">
        <f t="shared" si="29"/>
        <v>0.3181568708858849</v>
      </c>
      <c r="Y51" s="30">
        <f t="shared" si="29"/>
        <v>0.13652582622618076</v>
      </c>
      <c r="Z51" s="31">
        <f t="shared" si="29"/>
        <v>6.4999537217194731E-2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1.0037359469587777</v>
      </c>
      <c r="F52" s="30">
        <f t="shared" si="33"/>
        <v>1.0129489766503315</v>
      </c>
      <c r="G52" s="30">
        <f t="shared" si="33"/>
        <v>0.98405304122225423</v>
      </c>
      <c r="H52" s="30">
        <f t="shared" si="33"/>
        <v>0.97569328336696459</v>
      </c>
      <c r="I52" s="30">
        <f t="shared" si="33"/>
        <v>0.96080714903430386</v>
      </c>
      <c r="J52" s="30">
        <f t="shared" si="33"/>
        <v>1.0496050735082156</v>
      </c>
      <c r="K52" s="30">
        <f t="shared" si="33"/>
        <v>0.94936869414816949</v>
      </c>
      <c r="L52" s="30">
        <f t="shared" si="33"/>
        <v>0.82384548861343332</v>
      </c>
      <c r="M52" s="30">
        <f t="shared" si="33"/>
        <v>0.5112136062265783</v>
      </c>
      <c r="N52" s="31">
        <f t="shared" si="33"/>
        <v>0.4237417123090228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0.98270394926491789</v>
      </c>
      <c r="F53" s="30">
        <f t="shared" si="33"/>
        <v>0.98159700201787259</v>
      </c>
      <c r="G53" s="30">
        <f t="shared" si="33"/>
        <v>0.99493802248486596</v>
      </c>
      <c r="H53" s="30">
        <f t="shared" si="33"/>
        <v>0.97106947247045261</v>
      </c>
      <c r="I53" s="30">
        <f t="shared" si="33"/>
        <v>0.95444220236379362</v>
      </c>
      <c r="J53" s="30">
        <f t="shared" si="33"/>
        <v>0.95719803978091667</v>
      </c>
      <c r="K53" s="30">
        <f t="shared" si="33"/>
        <v>0.78691265494378781</v>
      </c>
      <c r="L53" s="30">
        <f t="shared" si="33"/>
        <v>0.6300028826751225</v>
      </c>
      <c r="M53" s="30">
        <f t="shared" si="33"/>
        <v>0.46874603632170653</v>
      </c>
      <c r="N53" s="31">
        <f t="shared" si="33"/>
        <v>0.40905159988469297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0.86123955030268085</v>
      </c>
      <c r="F54" s="30">
        <f t="shared" si="33"/>
        <v>0.93195733640818679</v>
      </c>
      <c r="G54" s="30">
        <f t="shared" si="33"/>
        <v>0.86384548861343324</v>
      </c>
      <c r="H54" s="30">
        <f t="shared" si="33"/>
        <v>0.88487748630729313</v>
      </c>
      <c r="I54" s="30">
        <f t="shared" si="33"/>
        <v>0.81579705967137506</v>
      </c>
      <c r="J54" s="30">
        <f t="shared" si="33"/>
        <v>0.68855577976362059</v>
      </c>
      <c r="K54" s="30">
        <f t="shared" si="33"/>
        <v>0.55903142115883542</v>
      </c>
      <c r="L54" s="30">
        <f t="shared" si="33"/>
        <v>0.4792389737676564</v>
      </c>
      <c r="M54" s="30">
        <f t="shared" si="33"/>
        <v>0.40365523205534737</v>
      </c>
      <c r="N54" s="31">
        <f t="shared" si="33"/>
        <v>0.40051888152205245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0.66254251945805709</v>
      </c>
      <c r="F55" s="36">
        <f t="shared" si="33"/>
        <v>0.60460074949553189</v>
      </c>
      <c r="G55" s="36">
        <f t="shared" si="33"/>
        <v>0.5756586912654944</v>
      </c>
      <c r="H55" s="36">
        <f t="shared" si="33"/>
        <v>0.64566157394061685</v>
      </c>
      <c r="I55" s="36">
        <f t="shared" si="33"/>
        <v>0.5590429518593254</v>
      </c>
      <c r="J55" s="36">
        <f t="shared" si="33"/>
        <v>0.50761602767368119</v>
      </c>
      <c r="K55" s="36">
        <f t="shared" si="33"/>
        <v>0.43395791294321129</v>
      </c>
      <c r="L55" s="36">
        <f t="shared" si="33"/>
        <v>0.45297203805131164</v>
      </c>
      <c r="M55" s="36">
        <f t="shared" si="33"/>
        <v>0.3645430959930816</v>
      </c>
      <c r="N55" s="37">
        <f t="shared" si="33"/>
        <v>0.34691265494378781</v>
      </c>
      <c r="P55" s="20" t="e">
        <f>LOG(D61,10)</f>
        <v>#NUM!</v>
      </c>
      <c r="Q55" s="30">
        <f>E88</f>
        <v>1</v>
      </c>
      <c r="R55" s="30">
        <f t="shared" ref="R55:Z60" si="36">F88</f>
        <v>1.0210796023304922</v>
      </c>
      <c r="S55" s="30">
        <f t="shared" si="36"/>
        <v>0.99305564077285213</v>
      </c>
      <c r="T55" s="30">
        <f t="shared" si="36"/>
        <v>1.0834994088496945</v>
      </c>
      <c r="U55" s="30">
        <f t="shared" si="36"/>
        <v>0.97632638187370935</v>
      </c>
      <c r="V55" s="30">
        <f t="shared" si="36"/>
        <v>1.0773400383516554</v>
      </c>
      <c r="W55" s="30">
        <f t="shared" si="36"/>
        <v>0.9960387847173322</v>
      </c>
      <c r="X55" s="30">
        <f t="shared" si="36"/>
        <v>0.75183151597472375</v>
      </c>
      <c r="Y55" s="30">
        <f t="shared" si="36"/>
        <v>0.32262204055353316</v>
      </c>
      <c r="Z55" s="31">
        <f t="shared" si="36"/>
        <v>0.15359938783527638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1.0281009209647847</v>
      </c>
      <c r="R56" s="30">
        <f t="shared" si="36"/>
        <v>1.0081257962336527</v>
      </c>
      <c r="S56" s="30">
        <f t="shared" si="36"/>
        <v>1.0001706665237204</v>
      </c>
      <c r="T56" s="30">
        <f t="shared" si="36"/>
        <v>1.0429157804240106</v>
      </c>
      <c r="U56" s="30">
        <f t="shared" si="36"/>
        <v>0.96440405617324476</v>
      </c>
      <c r="V56" s="30">
        <f t="shared" si="36"/>
        <v>0.98000092530229366</v>
      </c>
      <c r="W56" s="30">
        <f t="shared" si="36"/>
        <v>0.93171410862367088</v>
      </c>
      <c r="X56" s="30">
        <f t="shared" si="36"/>
        <v>0.74477048858627448</v>
      </c>
      <c r="Y56" s="30">
        <f t="shared" si="36"/>
        <v>0.24233529876728133</v>
      </c>
      <c r="Z56" s="31">
        <f t="shared" si="36"/>
        <v>0.13164735442358566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0.99320255727975471</v>
      </c>
      <c r="R57" s="30">
        <f t="shared" si="36"/>
        <v>0.97493193491882857</v>
      </c>
      <c r="S57" s="30">
        <f t="shared" si="36"/>
        <v>0.98164344059180886</v>
      </c>
      <c r="T57" s="30">
        <f t="shared" si="36"/>
        <v>0.95392031985442038</v>
      </c>
      <c r="U57" s="30">
        <f t="shared" si="36"/>
        <v>0.96745291328315042</v>
      </c>
      <c r="V57" s="30">
        <f t="shared" si="36"/>
        <v>1.0184037242385886</v>
      </c>
      <c r="W57" s="30">
        <f t="shared" si="36"/>
        <v>0.88238714932747442</v>
      </c>
      <c r="X57" s="30">
        <f t="shared" si="36"/>
        <v>0.65944797283718137</v>
      </c>
      <c r="Y57" s="30">
        <f t="shared" si="36"/>
        <v>0.20307758215075788</v>
      </c>
      <c r="Z57" s="31">
        <f t="shared" si="36"/>
        <v>8.9087156915989119E-2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0.95764491766659976</v>
      </c>
      <c r="R58" s="30">
        <f t="shared" si="36"/>
        <v>0.94090641546196796</v>
      </c>
      <c r="S58" s="30">
        <f t="shared" si="36"/>
        <v>0.96151823711169571</v>
      </c>
      <c r="T58" s="30">
        <f t="shared" si="36"/>
        <v>0.93148866123452145</v>
      </c>
      <c r="U58" s="30">
        <f t="shared" si="36"/>
        <v>0.90034198446529135</v>
      </c>
      <c r="V58" s="30">
        <f t="shared" si="36"/>
        <v>0.84814964287757588</v>
      </c>
      <c r="W58" s="30">
        <f t="shared" si="36"/>
        <v>0.63451616807716937</v>
      </c>
      <c r="X58" s="30">
        <f t="shared" si="36"/>
        <v>0.38517974586017467</v>
      </c>
      <c r="Y58" s="30">
        <f t="shared" si="36"/>
        <v>0.12690500836630003</v>
      </c>
      <c r="Z58" s="31">
        <f t="shared" si="36"/>
        <v>6.1875883283360356E-2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0.71276713487378007</v>
      </c>
      <c r="R59" s="30">
        <f t="shared" si="36"/>
        <v>0.72379277723460134</v>
      </c>
      <c r="S59" s="30">
        <f t="shared" si="36"/>
        <v>0.68574152156568702</v>
      </c>
      <c r="T59" s="30">
        <f t="shared" si="36"/>
        <v>0.72082651688417987</v>
      </c>
      <c r="U59" s="30">
        <f t="shared" si="36"/>
        <v>0.65927289793487587</v>
      </c>
      <c r="V59" s="30">
        <f t="shared" si="36"/>
        <v>0.42789755829156917</v>
      </c>
      <c r="W59" s="30">
        <f t="shared" si="36"/>
        <v>0.20299187029646348</v>
      </c>
      <c r="X59" s="30">
        <f t="shared" si="36"/>
        <v>0.14812207681031209</v>
      </c>
      <c r="Y59" s="30">
        <f t="shared" si="36"/>
        <v>4.3514541944249974E-2</v>
      </c>
      <c r="Z59" s="31">
        <f t="shared" si="36"/>
        <v>2.4059957406661669E-2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0.42317575696917342</v>
      </c>
      <c r="R60" s="30">
        <f t="shared" si="36"/>
        <v>0.35047268958529709</v>
      </c>
      <c r="S60" s="30">
        <f t="shared" si="36"/>
        <v>0.34860830224547379</v>
      </c>
      <c r="T60" s="30">
        <f t="shared" si="36"/>
        <v>0.40390867756104309</v>
      </c>
      <c r="U60" s="30">
        <f t="shared" si="36"/>
        <v>0.31568131611154604</v>
      </c>
      <c r="V60" s="30">
        <f t="shared" si="36"/>
        <v>0.21358122303198268</v>
      </c>
      <c r="W60" s="30">
        <f t="shared" si="36"/>
        <v>0.11742799006448845</v>
      </c>
      <c r="X60" s="30">
        <f t="shared" si="36"/>
        <v>0.10705212122966179</v>
      </c>
      <c r="Y60" s="30">
        <f t="shared" si="36"/>
        <v>1.7026888564506071E-2</v>
      </c>
      <c r="Z60" s="31">
        <f t="shared" si="36"/>
        <v>0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1.0136061026708241</v>
      </c>
      <c r="G61" s="30">
        <f t="shared" si="40"/>
        <v>0.99551767328689211</v>
      </c>
      <c r="H61" s="30">
        <f t="shared" si="40"/>
        <v>1.0538957762081997</v>
      </c>
      <c r="I61" s="30">
        <f t="shared" si="40"/>
        <v>0.98471955619626395</v>
      </c>
      <c r="J61" s="30">
        <f t="shared" si="40"/>
        <v>1.0499201306495196</v>
      </c>
      <c r="K61" s="30">
        <f t="shared" si="40"/>
        <v>0.99744318222933215</v>
      </c>
      <c r="L61" s="30">
        <f t="shared" si="40"/>
        <v>0.83981643389798177</v>
      </c>
      <c r="M61" s="30">
        <f t="shared" si="40"/>
        <v>0.56277761227734302</v>
      </c>
      <c r="N61" s="31">
        <f t="shared" si="40"/>
        <v>0.45367974930423571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1.0181381038312332</v>
      </c>
      <c r="F62" s="30">
        <f t="shared" si="40"/>
        <v>1.0052449005490651</v>
      </c>
      <c r="G62" s="30">
        <f t="shared" si="40"/>
        <v>1.0001101589208281</v>
      </c>
      <c r="H62" s="30">
        <f t="shared" si="40"/>
        <v>1.0277005469786769</v>
      </c>
      <c r="I62" s="30">
        <f t="shared" si="40"/>
        <v>0.97702413647191388</v>
      </c>
      <c r="J62" s="30">
        <f t="shared" si="40"/>
        <v>0.98709133790133896</v>
      </c>
      <c r="K62" s="30">
        <f t="shared" si="40"/>
        <v>0.95592398592400885</v>
      </c>
      <c r="L62" s="30">
        <f t="shared" si="40"/>
        <v>0.83525880220728477</v>
      </c>
      <c r="M62" s="30">
        <f t="shared" si="40"/>
        <v>0.51095549368502458</v>
      </c>
      <c r="N62" s="31">
        <f t="shared" si="40"/>
        <v>0.43951052467893187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0.99561250245139021</v>
      </c>
      <c r="F63" s="30">
        <f t="shared" si="40"/>
        <v>0.98381949232695265</v>
      </c>
      <c r="G63" s="30">
        <f t="shared" si="40"/>
        <v>0.98815152069402934</v>
      </c>
      <c r="H63" s="30">
        <f t="shared" si="40"/>
        <v>0.97025727291863728</v>
      </c>
      <c r="I63" s="30">
        <f t="shared" si="40"/>
        <v>0.97899206082910351</v>
      </c>
      <c r="J63" s="30">
        <f t="shared" si="40"/>
        <v>1.0118789224573537</v>
      </c>
      <c r="K63" s="30">
        <f t="shared" si="40"/>
        <v>0.92408526040627115</v>
      </c>
      <c r="L63" s="30">
        <f t="shared" si="40"/>
        <v>0.78018627801000073</v>
      </c>
      <c r="M63" s="30">
        <f t="shared" si="40"/>
        <v>0.48561609142628859</v>
      </c>
      <c r="N63" s="31">
        <f t="shared" si="40"/>
        <v>0.41203949330462292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0.97266136287467664</v>
      </c>
      <c r="F64" s="30">
        <f t="shared" si="40"/>
        <v>0.96185727957265943</v>
      </c>
      <c r="G64" s="30">
        <f t="shared" si="40"/>
        <v>0.97516144713720754</v>
      </c>
      <c r="H64" s="30">
        <f t="shared" si="40"/>
        <v>0.95577846798322685</v>
      </c>
      <c r="I64" s="30">
        <f t="shared" si="40"/>
        <v>0.93567444157262913</v>
      </c>
      <c r="J64" s="30">
        <f t="shared" si="40"/>
        <v>0.90198621789841182</v>
      </c>
      <c r="K64" s="30">
        <f t="shared" si="40"/>
        <v>0.7640937213281811</v>
      </c>
      <c r="L64" s="30">
        <f t="shared" si="40"/>
        <v>0.60315629437525342</v>
      </c>
      <c r="M64" s="30">
        <f t="shared" si="40"/>
        <v>0.43644951592058973</v>
      </c>
      <c r="N64" s="31">
        <f t="shared" si="40"/>
        <v>0.39447562388029933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0.81460182255482627</v>
      </c>
      <c r="F65" s="30">
        <f t="shared" si="40"/>
        <v>0.82171846638999568</v>
      </c>
      <c r="G65" s="30">
        <f t="shared" si="40"/>
        <v>0.79715778999449682</v>
      </c>
      <c r="H65" s="30">
        <f t="shared" si="40"/>
        <v>0.81980385518227628</v>
      </c>
      <c r="I65" s="30">
        <f t="shared" si="40"/>
        <v>0.78007327364404988</v>
      </c>
      <c r="J65" s="30">
        <f t="shared" si="40"/>
        <v>0.63072906034597576</v>
      </c>
      <c r="K65" s="30">
        <f t="shared" si="40"/>
        <v>0.48556076759847849</v>
      </c>
      <c r="L65" s="30">
        <f t="shared" si="40"/>
        <v>0.45014434787695645</v>
      </c>
      <c r="M65" s="30">
        <f t="shared" si="40"/>
        <v>0.38262405801500776</v>
      </c>
      <c r="N65" s="31">
        <f t="shared" si="40"/>
        <v>0.37006684415079016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4.1647083300682342E-2</v>
      </c>
      <c r="S65" s="30">
        <f t="shared" si="45"/>
        <v>2.0790752324123307E-2</v>
      </c>
      <c r="T65" s="30">
        <f t="shared" si="45"/>
        <v>7.1030959679160066E-2</v>
      </c>
      <c r="U65" s="30">
        <f t="shared" si="45"/>
        <v>3.9357996193331912E-2</v>
      </c>
      <c r="V65" s="30">
        <f t="shared" si="45"/>
        <v>0.12761336031927972</v>
      </c>
      <c r="W65" s="30">
        <f t="shared" si="45"/>
        <v>9.2314283260863217E-2</v>
      </c>
      <c r="X65" s="30">
        <f t="shared" si="45"/>
        <v>2.8188185397689192E-2</v>
      </c>
      <c r="Y65" s="30">
        <f t="shared" si="45"/>
        <v>8.935271824934421E-2</v>
      </c>
      <c r="Z65" s="31">
        <f t="shared" si="45"/>
        <v>2.6268317669489116E-2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0.62768131245317915</v>
      </c>
      <c r="F66" s="30">
        <f t="shared" si="40"/>
        <v>0.58075417484404379</v>
      </c>
      <c r="G66" s="30">
        <f t="shared" si="40"/>
        <v>0.57955078185938935</v>
      </c>
      <c r="H66" s="30">
        <f t="shared" si="40"/>
        <v>0.61524512620621497</v>
      </c>
      <c r="I66" s="30">
        <f t="shared" si="40"/>
        <v>0.55829763168345059</v>
      </c>
      <c r="J66" s="30">
        <f t="shared" si="40"/>
        <v>0.4923958026374759</v>
      </c>
      <c r="K66" s="30">
        <f t="shared" si="40"/>
        <v>0.4303324515658602</v>
      </c>
      <c r="L66" s="30">
        <f t="shared" si="40"/>
        <v>0.42363521247888558</v>
      </c>
      <c r="M66" s="30">
        <f t="shared" si="40"/>
        <v>0.36552725866634667</v>
      </c>
      <c r="N66" s="31">
        <f t="shared" si="40"/>
        <v>0.35453703264874142</v>
      </c>
      <c r="P66" s="20">
        <f t="shared" si="44"/>
        <v>-8.6020599913279607</v>
      </c>
      <c r="Q66" s="30">
        <f t="shared" si="45"/>
        <v>0</v>
      </c>
      <c r="R66" s="30">
        <f t="shared" si="45"/>
        <v>3.9206937302011191E-2</v>
      </c>
      <c r="S66" s="30">
        <f t="shared" si="45"/>
        <v>4.6619613448732888E-3</v>
      </c>
      <c r="T66" s="30">
        <f t="shared" si="45"/>
        <v>0.12221406382619882</v>
      </c>
      <c r="U66" s="30">
        <f t="shared" si="45"/>
        <v>2.2369459335080943E-3</v>
      </c>
      <c r="V66" s="30">
        <f t="shared" si="45"/>
        <v>5.161315691214452E-2</v>
      </c>
      <c r="W66" s="30">
        <f t="shared" si="45"/>
        <v>0.10688111880359896</v>
      </c>
      <c r="X66" s="30">
        <f t="shared" si="45"/>
        <v>8.7273011472429052E-2</v>
      </c>
      <c r="Y66" s="30">
        <f t="shared" si="45"/>
        <v>0.11735145356182397</v>
      </c>
      <c r="Z66" s="31">
        <f t="shared" si="45"/>
        <v>6.3468147878612241E-2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3.6925276242860683E-2</v>
      </c>
      <c r="S67" s="30">
        <f t="shared" si="45"/>
        <v>-1.0523549765425244E-2</v>
      </c>
      <c r="T67" s="30">
        <f t="shared" si="45"/>
        <v>0.10611904094515379</v>
      </c>
      <c r="U67" s="30">
        <f t="shared" si="45"/>
        <v>3.4632013119886285E-2</v>
      </c>
      <c r="V67" s="30">
        <f t="shared" si="45"/>
        <v>0.1835595694486265</v>
      </c>
      <c r="W67" s="30">
        <f t="shared" si="45"/>
        <v>0.31933531190620035</v>
      </c>
      <c r="X67" s="30">
        <f t="shared" si="45"/>
        <v>0.33480788435459452</v>
      </c>
      <c r="Y67" s="30">
        <f t="shared" si="45"/>
        <v>0.18205234909701862</v>
      </c>
      <c r="Z67" s="31">
        <f t="shared" si="45"/>
        <v>8.5217789833793023E-2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3.9992053965622887E-3</v>
      </c>
      <c r="S68" s="30">
        <f t="shared" si="45"/>
        <v>2.2075902278224535E-2</v>
      </c>
      <c r="T68" s="30">
        <f t="shared" si="45"/>
        <v>5.1456252399051383E-2</v>
      </c>
      <c r="U68" s="30">
        <f t="shared" si="45"/>
        <v>3.6620459974932018E-2</v>
      </c>
      <c r="V68" s="30">
        <f t="shared" si="45"/>
        <v>0.33999501412914857</v>
      </c>
      <c r="W68" s="30">
        <f t="shared" si="45"/>
        <v>0.50695184050967124</v>
      </c>
      <c r="X68" s="30">
        <f t="shared" si="45"/>
        <v>0.38775871873880241</v>
      </c>
      <c r="Y68" s="30">
        <f t="shared" si="45"/>
        <v>0.18643984554822435</v>
      </c>
      <c r="Z68" s="31">
        <f t="shared" si="45"/>
        <v>8.542063817905482E-2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1.4479738755352533E-2</v>
      </c>
      <c r="G69" s="30">
        <f t="shared" si="47"/>
        <v>1.5123695882782869E-2</v>
      </c>
      <c r="H69" s="30">
        <f t="shared" si="47"/>
        <v>2.1213534476514247E-2</v>
      </c>
      <c r="I69" s="30">
        <f t="shared" si="47"/>
        <v>3.3220673444102858E-2</v>
      </c>
      <c r="J69" s="30">
        <f t="shared" si="47"/>
        <v>1.9661137310816104E-2</v>
      </c>
      <c r="K69" s="30">
        <f t="shared" si="47"/>
        <v>1.4310761699870242E-2</v>
      </c>
      <c r="L69" s="30">
        <f t="shared" si="47"/>
        <v>2.7699641585353617E-2</v>
      </c>
      <c r="M69" s="30">
        <f t="shared" si="47"/>
        <v>1.5179039578459981E-2</v>
      </c>
      <c r="N69" s="31">
        <f t="shared" si="47"/>
        <v>1.5846187204641621E-2</v>
      </c>
      <c r="P69" s="21">
        <f t="shared" si="44"/>
        <v>-8</v>
      </c>
      <c r="Q69" s="36">
        <f t="shared" si="45"/>
        <v>0</v>
      </c>
      <c r="R69" s="36">
        <f t="shared" si="45"/>
        <v>8.162344405669153E-2</v>
      </c>
      <c r="S69" s="36">
        <f t="shared" si="45"/>
        <v>7.1628770251085494E-2</v>
      </c>
      <c r="T69" s="36">
        <f t="shared" si="45"/>
        <v>5.4602004954578287E-2</v>
      </c>
      <c r="U69" s="36">
        <f t="shared" si="45"/>
        <v>9.7476339586835214E-2</v>
      </c>
      <c r="V69" s="36">
        <f t="shared" si="45"/>
        <v>0.24232296321067742</v>
      </c>
      <c r="W69" s="36">
        <f t="shared" si="45"/>
        <v>0.30407147662892414</v>
      </c>
      <c r="X69" s="36">
        <f t="shared" si="45"/>
        <v>0.21110474965622311</v>
      </c>
      <c r="Y69" s="36">
        <f t="shared" si="45"/>
        <v>0.11949893766167469</v>
      </c>
      <c r="Z69" s="37">
        <f t="shared" si="45"/>
        <v>6.4999537217194731E-2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1.276932829477056E-2</v>
      </c>
      <c r="F70" s="30">
        <f t="shared" si="47"/>
        <v>3.5991314011836945E-2</v>
      </c>
      <c r="G70" s="30">
        <f t="shared" si="47"/>
        <v>8.7918939069167833E-3</v>
      </c>
      <c r="H70" s="30">
        <f t="shared" si="47"/>
        <v>1.9465855607020424E-2</v>
      </c>
      <c r="I70" s="30">
        <f t="shared" si="47"/>
        <v>4.8150575536353671E-2</v>
      </c>
      <c r="J70" s="30">
        <f t="shared" si="47"/>
        <v>1.0874055871926365E-2</v>
      </c>
      <c r="K70" s="30">
        <f t="shared" si="47"/>
        <v>7.6831765143273575E-3</v>
      </c>
      <c r="L70" s="30">
        <f t="shared" si="47"/>
        <v>1.3594075530066077E-2</v>
      </c>
      <c r="M70" s="30">
        <f t="shared" si="47"/>
        <v>3.5227928302346875E-2</v>
      </c>
      <c r="N70" s="31">
        <f t="shared" si="47"/>
        <v>1.5273823628976353E-2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8.7577325482554522E-3</v>
      </c>
      <c r="F71" s="30">
        <f t="shared" si="47"/>
        <v>3.4011559387263718E-2</v>
      </c>
      <c r="G71" s="30">
        <f t="shared" si="47"/>
        <v>4.7510861094137088E-3</v>
      </c>
      <c r="H71" s="30">
        <f t="shared" si="47"/>
        <v>7.8579160389041381E-3</v>
      </c>
      <c r="I71" s="30">
        <f t="shared" si="47"/>
        <v>2.3345046802121482E-2</v>
      </c>
      <c r="J71" s="30">
        <f t="shared" si="47"/>
        <v>3.992487493317165E-2</v>
      </c>
      <c r="K71" s="30">
        <f t="shared" si="47"/>
        <v>3.0652049602250528E-2</v>
      </c>
      <c r="L71" s="30">
        <f t="shared" si="47"/>
        <v>3.9015140653809025E-2</v>
      </c>
      <c r="M71" s="30">
        <f t="shared" si="47"/>
        <v>2.6998034030141019E-2</v>
      </c>
      <c r="N71" s="31">
        <f t="shared" si="47"/>
        <v>1.5045550913332593E-2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1.0923178768724468E-2</v>
      </c>
      <c r="F72" s="30">
        <f t="shared" si="47"/>
        <v>1.9278496251010309E-2</v>
      </c>
      <c r="G72" s="30">
        <f t="shared" si="47"/>
        <v>1.840710437188493E-2</v>
      </c>
      <c r="H72" s="30">
        <f t="shared" si="47"/>
        <v>2.3638822156933994E-2</v>
      </c>
      <c r="I72" s="30">
        <f t="shared" si="47"/>
        <v>1.9196219768308955E-2</v>
      </c>
      <c r="J72" s="30">
        <f t="shared" si="47"/>
        <v>4.9293535004074705E-2</v>
      </c>
      <c r="K72" s="30">
        <f t="shared" si="47"/>
        <v>3.6970015993263702E-2</v>
      </c>
      <c r="L72" s="30">
        <f t="shared" si="47"/>
        <v>2.3824826454392854E-2</v>
      </c>
      <c r="M72" s="30">
        <f t="shared" si="47"/>
        <v>2.8410868077462535E-2</v>
      </c>
      <c r="N72" s="31">
        <f t="shared" si="47"/>
        <v>1.5164176477210458E-2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5.0001133573651033E-2</v>
      </c>
      <c r="F73" s="30">
        <f t="shared" si="47"/>
        <v>9.5623306164239669E-2</v>
      </c>
      <c r="G73" s="30">
        <f t="shared" si="47"/>
        <v>7.6050771689559843E-2</v>
      </c>
      <c r="H73" s="30">
        <f t="shared" si="47"/>
        <v>5.9555627789667144E-2</v>
      </c>
      <c r="I73" s="30">
        <f t="shared" si="47"/>
        <v>5.4273201089824433E-2</v>
      </c>
      <c r="J73" s="30">
        <f t="shared" si="47"/>
        <v>6.1858538017643377E-2</v>
      </c>
      <c r="K73" s="30">
        <f t="shared" si="47"/>
        <v>6.3882064653137047E-2</v>
      </c>
      <c r="L73" s="30">
        <f t="shared" si="47"/>
        <v>2.7680801174026718E-2</v>
      </c>
      <c r="M73" s="30">
        <f t="shared" si="47"/>
        <v>2.1052792027119443E-2</v>
      </c>
      <c r="N73" s="31">
        <f t="shared" si="47"/>
        <v>2.9506393862584718E-2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4.2277270804172394E-2</v>
      </c>
      <c r="F74" s="30">
        <f t="shared" si="47"/>
        <v>3.9365158895384354E-2</v>
      </c>
      <c r="G74" s="30">
        <f t="shared" si="47"/>
        <v>8.8038440358666707E-3</v>
      </c>
      <c r="H74" s="30">
        <f t="shared" si="47"/>
        <v>4.7035765177218483E-2</v>
      </c>
      <c r="I74" s="30">
        <f t="shared" si="47"/>
        <v>2.4101823136024932E-2</v>
      </c>
      <c r="J74" s="30">
        <f t="shared" si="47"/>
        <v>2.5265635873046307E-2</v>
      </c>
      <c r="K74" s="30">
        <f t="shared" si="47"/>
        <v>7.5113869748335508E-3</v>
      </c>
      <c r="L74" s="30">
        <f t="shared" si="47"/>
        <v>2.5857387828034022E-2</v>
      </c>
      <c r="M74" s="30">
        <f t="shared" si="47"/>
        <v>1.2301680861693145E-2</v>
      </c>
      <c r="N74" s="31">
        <f t="shared" si="47"/>
        <v>1.0295076744918214E-2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8.3598810681982418E-3</v>
      </c>
      <c r="G77" s="30">
        <f t="shared" si="54"/>
        <v>8.7316698890667239E-3</v>
      </c>
      <c r="H77" s="30">
        <f t="shared" si="54"/>
        <v>1.2247639840478908E-2</v>
      </c>
      <c r="I77" s="30">
        <f t="shared" si="54"/>
        <v>1.9179964755613437E-2</v>
      </c>
      <c r="J77" s="30">
        <f t="shared" si="54"/>
        <v>1.1351362918973873E-2</v>
      </c>
      <c r="K77" s="30">
        <f t="shared" si="54"/>
        <v>8.2623221197286704E-3</v>
      </c>
      <c r="L77" s="30">
        <f t="shared" si="54"/>
        <v>1.5992395525760063E-2</v>
      </c>
      <c r="M77" s="30">
        <f t="shared" si="54"/>
        <v>8.7636225866638551E-3</v>
      </c>
      <c r="N77" s="31">
        <f t="shared" si="54"/>
        <v>9.1488004482290445E-3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7.3723751283564882E-3</v>
      </c>
      <c r="F78" s="30">
        <f t="shared" si="56"/>
        <v>2.077959483322241E-2</v>
      </c>
      <c r="G78" s="30">
        <f t="shared" si="56"/>
        <v>5.0760023138450355E-3</v>
      </c>
      <c r="H78" s="30">
        <f t="shared" si="56"/>
        <v>1.1238616974719628E-2</v>
      </c>
      <c r="I78" s="30">
        <f t="shared" si="56"/>
        <v>2.7799747747549203E-2</v>
      </c>
      <c r="J78" s="30">
        <f t="shared" si="56"/>
        <v>6.278139084839718E-3</v>
      </c>
      <c r="K78" s="30">
        <f t="shared" si="56"/>
        <v>4.4358840287783106E-3</v>
      </c>
      <c r="L78" s="30">
        <f t="shared" si="56"/>
        <v>7.8485431666677537E-3</v>
      </c>
      <c r="M78" s="30">
        <f t="shared" si="56"/>
        <v>2.0338853888352805E-2</v>
      </c>
      <c r="N78" s="31">
        <f t="shared" si="56"/>
        <v>8.8183461837443647E-3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5.056279244226033E-3</v>
      </c>
      <c r="F79" s="30">
        <f t="shared" si="56"/>
        <v>1.9636582967795652E-2</v>
      </c>
      <c r="G79" s="30">
        <f t="shared" si="56"/>
        <v>2.7430408442130965E-3</v>
      </c>
      <c r="H79" s="30">
        <f t="shared" si="56"/>
        <v>4.5367699403307824E-3</v>
      </c>
      <c r="I79" s="30">
        <f t="shared" si="56"/>
        <v>1.347826905544925E-2</v>
      </c>
      <c r="J79" s="30">
        <f t="shared" si="56"/>
        <v>2.3050637290028795E-2</v>
      </c>
      <c r="K79" s="30">
        <f t="shared" si="56"/>
        <v>1.7696969089073103E-2</v>
      </c>
      <c r="L79" s="30">
        <f t="shared" si="56"/>
        <v>2.2525401958947755E-2</v>
      </c>
      <c r="M79" s="30">
        <f t="shared" si="56"/>
        <v>1.5587322214892596E-2</v>
      </c>
      <c r="N79" s="31">
        <f t="shared" si="56"/>
        <v>8.6865528699187934E-3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6.3065002025294772E-3</v>
      </c>
      <c r="F80" s="30">
        <f t="shared" si="56"/>
        <v>1.1130445000091993E-2</v>
      </c>
      <c r="G80" s="30">
        <f t="shared" si="56"/>
        <v>1.0627346664109302E-2</v>
      </c>
      <c r="H80" s="30">
        <f t="shared" si="56"/>
        <v>1.3647880335631532E-2</v>
      </c>
      <c r="I80" s="30">
        <f t="shared" si="56"/>
        <v>1.1082942650656392E-2</v>
      </c>
      <c r="J80" s="30">
        <f t="shared" si="56"/>
        <v>2.8459635703910774E-2</v>
      </c>
      <c r="K80" s="30">
        <f t="shared" si="56"/>
        <v>2.1344648685655568E-2</v>
      </c>
      <c r="L80" s="30">
        <f t="shared" si="56"/>
        <v>1.3755269966839833E-2</v>
      </c>
      <c r="M80" s="30">
        <f t="shared" si="56"/>
        <v>1.6403022332433941E-2</v>
      </c>
      <c r="N80" s="31">
        <f t="shared" si="56"/>
        <v>8.7550413711564492E-3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2.8868167928533861E-2</v>
      </c>
      <c r="F81" s="30">
        <f t="shared" si="56"/>
        <v>5.5208141554725775E-2</v>
      </c>
      <c r="G81" s="30">
        <f t="shared" si="56"/>
        <v>4.3907933507046151E-2</v>
      </c>
      <c r="H81" s="30">
        <f t="shared" si="56"/>
        <v>3.4384457736121483E-2</v>
      </c>
      <c r="I81" s="30">
        <f t="shared" si="56"/>
        <v>3.1334647258992827E-2</v>
      </c>
      <c r="J81" s="30">
        <f t="shared" si="56"/>
        <v>3.5714043576163104E-2</v>
      </c>
      <c r="K81" s="30">
        <f t="shared" si="56"/>
        <v>3.6882327223877756E-2</v>
      </c>
      <c r="L81" s="30">
        <f t="shared" si="56"/>
        <v>1.5981518009208835E-2</v>
      </c>
      <c r="M81" s="30">
        <f t="shared" si="56"/>
        <v>1.2154835144050618E-2</v>
      </c>
      <c r="N81" s="31">
        <f t="shared" si="56"/>
        <v>1.7035524439378408E-2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2.4408793679391638E-2</v>
      </c>
      <c r="F82" s="36">
        <f t="shared" si="56"/>
        <v>2.2727485084942548E-2</v>
      </c>
      <c r="G82" s="36">
        <f t="shared" si="56"/>
        <v>5.0829017240111036E-3</v>
      </c>
      <c r="H82" s="36">
        <f t="shared" si="56"/>
        <v>2.7156111686607119E-2</v>
      </c>
      <c r="I82" s="36">
        <f t="shared" si="56"/>
        <v>1.3915194075544746E-2</v>
      </c>
      <c r="J82" s="36">
        <f t="shared" si="56"/>
        <v>1.4587121672550352E-2</v>
      </c>
      <c r="K82" s="36">
        <f t="shared" si="56"/>
        <v>4.3367012919075998E-3</v>
      </c>
      <c r="L82" s="36">
        <f t="shared" si="56"/>
        <v>1.4928769823055996E-2</v>
      </c>
      <c r="M82" s="36">
        <f t="shared" si="56"/>
        <v>7.1023787569834051E-3</v>
      </c>
      <c r="N82" s="37">
        <f t="shared" si="56"/>
        <v>5.9438653300063872E-3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0.35453703264874142</v>
      </c>
      <c r="F85" s="5"/>
      <c r="G85" s="5" t="s">
        <v>22</v>
      </c>
      <c r="H85" s="5">
        <f>1/(1-E85)</f>
        <v>1.5492755596864531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0.16017236794685002</v>
      </c>
      <c r="S85" s="30">
        <f t="shared" si="60"/>
        <v>0.12359549814515002</v>
      </c>
      <c r="T85" s="30">
        <f t="shared" si="60"/>
        <v>0.12294428808249785</v>
      </c>
      <c r="U85" s="30">
        <f t="shared" si="60"/>
        <v>0.12270452587473316</v>
      </c>
      <c r="V85" s="30">
        <f t="shared" si="60"/>
        <v>0.12347185903445117</v>
      </c>
      <c r="W85" s="30">
        <f t="shared" si="60"/>
        <v>6.4814418014335962E-2</v>
      </c>
      <c r="X85" s="30">
        <f t="shared" si="60"/>
        <v>6.2337915259815836E-2</v>
      </c>
      <c r="Y85" s="30">
        <f t="shared" si="60"/>
        <v>2.9756785184954046E-2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-0.54927555968645314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0.118429420770321</v>
      </c>
      <c r="S86" s="30">
        <f t="shared" si="61"/>
        <v>9.1384946372313744E-2</v>
      </c>
      <c r="T86" s="30">
        <f t="shared" si="61"/>
        <v>9.0903449897557942E-2</v>
      </c>
      <c r="U86" s="30">
        <f t="shared" si="61"/>
        <v>9.0726172756986398E-2</v>
      </c>
      <c r="V86" s="30">
        <f t="shared" si="61"/>
        <v>9.129352917937146E-2</v>
      </c>
      <c r="W86" s="30">
        <f t="shared" si="61"/>
        <v>4.7922960004876558E-2</v>
      </c>
      <c r="X86" s="30">
        <f t="shared" si="61"/>
        <v>4.6091865225462145E-2</v>
      </c>
      <c r="Y86" s="30">
        <f t="shared" si="61"/>
        <v>2.2001790187745555E-2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6.2905789201871218E-2</v>
      </c>
      <c r="S87" s="30">
        <f t="shared" si="63"/>
        <v>4.8540659367656995E-2</v>
      </c>
      <c r="T87" s="30">
        <f t="shared" si="63"/>
        <v>4.828490437413073E-2</v>
      </c>
      <c r="U87" s="30">
        <f t="shared" si="63"/>
        <v>4.8190740623581536E-2</v>
      </c>
      <c r="V87" s="30">
        <f t="shared" si="63"/>
        <v>4.8492101579978485E-2</v>
      </c>
      <c r="W87" s="30">
        <f t="shared" si="63"/>
        <v>2.5455090469816363E-2</v>
      </c>
      <c r="X87" s="30">
        <f t="shared" si="63"/>
        <v>2.4482473518274567E-2</v>
      </c>
      <c r="Y87" s="30">
        <f t="shared" si="63"/>
        <v>1.1686622856142246E-2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1.0210796023304922</v>
      </c>
      <c r="G88" s="30">
        <f t="shared" si="64"/>
        <v>0.99305564077285213</v>
      </c>
      <c r="H88" s="30">
        <f t="shared" si="64"/>
        <v>1.0834994088496945</v>
      </c>
      <c r="I88" s="30">
        <f t="shared" si="64"/>
        <v>0.97632638187370935</v>
      </c>
      <c r="J88" s="30">
        <f t="shared" si="64"/>
        <v>1.0773400383516554</v>
      </c>
      <c r="K88" s="30">
        <f t="shared" si="64"/>
        <v>0.9960387847173322</v>
      </c>
      <c r="L88" s="30">
        <f t="shared" si="64"/>
        <v>0.75183151597472375</v>
      </c>
      <c r="M88" s="30">
        <f t="shared" si="64"/>
        <v>0.32262204055353316</v>
      </c>
      <c r="N88" s="31">
        <f t="shared" si="64"/>
        <v>0.15359938783527638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3.6017365420712835E-2</v>
      </c>
      <c r="S88" s="30">
        <f t="shared" si="65"/>
        <v>2.7792460573012635E-2</v>
      </c>
      <c r="T88" s="30">
        <f t="shared" si="65"/>
        <v>2.7646025385140712E-2</v>
      </c>
      <c r="U88" s="30">
        <f t="shared" si="65"/>
        <v>2.7592110948076239E-2</v>
      </c>
      <c r="V88" s="30">
        <f t="shared" si="65"/>
        <v>2.7764658305446673E-2</v>
      </c>
      <c r="W88" s="30">
        <f t="shared" si="65"/>
        <v>1.4574577426037738E-2</v>
      </c>
      <c r="X88" s="30">
        <f t="shared" si="65"/>
        <v>1.4017695450586443E-2</v>
      </c>
      <c r="Y88" s="30">
        <f t="shared" si="65"/>
        <v>6.6912977531042427E-3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1.0281009209647847</v>
      </c>
      <c r="F89" s="30">
        <f t="shared" si="64"/>
        <v>1.0081257962336527</v>
      </c>
      <c r="G89" s="30">
        <f t="shared" si="64"/>
        <v>1.0001706665237204</v>
      </c>
      <c r="H89" s="30">
        <f t="shared" si="64"/>
        <v>1.0429157804240106</v>
      </c>
      <c r="I89" s="30">
        <f t="shared" si="64"/>
        <v>0.96440405617324476</v>
      </c>
      <c r="J89" s="30">
        <f t="shared" si="64"/>
        <v>0.98000092530229366</v>
      </c>
      <c r="K89" s="30">
        <f t="shared" si="64"/>
        <v>0.93171410862367088</v>
      </c>
      <c r="L89" s="30">
        <f t="shared" si="64"/>
        <v>0.74477048858627448</v>
      </c>
      <c r="M89" s="30">
        <f t="shared" si="64"/>
        <v>0.24233529876728133</v>
      </c>
      <c r="N89" s="31">
        <f t="shared" si="64"/>
        <v>0.13164735442358566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0.99320255727975471</v>
      </c>
      <c r="F90" s="30">
        <f t="shared" si="64"/>
        <v>0.97493193491882857</v>
      </c>
      <c r="G90" s="30">
        <f t="shared" si="64"/>
        <v>0.98164344059180886</v>
      </c>
      <c r="H90" s="30">
        <f t="shared" si="64"/>
        <v>0.95392031985442038</v>
      </c>
      <c r="I90" s="30">
        <f t="shared" si="64"/>
        <v>0.96745291328315042</v>
      </c>
      <c r="J90" s="30">
        <f t="shared" si="64"/>
        <v>1.0184037242385886</v>
      </c>
      <c r="K90" s="30">
        <f t="shared" si="64"/>
        <v>0.88238714932747442</v>
      </c>
      <c r="L90" s="30">
        <f t="shared" si="64"/>
        <v>0.65944797283718137</v>
      </c>
      <c r="M90" s="30">
        <f t="shared" si="64"/>
        <v>0.20307758215075788</v>
      </c>
      <c r="N90" s="31">
        <f t="shared" si="64"/>
        <v>8.9087156915989119E-2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1.9086863651909922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0.95764491766659976</v>
      </c>
      <c r="F91" s="30">
        <f t="shared" si="64"/>
        <v>0.94090641546196796</v>
      </c>
      <c r="G91" s="30">
        <f t="shared" si="64"/>
        <v>0.96151823711169571</v>
      </c>
      <c r="H91" s="30">
        <f t="shared" si="64"/>
        <v>0.93148866123452145</v>
      </c>
      <c r="I91" s="30">
        <f t="shared" si="64"/>
        <v>0.90034198446529135</v>
      </c>
      <c r="J91" s="30">
        <f t="shared" si="64"/>
        <v>0.84814964287757588</v>
      </c>
      <c r="K91" s="30">
        <f t="shared" si="64"/>
        <v>0.63451616807716937</v>
      </c>
      <c r="L91" s="30">
        <f t="shared" si="64"/>
        <v>0.38517974586017467</v>
      </c>
      <c r="M91" s="30">
        <f t="shared" si="64"/>
        <v>0.12690500836630003</v>
      </c>
      <c r="N91" s="31">
        <f t="shared" si="64"/>
        <v>6.1875883283360356E-2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0.71276713487378007</v>
      </c>
      <c r="F92" s="30">
        <f t="shared" si="64"/>
        <v>0.72379277723460134</v>
      </c>
      <c r="G92" s="30">
        <f t="shared" si="64"/>
        <v>0.68574152156568702</v>
      </c>
      <c r="H92" s="30">
        <f t="shared" si="64"/>
        <v>0.72082651688417987</v>
      </c>
      <c r="I92" s="30">
        <f t="shared" si="64"/>
        <v>0.65927289793487587</v>
      </c>
      <c r="J92" s="30">
        <f t="shared" si="64"/>
        <v>0.42789755829156917</v>
      </c>
      <c r="K92" s="30">
        <f t="shared" si="64"/>
        <v>0.20299187029646348</v>
      </c>
      <c r="L92" s="30">
        <f t="shared" si="64"/>
        <v>0.14812207681031209</v>
      </c>
      <c r="M92" s="30">
        <f t="shared" si="64"/>
        <v>4.3514541944249974E-2</v>
      </c>
      <c r="N92" s="31">
        <f t="shared" si="64"/>
        <v>2.4059957406661669E-2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0.42317575696917342</v>
      </c>
      <c r="F93" s="36">
        <f t="shared" si="64"/>
        <v>0.35047268958529709</v>
      </c>
      <c r="G93" s="36">
        <f t="shared" si="64"/>
        <v>0.34860830224547379</v>
      </c>
      <c r="H93" s="36">
        <f t="shared" si="64"/>
        <v>0.40390867756104309</v>
      </c>
      <c r="I93" s="36">
        <f t="shared" si="64"/>
        <v>0.31568131611154604</v>
      </c>
      <c r="J93" s="36">
        <f t="shared" si="64"/>
        <v>0.21358122303198268</v>
      </c>
      <c r="K93" s="36">
        <f t="shared" si="64"/>
        <v>0.11742799006448845</v>
      </c>
      <c r="L93" s="36">
        <f t="shared" si="64"/>
        <v>0.10705212122966179</v>
      </c>
      <c r="M93" s="36">
        <f t="shared" si="64"/>
        <v>1.7026888564506071E-2</v>
      </c>
      <c r="N93" s="37">
        <f t="shared" si="64"/>
        <v>0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0.1574586109657774</v>
      </c>
      <c r="S94" s="30">
        <f t="shared" si="70"/>
        <v>0.11937918107302568</v>
      </c>
      <c r="T94" s="30">
        <f t="shared" si="70"/>
        <v>0.11841349434343088</v>
      </c>
      <c r="U94" s="30">
        <f t="shared" si="70"/>
        <v>0.11844381487976345</v>
      </c>
      <c r="V94" s="30">
        <f t="shared" si="70"/>
        <v>0.11616756100968563</v>
      </c>
      <c r="W94" s="30">
        <f t="shared" si="70"/>
        <v>6.1234904406822804E-2</v>
      </c>
      <c r="X94" s="30">
        <f t="shared" si="70"/>
        <v>5.7648835969267655E-2</v>
      </c>
      <c r="Y94" s="30">
        <f t="shared" si="70"/>
        <v>2.6867156415504186E-2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0.117066306561652</v>
      </c>
      <c r="S95" s="30">
        <f t="shared" si="70"/>
        <v>8.8112279336176366E-2</v>
      </c>
      <c r="T95" s="30">
        <f t="shared" si="70"/>
        <v>8.7010205114593286E-2</v>
      </c>
      <c r="U95" s="30">
        <f t="shared" si="70"/>
        <v>8.6734483024517153E-2</v>
      </c>
      <c r="V95" s="30">
        <f t="shared" si="70"/>
        <v>8.1603461565221483E-2</v>
      </c>
      <c r="W95" s="30">
        <f t="shared" si="70"/>
        <v>4.0704380274969178E-2</v>
      </c>
      <c r="X95" s="30">
        <f t="shared" si="70"/>
        <v>3.8490592467672932E-2</v>
      </c>
      <c r="Y95" s="30">
        <f t="shared" si="70"/>
        <v>1.9009600642459316E-2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6.2293730379120851E-2</v>
      </c>
      <c r="S96" s="30">
        <f t="shared" si="70"/>
        <v>4.7017457551224898E-2</v>
      </c>
      <c r="T96" s="30">
        <f t="shared" si="70"/>
        <v>4.6267761122210926E-2</v>
      </c>
      <c r="U96" s="30">
        <f t="shared" si="70"/>
        <v>4.3049241447664657E-2</v>
      </c>
      <c r="V96" s="30">
        <f t="shared" si="70"/>
        <v>3.6872486509692624E-2</v>
      </c>
      <c r="W96" s="30">
        <f t="shared" si="70"/>
        <v>1.7852583895653799E-2</v>
      </c>
      <c r="X96" s="30">
        <f t="shared" si="70"/>
        <v>1.8286367546835769E-2</v>
      </c>
      <c r="Y96" s="30">
        <f t="shared" si="70"/>
        <v>1.0187350445693083E-2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3.4543917604037196E-2</v>
      </c>
      <c r="S97" s="30">
        <f t="shared" si="70"/>
        <v>2.6437766435373343E-2</v>
      </c>
      <c r="T97" s="30">
        <f t="shared" si="70"/>
        <v>2.6077293580189571E-2</v>
      </c>
      <c r="U97" s="30">
        <f t="shared" si="70"/>
        <v>2.3144403090238668E-2</v>
      </c>
      <c r="V97" s="30">
        <f t="shared" si="70"/>
        <v>1.9172024185073581E-2</v>
      </c>
      <c r="W97" s="30">
        <f t="shared" si="70"/>
        <v>9.8434774334843593E-3</v>
      </c>
      <c r="X97" s="30">
        <f t="shared" si="70"/>
        <v>1.1238968282829534E-2</v>
      </c>
      <c r="Y97" s="30">
        <f t="shared" si="70"/>
        <v>6.7220420968275556E-3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1.7733517396566896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0.11063723437740058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0.17369713727435576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6.3059902896955178E-2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 t="shared" ref="Q110:Z110" si="71">LOG(E6,10)</f>
        <v>#NUM!</v>
      </c>
      <c r="R110" s="58">
        <f t="shared" si="71"/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 t="shared" ref="P111:P116" si="72">LOG(D7,10)</f>
        <v>#NUM!</v>
      </c>
      <c r="Q111" s="30" t="e">
        <f>(R$110-Q$110)*($P112-$P111)</f>
        <v>#NUM!</v>
      </c>
      <c r="R111" s="30" t="e">
        <f t="shared" ref="R111:Y115" si="73">(S$110-R$110)*($P112-$P111)</f>
        <v>#NUM!</v>
      </c>
      <c r="S111" s="30" t="e">
        <f t="shared" si="73"/>
        <v>#NUM!</v>
      </c>
      <c r="T111" s="30" t="e">
        <f t="shared" si="73"/>
        <v>#NUM!</v>
      </c>
      <c r="U111" s="30" t="e">
        <f t="shared" si="73"/>
        <v>#NUM!</v>
      </c>
      <c r="V111" s="30" t="e">
        <f t="shared" si="73"/>
        <v>#NUM!</v>
      </c>
      <c r="W111" s="30" t="e">
        <f t="shared" si="73"/>
        <v>#NUM!</v>
      </c>
      <c r="X111" s="30" t="e">
        <f t="shared" si="73"/>
        <v>#NUM!</v>
      </c>
      <c r="Y111" s="30" t="e">
        <f t="shared" si="73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si="72"/>
        <v>-8.9999999999999982</v>
      </c>
      <c r="Q112" s="30" t="e">
        <f t="shared" ref="Q112:Q115" si="74">(R$110-Q$110)*($P113-$P112)</f>
        <v>#NUM!</v>
      </c>
      <c r="R112" s="30">
        <f t="shared" si="73"/>
        <v>0.15835625050190164</v>
      </c>
      <c r="S112" s="30">
        <f t="shared" si="73"/>
        <v>0.11979187908506811</v>
      </c>
      <c r="T112" s="30">
        <f t="shared" si="73"/>
        <v>0.11979187908506811</v>
      </c>
      <c r="U112" s="30">
        <f t="shared" si="73"/>
        <v>0.11979187908506811</v>
      </c>
      <c r="V112" s="30">
        <f t="shared" si="73"/>
        <v>0.11979187908506811</v>
      </c>
      <c r="W112" s="30">
        <f t="shared" si="73"/>
        <v>7.0073757155687477E-2</v>
      </c>
      <c r="X112" s="30">
        <f t="shared" si="73"/>
        <v>8.8282493346213436E-2</v>
      </c>
      <c r="Y112" s="30">
        <f t="shared" si="73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2"/>
        <v>-8.6020599913279607</v>
      </c>
      <c r="Q113" s="30" t="e">
        <f t="shared" si="74"/>
        <v>#NUM!</v>
      </c>
      <c r="R113" s="30">
        <f t="shared" si="73"/>
        <v>0.11979187908506767</v>
      </c>
      <c r="S113" s="30">
        <f t="shared" si="73"/>
        <v>9.0619058289456031E-2</v>
      </c>
      <c r="T113" s="30">
        <f t="shared" si="73"/>
        <v>9.0619058289456031E-2</v>
      </c>
      <c r="U113" s="30">
        <f t="shared" si="73"/>
        <v>9.0619058289456031E-2</v>
      </c>
      <c r="V113" s="30">
        <f t="shared" si="73"/>
        <v>9.0619058289456031E-2</v>
      </c>
      <c r="W113" s="30">
        <f t="shared" si="73"/>
        <v>5.3008750949996172E-2</v>
      </c>
      <c r="X113" s="30">
        <f t="shared" si="73"/>
        <v>6.6783128135070965E-2</v>
      </c>
      <c r="Y113" s="30">
        <f t="shared" si="73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2"/>
        <v>-8.3010299956639813</v>
      </c>
      <c r="Q114" s="30" t="e">
        <f t="shared" si="74"/>
        <v>#NUM!</v>
      </c>
      <c r="R114" s="30">
        <f t="shared" si="73"/>
        <v>7.0073757155687991E-2</v>
      </c>
      <c r="S114" s="30">
        <f t="shared" si="73"/>
        <v>5.3008750949996755E-2</v>
      </c>
      <c r="T114" s="30">
        <f t="shared" si="73"/>
        <v>5.3008750949996755E-2</v>
      </c>
      <c r="U114" s="30">
        <f t="shared" si="73"/>
        <v>5.3008750949996755E-2</v>
      </c>
      <c r="V114" s="30">
        <f t="shared" si="73"/>
        <v>5.3008750949996755E-2</v>
      </c>
      <c r="W114" s="30">
        <f t="shared" si="73"/>
        <v>3.1008131515814923E-2</v>
      </c>
      <c r="X114" s="30">
        <f t="shared" si="73"/>
        <v>3.9065625639872759E-2</v>
      </c>
      <c r="Y114" s="30">
        <f t="shared" si="73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2"/>
        <v>-8.1249387366082999</v>
      </c>
      <c r="Q115" s="30" t="e">
        <f t="shared" si="74"/>
        <v>#NUM!</v>
      </c>
      <c r="R115" s="30">
        <f t="shared" si="73"/>
        <v>4.9718121929380382E-2</v>
      </c>
      <c r="S115" s="30">
        <f t="shared" si="73"/>
        <v>3.7610307339459817E-2</v>
      </c>
      <c r="T115" s="30">
        <f t="shared" si="73"/>
        <v>3.7610307339459817E-2</v>
      </c>
      <c r="U115" s="30">
        <f t="shared" si="73"/>
        <v>3.7610307339459817E-2</v>
      </c>
      <c r="V115" s="30">
        <f t="shared" si="73"/>
        <v>3.7610307339459817E-2</v>
      </c>
      <c r="W115" s="30">
        <f t="shared" si="73"/>
        <v>2.2000619434181568E-2</v>
      </c>
      <c r="X115" s="30">
        <f t="shared" si="73"/>
        <v>2.7717502495198595E-2</v>
      </c>
      <c r="Y115" s="30">
        <f t="shared" si="73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2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 t="shared" ref="Q119:Z119" si="75">LOG(E6,10)</f>
        <v>#NUM!</v>
      </c>
      <c r="R119" s="58">
        <f t="shared" si="75"/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 t="shared" ref="P120:P125" si="76">LOG(D7,10)</f>
        <v>#NUM!</v>
      </c>
      <c r="Q120" s="30" t="e">
        <f t="shared" ref="Q120:Y120" si="77">Q111*AVERAGE(Q46:R47)</f>
        <v>#NUM!</v>
      </c>
      <c r="R120" s="30" t="e">
        <f t="shared" si="77"/>
        <v>#NUM!</v>
      </c>
      <c r="S120" s="30" t="e">
        <f t="shared" si="77"/>
        <v>#NUM!</v>
      </c>
      <c r="T120" s="30" t="e">
        <f t="shared" si="77"/>
        <v>#NUM!</v>
      </c>
      <c r="U120" s="30" t="e">
        <f t="shared" si="77"/>
        <v>#NUM!</v>
      </c>
      <c r="V120" s="30" t="e">
        <f t="shared" si="77"/>
        <v>#NUM!</v>
      </c>
      <c r="W120" s="30" t="e">
        <f t="shared" si="77"/>
        <v>#NUM!</v>
      </c>
      <c r="X120" s="30" t="e">
        <f t="shared" si="77"/>
        <v>#NUM!</v>
      </c>
      <c r="Y120" s="30" t="e">
        <f t="shared" si="77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si="76"/>
        <v>-8.9999999999999982</v>
      </c>
      <c r="Q121" s="30" t="e">
        <f t="shared" ref="Q121:Y121" si="78">Q112*AVERAGE(Q47:R48)</f>
        <v>#NUM!</v>
      </c>
      <c r="R121" s="30">
        <f t="shared" si="78"/>
        <v>0.16117414346776779</v>
      </c>
      <c r="S121" s="30">
        <f t="shared" si="78"/>
        <v>0.12570204936342172</v>
      </c>
      <c r="T121" s="30">
        <f t="shared" si="78"/>
        <v>0.12468936148484332</v>
      </c>
      <c r="U121" s="30">
        <f t="shared" si="78"/>
        <v>0.12431651054860986</v>
      </c>
      <c r="V121" s="30">
        <f t="shared" si="78"/>
        <v>0.12550977987020626</v>
      </c>
      <c r="W121" s="30">
        <f t="shared" si="78"/>
        <v>6.1892231141498104E-2</v>
      </c>
      <c r="X121" s="30">
        <f t="shared" si="78"/>
        <v>4.7932907172549236E-2</v>
      </c>
      <c r="Y121" s="30">
        <f t="shared" si="78"/>
        <v>1.3993669633048078E-2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6"/>
        <v>-8.6020599913279607</v>
      </c>
      <c r="Q122" s="30" t="e">
        <f t="shared" ref="Q122:Y122" si="79">Q113*AVERAGE(Q48:R49)</f>
        <v>#NUM!</v>
      </c>
      <c r="R122" s="30">
        <f t="shared" si="79"/>
        <v>0.11767367874541799</v>
      </c>
      <c r="S122" s="30">
        <f t="shared" si="79"/>
        <v>9.1775406750587651E-2</v>
      </c>
      <c r="T122" s="30">
        <f t="shared" si="79"/>
        <v>9.1036040587199038E-2</v>
      </c>
      <c r="U122" s="30">
        <f t="shared" si="79"/>
        <v>9.0763821108650708E-2</v>
      </c>
      <c r="V122" s="30">
        <f t="shared" si="79"/>
        <v>9.1635030272758239E-2</v>
      </c>
      <c r="W122" s="30">
        <f t="shared" si="79"/>
        <v>4.5187685614338648E-2</v>
      </c>
      <c r="X122" s="30">
        <f t="shared" si="79"/>
        <v>3.4995945370632588E-2</v>
      </c>
      <c r="Y122" s="30">
        <f t="shared" si="79"/>
        <v>1.0216816106102785E-2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6"/>
        <v>-8.3010299956639813</v>
      </c>
      <c r="Q123" s="30" t="e">
        <f t="shared" ref="Q123:Y123" si="80">Q114*AVERAGE(Q49:R50)</f>
        <v>#NUM!</v>
      </c>
      <c r="R123" s="30">
        <f t="shared" si="80"/>
        <v>5.8939664050216875E-2</v>
      </c>
      <c r="S123" s="30">
        <f t="shared" si="80"/>
        <v>4.5967897830867029E-2</v>
      </c>
      <c r="T123" s="30">
        <f t="shared" si="80"/>
        <v>4.559756868211573E-2</v>
      </c>
      <c r="U123" s="30">
        <f t="shared" si="80"/>
        <v>4.546122107418317E-2</v>
      </c>
      <c r="V123" s="30">
        <f t="shared" si="80"/>
        <v>4.5897586929295582E-2</v>
      </c>
      <c r="W123" s="30">
        <f t="shared" si="80"/>
        <v>2.2633328351006822E-2</v>
      </c>
      <c r="X123" s="30">
        <f t="shared" si="80"/>
        <v>1.7528552563800454E-2</v>
      </c>
      <c r="Y123" s="30">
        <f t="shared" si="80"/>
        <v>5.1173356299952571E-3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6"/>
        <v>-8.1249387366082999</v>
      </c>
      <c r="Q124" s="30" t="e">
        <f t="shared" ref="Q124:Y124" si="81">Q115*AVERAGE(Q50:R51)</f>
        <v>#NUM!</v>
      </c>
      <c r="R124" s="30">
        <f t="shared" si="81"/>
        <v>2.8438052445337304E-2</v>
      </c>
      <c r="S124" s="30">
        <f t="shared" si="81"/>
        <v>2.217924907414353E-2</v>
      </c>
      <c r="T124" s="30">
        <f t="shared" si="81"/>
        <v>2.2000567367623222E-2</v>
      </c>
      <c r="U124" s="30">
        <f t="shared" si="81"/>
        <v>2.1934780422826951E-2</v>
      </c>
      <c r="V124" s="30">
        <f t="shared" si="81"/>
        <v>2.2145324464314331E-2</v>
      </c>
      <c r="W124" s="30">
        <f t="shared" si="81"/>
        <v>1.0920452110315402E-2</v>
      </c>
      <c r="X124" s="30">
        <f t="shared" si="81"/>
        <v>8.4574268471483537E-3</v>
      </c>
      <c r="Y124" s="30">
        <f t="shared" si="81"/>
        <v>2.4690853158275314E-3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6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1.7841831703966498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 t="shared" ref="Q128:Z128" si="82">LOG(E6,10)</f>
        <v>#NUM!</v>
      </c>
      <c r="R128" s="58">
        <f t="shared" si="82"/>
        <v>-7</v>
      </c>
      <c r="S128" s="58">
        <f t="shared" si="82"/>
        <v>-6.6020599913279616</v>
      </c>
      <c r="T128" s="58">
        <f t="shared" si="82"/>
        <v>-6.3010299956639804</v>
      </c>
      <c r="U128" s="58">
        <f t="shared" si="82"/>
        <v>-5.9999999999999991</v>
      </c>
      <c r="V128" s="58">
        <f t="shared" si="82"/>
        <v>-5.6989700043360179</v>
      </c>
      <c r="W128" s="58">
        <f t="shared" si="82"/>
        <v>-5.3979400086720366</v>
      </c>
      <c r="X128" s="58">
        <f t="shared" si="82"/>
        <v>-5.2218487496163561</v>
      </c>
      <c r="Y128" s="58">
        <f t="shared" si="82"/>
        <v>-5</v>
      </c>
      <c r="Z128" s="58">
        <f t="shared" si="82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 t="shared" ref="P129:P134" si="83">LOG(D7,10)</f>
        <v>#NUM!</v>
      </c>
      <c r="Q129" s="30" t="e">
        <f t="shared" ref="Q129:Y129" si="84">Q111*AVERAGE(Q55:R56)</f>
        <v>#NUM!</v>
      </c>
      <c r="R129" s="30" t="e">
        <f t="shared" si="84"/>
        <v>#NUM!</v>
      </c>
      <c r="S129" s="30" t="e">
        <f t="shared" si="84"/>
        <v>#NUM!</v>
      </c>
      <c r="T129" s="30" t="e">
        <f t="shared" si="84"/>
        <v>#NUM!</v>
      </c>
      <c r="U129" s="30" t="e">
        <f t="shared" si="84"/>
        <v>#NUM!</v>
      </c>
      <c r="V129" s="30" t="e">
        <f t="shared" si="84"/>
        <v>#NUM!</v>
      </c>
      <c r="W129" s="30" t="e">
        <f t="shared" si="84"/>
        <v>#NUM!</v>
      </c>
      <c r="X129" s="30" t="e">
        <f t="shared" si="84"/>
        <v>#NUM!</v>
      </c>
      <c r="Y129" s="30" t="e">
        <f t="shared" si="84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si="83"/>
        <v>-8.9999999999999982</v>
      </c>
      <c r="Q130" s="30" t="e">
        <f t="shared" ref="Q130:Y130" si="85">Q112*AVERAGE(Q56:R57)</f>
        <v>#NUM!</v>
      </c>
      <c r="R130" s="30">
        <f t="shared" si="85"/>
        <v>0.15696555950717608</v>
      </c>
      <c r="S130" s="30">
        <f t="shared" si="85"/>
        <v>0.11915249614147962</v>
      </c>
      <c r="T130" s="30">
        <f t="shared" si="85"/>
        <v>0.11765638129300483</v>
      </c>
      <c r="U130" s="30">
        <f t="shared" si="85"/>
        <v>0.11770335615890147</v>
      </c>
      <c r="V130" s="30">
        <f t="shared" si="85"/>
        <v>0.11417681167034821</v>
      </c>
      <c r="W130" s="30">
        <f t="shared" si="85"/>
        <v>5.6379938616204016E-2</v>
      </c>
      <c r="X130" s="30">
        <f t="shared" si="85"/>
        <v>4.0822516668302722E-2</v>
      </c>
      <c r="Y130" s="30">
        <f t="shared" si="85"/>
        <v>9.6841496542188418E-3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3"/>
        <v>-8.6020599913279607</v>
      </c>
      <c r="Q131" s="30" t="e">
        <f t="shared" ref="Q131:Y131" si="86">Q113*AVERAGE(Q57:R58)</f>
        <v>#NUM!</v>
      </c>
      <c r="R131" s="30">
        <f t="shared" si="86"/>
        <v>0.11556921618838684</v>
      </c>
      <c r="S131" s="30">
        <f t="shared" si="86"/>
        <v>8.6735366923603438E-2</v>
      </c>
      <c r="T131" s="30">
        <f t="shared" si="86"/>
        <v>8.5027950267144325E-2</v>
      </c>
      <c r="U131" s="30">
        <f t="shared" si="86"/>
        <v>8.4600780771723685E-2</v>
      </c>
      <c r="V131" s="30">
        <f t="shared" si="86"/>
        <v>7.6651414628610207E-2</v>
      </c>
      <c r="W131" s="30">
        <f t="shared" si="86"/>
        <v>3.3945890185854144E-2</v>
      </c>
      <c r="X131" s="30">
        <f t="shared" si="86"/>
        <v>2.295019410401393E-2</v>
      </c>
      <c r="Y131" s="30">
        <f t="shared" si="86"/>
        <v>5.2890699525363263E-3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3"/>
        <v>-8.3010299956639813</v>
      </c>
      <c r="Q132" s="30" t="e">
        <f t="shared" ref="Q132:Y132" si="87">Q114*AVERAGE(Q58:R59)</f>
        <v>#NUM!</v>
      </c>
      <c r="R132" s="30">
        <f t="shared" si="87"/>
        <v>5.8020351817046338E-2</v>
      </c>
      <c r="S132" s="30">
        <f t="shared" si="87"/>
        <v>4.3726586516368723E-2</v>
      </c>
      <c r="T132" s="30">
        <f t="shared" si="87"/>
        <v>4.2565100161713172E-2</v>
      </c>
      <c r="U132" s="30">
        <f t="shared" si="87"/>
        <v>3.7578726291568644E-2</v>
      </c>
      <c r="V132" s="30">
        <f t="shared" si="87"/>
        <v>2.8009230827995963E-2</v>
      </c>
      <c r="W132" s="30">
        <f t="shared" si="87"/>
        <v>1.0626563113608009E-2</v>
      </c>
      <c r="X132" s="30">
        <f t="shared" si="87"/>
        <v>6.8728289279136124E-3</v>
      </c>
      <c r="Y132" s="30">
        <f t="shared" si="87"/>
        <v>1.6491258850359885E-3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3"/>
        <v>-8.1249387366082999</v>
      </c>
      <c r="Q133" s="30" t="e">
        <f t="shared" ref="Q133:Y133" si="88">Q115*AVERAGE(Q59:R60)</f>
        <v>#NUM!</v>
      </c>
      <c r="R133" s="30">
        <f t="shared" si="88"/>
        <v>2.6209098030437711E-2</v>
      </c>
      <c r="S133" s="30">
        <f t="shared" si="88"/>
        <v>2.0300962777161449E-2</v>
      </c>
      <c r="T133" s="30">
        <f t="shared" si="88"/>
        <v>1.9742490992694837E-2</v>
      </c>
      <c r="U133" s="30">
        <f t="shared" si="88"/>
        <v>1.5198635437377084E-2</v>
      </c>
      <c r="V133" s="30">
        <f t="shared" si="88"/>
        <v>9.0443258857907799E-3</v>
      </c>
      <c r="W133" s="30">
        <f t="shared" si="88"/>
        <v>3.1658564568637121E-3</v>
      </c>
      <c r="X133" s="30">
        <f t="shared" si="88"/>
        <v>2.1877121805181535E-3</v>
      </c>
      <c r="Y133" s="30">
        <f t="shared" si="88"/>
        <v>3.8614298800967469E-4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3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1.5685948310216125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0.16865017336544941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0.26910472956666198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0.10045455620121257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ZR751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55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1.0243473351137593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0.40652011675895278</v>
      </c>
      <c r="S4" s="75">
        <f>S3*AVERAGE(E63:E64)</f>
        <v>0.30963108787757215</v>
      </c>
      <c r="T4" s="75">
        <f>T3*AVERAGE(E64:E65)</f>
        <v>0.1819991379399111</v>
      </c>
      <c r="U4" s="75">
        <f>U3*AVERAGE(E65:E66)</f>
        <v>0.12619699253732333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0.74127712722645189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1.0243473351137593</v>
      </c>
      <c r="R5" s="80" t="s">
        <v>80</v>
      </c>
      <c r="S5" s="81">
        <f>SUM(R3:U3)</f>
        <v>1</v>
      </c>
      <c r="T5" s="80" t="s">
        <v>92</v>
      </c>
      <c r="U5" s="79">
        <f>Q5/S5</f>
        <v>1.0243473351137593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3.3336403527311154E-2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3.9933509563051195E-2</v>
      </c>
      <c r="D7" s="53">
        <v>0</v>
      </c>
      <c r="E7" s="113">
        <v>82321</v>
      </c>
      <c r="F7" s="113">
        <v>82723</v>
      </c>
      <c r="G7" s="113">
        <v>81965</v>
      </c>
      <c r="H7" s="113">
        <v>76290</v>
      </c>
      <c r="I7" s="113">
        <v>77698</v>
      </c>
      <c r="J7" s="113">
        <v>54624</v>
      </c>
      <c r="K7" s="113">
        <v>29886</v>
      </c>
      <c r="L7" s="113">
        <v>20654</v>
      </c>
      <c r="M7" s="113">
        <v>18380</v>
      </c>
      <c r="N7" s="114">
        <v>19607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13">
        <v>79943</v>
      </c>
      <c r="F8" s="113">
        <v>83935</v>
      </c>
      <c r="G8" s="113">
        <v>76120</v>
      </c>
      <c r="H8" s="113">
        <v>80062</v>
      </c>
      <c r="I8" s="113">
        <v>73263</v>
      </c>
      <c r="J8" s="113">
        <v>54460</v>
      </c>
      <c r="K8" s="113">
        <v>28965</v>
      </c>
      <c r="L8" s="113">
        <v>18856</v>
      </c>
      <c r="M8" s="113">
        <v>20206</v>
      </c>
      <c r="N8" s="114">
        <v>16500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13">
        <v>78160</v>
      </c>
      <c r="F9" s="113">
        <v>80952</v>
      </c>
      <c r="G9" s="113">
        <v>80705</v>
      </c>
      <c r="H9" s="113">
        <v>81070</v>
      </c>
      <c r="I9" s="113">
        <v>70568</v>
      </c>
      <c r="J9" s="113">
        <v>54337</v>
      </c>
      <c r="K9" s="113">
        <v>24762</v>
      </c>
      <c r="L9" s="113">
        <v>20532</v>
      </c>
      <c r="M9" s="113">
        <v>16662</v>
      </c>
      <c r="N9" s="114">
        <v>17587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0.24067319356252659</v>
      </c>
      <c r="D10" s="53">
        <v>5.0000000000000001E-9</v>
      </c>
      <c r="E10" s="113">
        <v>82941</v>
      </c>
      <c r="F10" s="113">
        <v>78441</v>
      </c>
      <c r="G10" s="113">
        <v>82148</v>
      </c>
      <c r="H10" s="113">
        <v>80105</v>
      </c>
      <c r="I10" s="113">
        <v>68063</v>
      </c>
      <c r="J10" s="113">
        <v>49599</v>
      </c>
      <c r="K10" s="113">
        <v>25412</v>
      </c>
      <c r="L10" s="113">
        <v>19842</v>
      </c>
      <c r="M10" s="113">
        <v>18182</v>
      </c>
      <c r="N10" s="114">
        <v>16365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0.42078772776049644</v>
      </c>
      <c r="S10" s="38">
        <f t="shared" si="3"/>
        <v>0.31076588162715335</v>
      </c>
      <c r="T10" s="38">
        <f t="shared" si="3"/>
        <v>0.29648322150405637</v>
      </c>
      <c r="U10" s="38">
        <f t="shared" si="3"/>
        <v>0.25114499916418509</v>
      </c>
      <c r="V10" s="38">
        <f t="shared" si="3"/>
        <v>0.16358038131626293</v>
      </c>
      <c r="W10" s="38">
        <f t="shared" si="3"/>
        <v>5.8121224610660875E-2</v>
      </c>
      <c r="X10" s="38">
        <f t="shared" si="3"/>
        <v>5.5306472905798744E-2</v>
      </c>
      <c r="Y10" s="38">
        <f t="shared" si="3"/>
        <v>3.4685716059099522E-2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0.27400959708983774</v>
      </c>
      <c r="D11" s="53">
        <v>7.4999999999999993E-9</v>
      </c>
      <c r="E11" s="113">
        <v>80226</v>
      </c>
      <c r="F11" s="113">
        <v>83805</v>
      </c>
      <c r="G11" s="113">
        <v>84349</v>
      </c>
      <c r="H11" s="113">
        <v>77700</v>
      </c>
      <c r="I11" s="113">
        <v>71718</v>
      </c>
      <c r="J11" s="113">
        <v>42575</v>
      </c>
      <c r="K11" s="113">
        <v>27006</v>
      </c>
      <c r="L11" s="113">
        <v>21878</v>
      </c>
      <c r="M11" s="113">
        <v>17246</v>
      </c>
      <c r="N11" s="114">
        <v>16238</v>
      </c>
      <c r="O11" s="5"/>
      <c r="P11" s="41" t="s">
        <v>78</v>
      </c>
      <c r="Q11" s="42">
        <f>SUM(R10:Y10)</f>
        <v>1.5908756249477134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0.74127712722645189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3.3336403527311154E-2</v>
      </c>
      <c r="D12" s="53">
        <v>1E-8</v>
      </c>
      <c r="E12" s="113">
        <v>77193</v>
      </c>
      <c r="F12" s="113">
        <v>75208</v>
      </c>
      <c r="G12" s="113">
        <v>71695</v>
      </c>
      <c r="H12" s="113">
        <v>81425</v>
      </c>
      <c r="I12" s="113">
        <v>58335</v>
      </c>
      <c r="J12" s="113">
        <v>38909</v>
      </c>
      <c r="K12" s="113">
        <v>24262</v>
      </c>
      <c r="L12" s="113">
        <v>19436</v>
      </c>
      <c r="M12" s="113">
        <v>18643</v>
      </c>
      <c r="N12" s="114">
        <v>17741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0.3052429510715492</v>
      </c>
      <c r="D15" s="53">
        <f>D7</f>
        <v>0</v>
      </c>
      <c r="E15" s="113">
        <v>74012</v>
      </c>
      <c r="F15" s="113">
        <v>81661</v>
      </c>
      <c r="G15" s="113">
        <v>83227</v>
      </c>
      <c r="H15" s="113">
        <v>79601</v>
      </c>
      <c r="I15" s="113">
        <v>75153</v>
      </c>
      <c r="J15" s="113">
        <v>55819</v>
      </c>
      <c r="K15" s="113">
        <v>30840</v>
      </c>
      <c r="L15" s="113">
        <v>21772</v>
      </c>
      <c r="M15" s="113">
        <v>17245</v>
      </c>
      <c r="N15" s="114">
        <v>19091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0.34517646063460039</v>
      </c>
      <c r="D16" s="53">
        <f t="shared" ref="D16:D20" si="7">D8</f>
        <v>1.0000000000000001E-9</v>
      </c>
      <c r="E16" s="113">
        <v>80450</v>
      </c>
      <c r="F16" s="113">
        <v>79388</v>
      </c>
      <c r="G16" s="113">
        <v>84117</v>
      </c>
      <c r="H16" s="113">
        <v>80687</v>
      </c>
      <c r="I16" s="113">
        <v>70868</v>
      </c>
      <c r="J16" s="113">
        <v>57605</v>
      </c>
      <c r="K16" s="113">
        <v>31100</v>
      </c>
      <c r="L16" s="113">
        <v>20621</v>
      </c>
      <c r="M16" s="113">
        <v>18418</v>
      </c>
      <c r="N16" s="114">
        <v>17150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3.9933509563051195E-2</v>
      </c>
      <c r="D17" s="53">
        <f t="shared" si="7"/>
        <v>2.5000000000000001E-9</v>
      </c>
      <c r="E17" s="113">
        <v>81263</v>
      </c>
      <c r="F17" s="113">
        <v>87771</v>
      </c>
      <c r="G17" s="113">
        <v>81341</v>
      </c>
      <c r="H17" s="113">
        <v>81534</v>
      </c>
      <c r="I17" s="113">
        <v>76171</v>
      </c>
      <c r="J17" s="113">
        <v>54260</v>
      </c>
      <c r="K17" s="113">
        <v>26812</v>
      </c>
      <c r="L17" s="113">
        <v>22027</v>
      </c>
      <c r="M17" s="113">
        <v>18511</v>
      </c>
      <c r="N17" s="114">
        <v>16338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1.0511006917643841</v>
      </c>
      <c r="S17" s="30">
        <f t="shared" si="10"/>
        <v>1.0637292755198957</v>
      </c>
      <c r="T17" s="30">
        <f t="shared" si="10"/>
        <v>1.0009545506994664</v>
      </c>
      <c r="U17" s="30">
        <f t="shared" si="10"/>
        <v>0.96883733565460883</v>
      </c>
      <c r="V17" s="30">
        <f t="shared" si="10"/>
        <v>0.69973392157333014</v>
      </c>
      <c r="W17" s="30">
        <f t="shared" si="10"/>
        <v>0.38707060736043264</v>
      </c>
      <c r="X17" s="30">
        <f t="shared" si="10"/>
        <v>0.2730555672418265</v>
      </c>
      <c r="Y17" s="30">
        <f t="shared" si="10"/>
        <v>0.22554064302702045</v>
      </c>
      <c r="Z17" s="31">
        <f t="shared" si="10"/>
        <v>0.24918983423025795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13">
        <v>83837</v>
      </c>
      <c r="F18" s="113">
        <v>81722</v>
      </c>
      <c r="G18" s="113">
        <v>87228</v>
      </c>
      <c r="H18" s="113">
        <v>87751</v>
      </c>
      <c r="I18" s="113">
        <v>72679</v>
      </c>
      <c r="J18" s="113">
        <v>55702</v>
      </c>
      <c r="K18" s="113">
        <v>27673</v>
      </c>
      <c r="L18" s="113">
        <v>23200</v>
      </c>
      <c r="M18" s="113">
        <v>16835</v>
      </c>
      <c r="N18" s="114">
        <v>17186</v>
      </c>
      <c r="O18" s="5"/>
      <c r="P18" s="20">
        <f t="shared" si="9"/>
        <v>-8.9999999999999982</v>
      </c>
      <c r="Q18" s="30">
        <f t="shared" si="10"/>
        <v>1.0295118686961013</v>
      </c>
      <c r="R18" s="30">
        <f t="shared" si="10"/>
        <v>1.0821206373661159</v>
      </c>
      <c r="S18" s="30">
        <f t="shared" si="10"/>
        <v>1.0951219142272379</v>
      </c>
      <c r="T18" s="30">
        <f t="shared" si="10"/>
        <v>1.0304945899704741</v>
      </c>
      <c r="U18" s="30">
        <f t="shared" si="10"/>
        <v>0.9974295358923283</v>
      </c>
      <c r="V18" s="30">
        <f t="shared" si="10"/>
        <v>0.72038437718901038</v>
      </c>
      <c r="W18" s="30">
        <f t="shared" si="10"/>
        <v>0.39849378430097393</v>
      </c>
      <c r="X18" s="30">
        <f t="shared" si="10"/>
        <v>0.28111394728900674</v>
      </c>
      <c r="Y18" s="30">
        <f t="shared" si="10"/>
        <v>0.23219676886966814</v>
      </c>
      <c r="Z18" s="31">
        <f t="shared" si="10"/>
        <v>0.2565438918984646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13">
        <v>82584</v>
      </c>
      <c r="F19" s="113">
        <v>80660</v>
      </c>
      <c r="G19" s="113">
        <v>82853</v>
      </c>
      <c r="H19" s="113">
        <v>84275</v>
      </c>
      <c r="I19" s="113">
        <v>73839</v>
      </c>
      <c r="J19" s="113">
        <v>50887</v>
      </c>
      <c r="K19" s="113">
        <v>27884</v>
      </c>
      <c r="L19" s="113">
        <v>22720</v>
      </c>
      <c r="M19" s="113">
        <v>18588</v>
      </c>
      <c r="N19" s="114">
        <v>15902</v>
      </c>
      <c r="O19" s="5"/>
      <c r="P19" s="20">
        <f t="shared" si="9"/>
        <v>-8.6020599913279607</v>
      </c>
      <c r="Q19" s="30">
        <f t="shared" si="10"/>
        <v>1.0133027883840646</v>
      </c>
      <c r="R19" s="30">
        <f t="shared" si="10"/>
        <v>1.0650832618372696</v>
      </c>
      <c r="S19" s="30">
        <f t="shared" si="10"/>
        <v>1.0778798409700712</v>
      </c>
      <c r="T19" s="30">
        <f t="shared" si="10"/>
        <v>1.0142700372694879</v>
      </c>
      <c r="U19" s="30">
        <f t="shared" si="10"/>
        <v>0.98172557370940305</v>
      </c>
      <c r="V19" s="30">
        <f t="shared" si="10"/>
        <v>0.70904233385717186</v>
      </c>
      <c r="W19" s="30">
        <f t="shared" si="10"/>
        <v>0.39221972573983982</v>
      </c>
      <c r="X19" s="30">
        <f t="shared" si="10"/>
        <v>0.27668796766993525</v>
      </c>
      <c r="Y19" s="30">
        <f t="shared" si="10"/>
        <v>0.22854096247321476</v>
      </c>
      <c r="Z19" s="31">
        <f t="shared" si="10"/>
        <v>0.25250475386248322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13">
        <v>82852</v>
      </c>
      <c r="F20" s="113">
        <v>87434</v>
      </c>
      <c r="G20" s="113">
        <v>90231</v>
      </c>
      <c r="H20" s="113">
        <v>91110</v>
      </c>
      <c r="I20" s="113">
        <v>69793</v>
      </c>
      <c r="J20" s="113">
        <v>45960</v>
      </c>
      <c r="K20" s="113">
        <v>27646</v>
      </c>
      <c r="L20" s="113">
        <v>27258</v>
      </c>
      <c r="M20" s="113">
        <v>19327</v>
      </c>
      <c r="N20" s="114">
        <v>18248</v>
      </c>
      <c r="O20" s="5"/>
      <c r="P20" s="20">
        <f t="shared" si="9"/>
        <v>-8.3010299956639813</v>
      </c>
      <c r="Q20" s="30">
        <f t="shared" si="10"/>
        <v>1.0440466327293703</v>
      </c>
      <c r="R20" s="30">
        <f t="shared" si="10"/>
        <v>1.0973981378961171</v>
      </c>
      <c r="S20" s="30">
        <f t="shared" si="10"/>
        <v>1.1105829682421997</v>
      </c>
      <c r="T20" s="30">
        <f t="shared" si="10"/>
        <v>1.0450432281729176</v>
      </c>
      <c r="U20" s="30">
        <f t="shared" si="10"/>
        <v>1.0115113579526891</v>
      </c>
      <c r="V20" s="30">
        <f t="shared" si="10"/>
        <v>0.73055484462515263</v>
      </c>
      <c r="W20" s="30">
        <f t="shared" si="10"/>
        <v>0.40411976424317192</v>
      </c>
      <c r="X20" s="30">
        <f t="shared" si="10"/>
        <v>0.2850827455268371</v>
      </c>
      <c r="Y20" s="30">
        <f t="shared" si="10"/>
        <v>0.23547494889597761</v>
      </c>
      <c r="Z20" s="31">
        <f t="shared" si="10"/>
        <v>0.26016580733849076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1.0241253893150719</v>
      </c>
      <c r="R21" s="30">
        <f t="shared" si="10"/>
        <v>1.0764589051625413</v>
      </c>
      <c r="S21" s="30">
        <f t="shared" si="10"/>
        <v>1.0893921584176527</v>
      </c>
      <c r="T21" s="30">
        <f t="shared" si="10"/>
        <v>1.0251029689217839</v>
      </c>
      <c r="U21" s="30">
        <f t="shared" si="10"/>
        <v>0.99221091356025326</v>
      </c>
      <c r="V21" s="30">
        <f t="shared" si="10"/>
        <v>0.71661527484824872</v>
      </c>
      <c r="W21" s="30">
        <f t="shared" si="10"/>
        <v>0.39640883645542441</v>
      </c>
      <c r="X21" s="30">
        <f t="shared" si="10"/>
        <v>0.27964313910618338</v>
      </c>
      <c r="Y21" s="30">
        <f t="shared" si="10"/>
        <v>0.23098189884641898</v>
      </c>
      <c r="Z21" s="31">
        <f t="shared" si="10"/>
        <v>0.25520163599442114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0.99502649128210141</v>
      </c>
      <c r="R22" s="30">
        <f t="shared" si="10"/>
        <v>1.0458730333105049</v>
      </c>
      <c r="S22" s="30">
        <f t="shared" si="10"/>
        <v>1.0584388086946135</v>
      </c>
      <c r="T22" s="30">
        <f t="shared" si="10"/>
        <v>0.99597629451534231</v>
      </c>
      <c r="U22" s="30">
        <f t="shared" si="10"/>
        <v>0.96401881471950501</v>
      </c>
      <c r="V22" s="30">
        <f t="shared" si="10"/>
        <v>0.69625378881417577</v>
      </c>
      <c r="W22" s="30">
        <f t="shared" si="10"/>
        <v>0.38514550832028321</v>
      </c>
      <c r="X22" s="30">
        <f t="shared" si="10"/>
        <v>0.27169752299767852</v>
      </c>
      <c r="Y22" s="30">
        <f t="shared" si="10"/>
        <v>0.22441891467268513</v>
      </c>
      <c r="Z22" s="31">
        <f t="shared" si="10"/>
        <v>0.24795048641730205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13">
        <v>75304</v>
      </c>
      <c r="F23" s="113">
        <v>78698</v>
      </c>
      <c r="G23" s="113">
        <v>80651</v>
      </c>
      <c r="H23" s="113">
        <v>75350</v>
      </c>
      <c r="I23" s="113">
        <v>71332</v>
      </c>
      <c r="J23" s="113">
        <v>51317</v>
      </c>
      <c r="K23" s="113">
        <v>28727</v>
      </c>
      <c r="L23" s="113">
        <v>20641</v>
      </c>
      <c r="M23" s="113">
        <v>16593</v>
      </c>
      <c r="N23" s="114">
        <v>18935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13">
        <v>77596</v>
      </c>
      <c r="F24" s="113">
        <v>78567</v>
      </c>
      <c r="G24" s="113">
        <v>78663</v>
      </c>
      <c r="H24" s="113">
        <v>78336</v>
      </c>
      <c r="I24" s="113">
        <v>72378</v>
      </c>
      <c r="J24" s="113">
        <v>50862</v>
      </c>
      <c r="K24" s="113">
        <v>26979</v>
      </c>
      <c r="L24" s="113">
        <v>21118</v>
      </c>
      <c r="M24" s="113">
        <v>17453</v>
      </c>
      <c r="N24" s="114">
        <v>16444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13">
        <v>74738</v>
      </c>
      <c r="F25" s="113">
        <v>77405</v>
      </c>
      <c r="G25" s="113">
        <v>78514</v>
      </c>
      <c r="H25" s="113">
        <v>79710</v>
      </c>
      <c r="I25" s="113">
        <v>71514</v>
      </c>
      <c r="J25" s="113">
        <v>49121</v>
      </c>
      <c r="K25" s="113">
        <v>24111</v>
      </c>
      <c r="L25" s="113">
        <v>19442</v>
      </c>
      <c r="M25" s="113">
        <v>16274</v>
      </c>
      <c r="N25" s="114">
        <v>16214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13">
        <v>74691</v>
      </c>
      <c r="F26" s="113">
        <v>84817</v>
      </c>
      <c r="G26" s="113">
        <v>77459</v>
      </c>
      <c r="H26" s="113">
        <v>76663</v>
      </c>
      <c r="I26" s="113">
        <v>69991</v>
      </c>
      <c r="J26" s="113">
        <v>43395</v>
      </c>
      <c r="K26" s="113">
        <v>23846</v>
      </c>
      <c r="L26" s="113">
        <v>18928</v>
      </c>
      <c r="M26" s="113">
        <v>15890</v>
      </c>
      <c r="N26" s="114">
        <v>15821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1.0511006917643841</v>
      </c>
      <c r="S26" s="30">
        <f t="shared" si="15"/>
        <v>1.0637292755198957</v>
      </c>
      <c r="T26" s="30">
        <f t="shared" si="15"/>
        <v>1.0009545506994664</v>
      </c>
      <c r="U26" s="30">
        <f t="shared" si="15"/>
        <v>0.96883733565460883</v>
      </c>
      <c r="V26" s="30">
        <f t="shared" si="15"/>
        <v>0.69973392157333014</v>
      </c>
      <c r="W26" s="30">
        <f t="shared" si="15"/>
        <v>0.38707060736043264</v>
      </c>
      <c r="X26" s="30">
        <f t="shared" si="15"/>
        <v>0.2730555672418265</v>
      </c>
      <c r="Y26" s="30">
        <f t="shared" si="15"/>
        <v>0.22554064302702045</v>
      </c>
      <c r="Z26" s="31">
        <f t="shared" si="15"/>
        <v>0.24918983423025795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13">
        <v>73949</v>
      </c>
      <c r="F27" s="113">
        <v>76587</v>
      </c>
      <c r="G27" s="113">
        <v>77294</v>
      </c>
      <c r="H27" s="113">
        <v>73565</v>
      </c>
      <c r="I27" s="113">
        <v>63910</v>
      </c>
      <c r="J27" s="113">
        <v>41081</v>
      </c>
      <c r="K27" s="113">
        <v>25310</v>
      </c>
      <c r="L27" s="113">
        <v>21803</v>
      </c>
      <c r="M27" s="113">
        <v>18805</v>
      </c>
      <c r="N27" s="114">
        <v>15544</v>
      </c>
      <c r="O27" s="5"/>
      <c r="P27" s="20">
        <f t="shared" si="14"/>
        <v>-8.9999999999999982</v>
      </c>
      <c r="Q27" s="30">
        <f t="shared" si="15"/>
        <v>1.0295118686961013</v>
      </c>
      <c r="R27" s="30">
        <f t="shared" si="15"/>
        <v>1.0451913590242745</v>
      </c>
      <c r="S27" s="30">
        <f t="shared" si="15"/>
        <v>1.0352702348959184</v>
      </c>
      <c r="T27" s="30">
        <f t="shared" si="15"/>
        <v>1.0343367284723086</v>
      </c>
      <c r="U27" s="30">
        <f t="shared" si="15"/>
        <v>0.93621062915531505</v>
      </c>
      <c r="V27" s="30">
        <f t="shared" si="15"/>
        <v>0.70509953656954705</v>
      </c>
      <c r="W27" s="30">
        <f t="shared" si="15"/>
        <v>0.37677475894649493</v>
      </c>
      <c r="X27" s="30">
        <f t="shared" si="15"/>
        <v>0.26270272198442035</v>
      </c>
      <c r="Y27" s="30">
        <f t="shared" si="15"/>
        <v>0.24202418227203926</v>
      </c>
      <c r="Z27" s="31">
        <f t="shared" si="15"/>
        <v>0.2168407592678234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15">
        <v>69877</v>
      </c>
      <c r="F28" s="115">
        <v>77522</v>
      </c>
      <c r="G28" s="115">
        <v>74373</v>
      </c>
      <c r="H28" s="115">
        <v>73064</v>
      </c>
      <c r="I28" s="115">
        <v>56747</v>
      </c>
      <c r="J28" s="115">
        <v>37560</v>
      </c>
      <c r="K28" s="115">
        <v>26599</v>
      </c>
      <c r="L28" s="115">
        <v>20536</v>
      </c>
      <c r="M28" s="115">
        <v>16886</v>
      </c>
      <c r="N28" s="116">
        <v>17512</v>
      </c>
      <c r="O28" s="5"/>
      <c r="P28" s="20">
        <f t="shared" si="14"/>
        <v>-8.6020599913279607</v>
      </c>
      <c r="Q28" s="30">
        <f t="shared" si="15"/>
        <v>1.0133027883840646</v>
      </c>
      <c r="R28" s="30">
        <f t="shared" si="15"/>
        <v>1.0657241696524995</v>
      </c>
      <c r="S28" s="30">
        <f t="shared" si="15"/>
        <v>1.040673743077597</v>
      </c>
      <c r="T28" s="30">
        <f t="shared" si="15"/>
        <v>1.0483150224949365</v>
      </c>
      <c r="U28" s="30">
        <f t="shared" si="15"/>
        <v>0.94535707965579174</v>
      </c>
      <c r="V28" s="30">
        <f t="shared" si="15"/>
        <v>0.68182982108004475</v>
      </c>
      <c r="W28" s="30">
        <f t="shared" si="15"/>
        <v>0.32774862288433004</v>
      </c>
      <c r="X28" s="30">
        <f t="shared" si="15"/>
        <v>0.26840265220412846</v>
      </c>
      <c r="Y28" s="30">
        <f t="shared" si="15"/>
        <v>0.2228738592108542</v>
      </c>
      <c r="Z28" s="31">
        <f t="shared" si="15"/>
        <v>0.21656706815201532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1.0440466327293703</v>
      </c>
      <c r="R29" s="30">
        <f t="shared" si="15"/>
        <v>1.0611225602246694</v>
      </c>
      <c r="S29" s="30">
        <f t="shared" si="15"/>
        <v>1.0683604821167256</v>
      </c>
      <c r="T29" s="30">
        <f t="shared" si="15"/>
        <v>1.0589199658690693</v>
      </c>
      <c r="U29" s="30">
        <f t="shared" si="15"/>
        <v>0.91274511735841257</v>
      </c>
      <c r="V29" s="30">
        <f t="shared" si="15"/>
        <v>0.64379305082835581</v>
      </c>
      <c r="W29" s="30">
        <f t="shared" si="15"/>
        <v>0.33308532252496997</v>
      </c>
      <c r="X29" s="30">
        <f t="shared" si="15"/>
        <v>0.26861641629386379</v>
      </c>
      <c r="Y29" s="30">
        <f t="shared" si="15"/>
        <v>0.21978052493296674</v>
      </c>
      <c r="Z29" s="31">
        <f t="shared" si="15"/>
        <v>0.21369854358069418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1.0241253893150719</v>
      </c>
      <c r="R30" s="30">
        <f t="shared" si="15"/>
        <v>1.0416292904544775</v>
      </c>
      <c r="S30" s="30">
        <f t="shared" si="15"/>
        <v>1.056838363476061</v>
      </c>
      <c r="T30" s="30">
        <f t="shared" si="15"/>
        <v>1.0198132417047991</v>
      </c>
      <c r="U30" s="30">
        <f t="shared" si="15"/>
        <v>0.9058517223895256</v>
      </c>
      <c r="V30" s="30">
        <f t="shared" si="15"/>
        <v>0.58342294435319797</v>
      </c>
      <c r="W30" s="30">
        <f t="shared" si="15"/>
        <v>0.34697042647109116</v>
      </c>
      <c r="X30" s="30">
        <f t="shared" si="15"/>
        <v>0.28742494889947073</v>
      </c>
      <c r="Y30" s="30">
        <f t="shared" si="15"/>
        <v>0.23678885398158686</v>
      </c>
      <c r="Z30" s="31">
        <f t="shared" si="15"/>
        <v>0.20617530932996989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0.99502649128210141</v>
      </c>
      <c r="R31" s="30">
        <f t="shared" si="15"/>
        <v>1.0414657537329186</v>
      </c>
      <c r="S31" s="30">
        <f t="shared" si="15"/>
        <v>1.0258989512448498</v>
      </c>
      <c r="T31" s="30">
        <f t="shared" si="15"/>
        <v>1.0634620915186768</v>
      </c>
      <c r="U31" s="30">
        <f t="shared" si="15"/>
        <v>0.80173211194821015</v>
      </c>
      <c r="V31" s="30">
        <f t="shared" si="15"/>
        <v>0.53080280535416735</v>
      </c>
      <c r="W31" s="30">
        <f t="shared" si="15"/>
        <v>0.34049331361769619</v>
      </c>
      <c r="X31" s="30">
        <f t="shared" si="15"/>
        <v>0.2923665766737622</v>
      </c>
      <c r="Y31" s="30">
        <f t="shared" si="15"/>
        <v>0.23727940287673696</v>
      </c>
      <c r="Z31" s="31">
        <f t="shared" si="15"/>
        <v>0.23153845205094939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1.004883322602981</v>
      </c>
      <c r="G34" s="30">
        <f t="shared" si="17"/>
        <v>0.99567546555556907</v>
      </c>
      <c r="H34" s="30">
        <f t="shared" si="17"/>
        <v>0.92673801338662065</v>
      </c>
      <c r="I34" s="30">
        <f t="shared" si="17"/>
        <v>0.94384179006571833</v>
      </c>
      <c r="J34" s="30">
        <f t="shared" si="17"/>
        <v>0.66354879070953954</v>
      </c>
      <c r="K34" s="30">
        <f t="shared" si="17"/>
        <v>0.36304223709624517</v>
      </c>
      <c r="L34" s="30">
        <f t="shared" si="17"/>
        <v>0.25089588318897971</v>
      </c>
      <c r="M34" s="30">
        <f t="shared" si="17"/>
        <v>0.22327231204674383</v>
      </c>
      <c r="N34" s="31">
        <f t="shared" si="17"/>
        <v>0.23817737879763365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27"/>
      <c r="D35" s="53">
        <f t="shared" ref="D35:D39" si="19">D8</f>
        <v>1.0000000000000001E-9</v>
      </c>
      <c r="E35" s="30">
        <f t="shared" ref="E35:N39" si="20">E8/$E$7</f>
        <v>0.97111308171669442</v>
      </c>
      <c r="F35" s="30">
        <f t="shared" si="20"/>
        <v>1.0196061758239088</v>
      </c>
      <c r="G35" s="30">
        <f t="shared" si="20"/>
        <v>0.92467292671371826</v>
      </c>
      <c r="H35" s="30">
        <f t="shared" si="20"/>
        <v>0.97255864238772605</v>
      </c>
      <c r="I35" s="30">
        <f t="shared" si="20"/>
        <v>0.88996732304029347</v>
      </c>
      <c r="J35" s="30">
        <f t="shared" si="20"/>
        <v>0.66155658944862183</v>
      </c>
      <c r="K35" s="30">
        <f t="shared" si="20"/>
        <v>0.35185432635657971</v>
      </c>
      <c r="L35" s="30">
        <f t="shared" si="20"/>
        <v>0.22905455473087061</v>
      </c>
      <c r="M35" s="30">
        <f t="shared" si="20"/>
        <v>0.24545377242744865</v>
      </c>
      <c r="N35" s="31">
        <f t="shared" si="20"/>
        <v>0.20043488295817591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27"/>
      <c r="D36" s="53">
        <f t="shared" si="19"/>
        <v>2.5000000000000001E-9</v>
      </c>
      <c r="E36" s="30">
        <f t="shared" si="20"/>
        <v>0.94945396678854732</v>
      </c>
      <c r="F36" s="30">
        <f t="shared" si="20"/>
        <v>0.98336997849880348</v>
      </c>
      <c r="G36" s="30">
        <f t="shared" si="20"/>
        <v>0.98036952903876284</v>
      </c>
      <c r="H36" s="30">
        <f t="shared" si="20"/>
        <v>0.98480339160117103</v>
      </c>
      <c r="I36" s="30">
        <f t="shared" si="20"/>
        <v>0.85722962549045811</v>
      </c>
      <c r="J36" s="30">
        <f t="shared" si="20"/>
        <v>0.66006243850293367</v>
      </c>
      <c r="K36" s="30">
        <f t="shared" si="20"/>
        <v>0.30079809526123347</v>
      </c>
      <c r="L36" s="30">
        <f t="shared" si="20"/>
        <v>0.24941387981195565</v>
      </c>
      <c r="M36" s="30">
        <f t="shared" si="20"/>
        <v>0.20240278908176529</v>
      </c>
      <c r="N36" s="31">
        <f t="shared" si="20"/>
        <v>0.21363929009608726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3.6929278341841343E-2</v>
      </c>
      <c r="S36" s="30">
        <f t="shared" si="23"/>
        <v>5.9851679331319518E-2</v>
      </c>
      <c r="T36" s="30">
        <f t="shared" si="23"/>
        <v>-3.8421385018345688E-3</v>
      </c>
      <c r="U36" s="30">
        <f t="shared" si="23"/>
        <v>6.1218906737013246E-2</v>
      </c>
      <c r="V36" s="30">
        <f t="shared" si="23"/>
        <v>1.5284840619463336E-2</v>
      </c>
      <c r="W36" s="30">
        <f t="shared" si="23"/>
        <v>2.1719025354479005E-2</v>
      </c>
      <c r="X36" s="30">
        <f t="shared" si="23"/>
        <v>1.8411225304586387E-2</v>
      </c>
      <c r="Y36" s="30">
        <f t="shared" si="23"/>
        <v>-9.8274134023711157E-3</v>
      </c>
      <c r="Z36" s="31">
        <f t="shared" si="23"/>
        <v>3.9703132630641208E-2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27"/>
      <c r="D37" s="53">
        <f t="shared" si="19"/>
        <v>5.0000000000000001E-9</v>
      </c>
      <c r="E37" s="30">
        <f t="shared" si="20"/>
        <v>1.0075314925717618</v>
      </c>
      <c r="F37" s="30">
        <f t="shared" si="20"/>
        <v>0.95286743358316828</v>
      </c>
      <c r="G37" s="30">
        <f t="shared" si="20"/>
        <v>0.99789847062110515</v>
      </c>
      <c r="H37" s="30">
        <f t="shared" si="20"/>
        <v>0.97308098784028374</v>
      </c>
      <c r="I37" s="30">
        <f t="shared" si="20"/>
        <v>0.82679996598680772</v>
      </c>
      <c r="J37" s="30">
        <f t="shared" si="20"/>
        <v>0.60250725817227679</v>
      </c>
      <c r="K37" s="30">
        <f t="shared" si="20"/>
        <v>0.3086940148929192</v>
      </c>
      <c r="L37" s="30">
        <f t="shared" si="20"/>
        <v>0.24103205743370465</v>
      </c>
      <c r="M37" s="30">
        <f t="shared" si="20"/>
        <v>0.22086709345124572</v>
      </c>
      <c r="N37" s="31">
        <f t="shared" si="20"/>
        <v>0.19879496118851811</v>
      </c>
      <c r="P37" s="20">
        <f t="shared" si="21"/>
        <v>-8.6020599913279607</v>
      </c>
      <c r="Q37" s="30">
        <f t="shared" si="23"/>
        <v>0</v>
      </c>
      <c r="R37" s="30">
        <f t="shared" si="23"/>
        <v>-6.4090781522985196E-4</v>
      </c>
      <c r="S37" s="30">
        <f t="shared" si="23"/>
        <v>3.7206097892474199E-2</v>
      </c>
      <c r="T37" s="30">
        <f t="shared" si="23"/>
        <v>-3.4044985225448521E-2</v>
      </c>
      <c r="U37" s="30">
        <f t="shared" si="23"/>
        <v>3.6368494053611311E-2</v>
      </c>
      <c r="V37" s="30">
        <f t="shared" si="23"/>
        <v>2.7212512777127107E-2</v>
      </c>
      <c r="W37" s="30">
        <f t="shared" si="23"/>
        <v>6.4471102855509776E-2</v>
      </c>
      <c r="X37" s="30">
        <f t="shared" si="23"/>
        <v>8.2853154658067973E-3</v>
      </c>
      <c r="Y37" s="30">
        <f t="shared" si="23"/>
        <v>5.6671032623605566E-3</v>
      </c>
      <c r="Z37" s="31">
        <f t="shared" si="23"/>
        <v>3.5937685710467904E-2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35"/>
      <c r="D38" s="53">
        <f t="shared" si="19"/>
        <v>7.4999999999999993E-9</v>
      </c>
      <c r="E38" s="30">
        <f t="shared" si="20"/>
        <v>0.97455084364864375</v>
      </c>
      <c r="F38" s="30">
        <f t="shared" si="20"/>
        <v>1.0180269918975717</v>
      </c>
      <c r="G38" s="30">
        <f t="shared" si="20"/>
        <v>1.0246352692508593</v>
      </c>
      <c r="H38" s="30">
        <f t="shared" si="20"/>
        <v>0.9438660852030466</v>
      </c>
      <c r="I38" s="30">
        <f t="shared" si="20"/>
        <v>0.87119932945420975</v>
      </c>
      <c r="J38" s="30">
        <f t="shared" si="20"/>
        <v>0.51718273587541452</v>
      </c>
      <c r="K38" s="30">
        <f t="shared" si="20"/>
        <v>0.32805723934354541</v>
      </c>
      <c r="L38" s="30">
        <f t="shared" si="20"/>
        <v>0.26576450723387712</v>
      </c>
      <c r="M38" s="30">
        <f t="shared" si="20"/>
        <v>0.20949696918161831</v>
      </c>
      <c r="N38" s="31">
        <f t="shared" si="20"/>
        <v>0.19725221996817338</v>
      </c>
      <c r="P38" s="20">
        <f t="shared" si="21"/>
        <v>-8.3010299956639813</v>
      </c>
      <c r="Q38" s="30">
        <f t="shared" si="23"/>
        <v>0</v>
      </c>
      <c r="R38" s="30">
        <f t="shared" si="23"/>
        <v>3.6275577671447623E-2</v>
      </c>
      <c r="S38" s="30">
        <f t="shared" si="23"/>
        <v>4.2222486125474079E-2</v>
      </c>
      <c r="T38" s="30">
        <f t="shared" si="23"/>
        <v>-1.387673769615172E-2</v>
      </c>
      <c r="U38" s="30">
        <f t="shared" si="23"/>
        <v>9.8766240594276522E-2</v>
      </c>
      <c r="V38" s="30">
        <f t="shared" si="23"/>
        <v>8.6761793796796827E-2</v>
      </c>
      <c r="W38" s="30">
        <f t="shared" si="23"/>
        <v>7.1034441718201946E-2</v>
      </c>
      <c r="X38" s="30">
        <f t="shared" si="23"/>
        <v>1.6466329232973309E-2</v>
      </c>
      <c r="Y38" s="30">
        <f t="shared" si="23"/>
        <v>1.5694423963010878E-2</v>
      </c>
      <c r="Z38" s="31">
        <f t="shared" si="23"/>
        <v>4.6467263757796584E-2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33"/>
      <c r="D39" s="53">
        <f t="shared" si="19"/>
        <v>1E-8</v>
      </c>
      <c r="E39" s="30">
        <f t="shared" si="20"/>
        <v>0.93770726789033176</v>
      </c>
      <c r="F39" s="30">
        <f t="shared" si="20"/>
        <v>0.91359434409203</v>
      </c>
      <c r="G39" s="30">
        <f t="shared" si="20"/>
        <v>0.87091993537493473</v>
      </c>
      <c r="H39" s="30">
        <f t="shared" si="20"/>
        <v>0.98911577847693788</v>
      </c>
      <c r="I39" s="30">
        <f t="shared" si="20"/>
        <v>0.70862841802213283</v>
      </c>
      <c r="J39" s="30">
        <f t="shared" si="20"/>
        <v>0.47264974915270708</v>
      </c>
      <c r="K39" s="30">
        <f t="shared" si="20"/>
        <v>0.29472431092916751</v>
      </c>
      <c r="L39" s="30">
        <f t="shared" si="20"/>
        <v>0.23610014455606709</v>
      </c>
      <c r="M39" s="30">
        <f t="shared" si="20"/>
        <v>0.22646712260541052</v>
      </c>
      <c r="N39" s="31">
        <f t="shared" si="20"/>
        <v>0.21551001567036357</v>
      </c>
      <c r="P39" s="20">
        <f t="shared" si="21"/>
        <v>-8.1249387366082999</v>
      </c>
      <c r="Q39" s="30">
        <f t="shared" si="23"/>
        <v>0</v>
      </c>
      <c r="R39" s="30">
        <f t="shared" si="23"/>
        <v>3.4829614708063783E-2</v>
      </c>
      <c r="S39" s="30">
        <f t="shared" si="23"/>
        <v>3.2553794941591718E-2</v>
      </c>
      <c r="T39" s="30">
        <f t="shared" si="23"/>
        <v>5.2897272169847298E-3</v>
      </c>
      <c r="U39" s="30">
        <f t="shared" si="23"/>
        <v>8.6359191170727656E-2</v>
      </c>
      <c r="V39" s="30">
        <f t="shared" si="23"/>
        <v>0.13319233049505075</v>
      </c>
      <c r="W39" s="30">
        <f t="shared" si="23"/>
        <v>4.9438409984333243E-2</v>
      </c>
      <c r="X39" s="30">
        <f t="shared" si="23"/>
        <v>-7.7818097932873531E-3</v>
      </c>
      <c r="Y39" s="30">
        <f t="shared" si="23"/>
        <v>-5.8069551351678794E-3</v>
      </c>
      <c r="Z39" s="31">
        <f t="shared" si="23"/>
        <v>4.9026326664451253E-2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33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4.4072795775862428E-3</v>
      </c>
      <c r="S40" s="36">
        <f t="shared" si="23"/>
        <v>3.2539857449763732E-2</v>
      </c>
      <c r="T40" s="36">
        <f t="shared" si="23"/>
        <v>-6.7485797003334458E-2</v>
      </c>
      <c r="U40" s="36">
        <f t="shared" si="23"/>
        <v>0.16228670277129487</v>
      </c>
      <c r="V40" s="36">
        <f t="shared" si="23"/>
        <v>0.16545098346000842</v>
      </c>
      <c r="W40" s="36">
        <f t="shared" si="23"/>
        <v>4.4652194702587023E-2</v>
      </c>
      <c r="X40" s="36">
        <f t="shared" si="23"/>
        <v>-2.0669053676083682E-2</v>
      </c>
      <c r="Y40" s="36">
        <f t="shared" si="23"/>
        <v>-1.2860488204051834E-2</v>
      </c>
      <c r="Z40" s="37">
        <f t="shared" si="23"/>
        <v>1.6412034366352662E-2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33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33"/>
      <c r="D42" s="53">
        <f>D7</f>
        <v>0</v>
      </c>
      <c r="E42" s="30">
        <f>E15/$E$15</f>
        <v>1</v>
      </c>
      <c r="F42" s="30">
        <f t="shared" ref="F42:N42" si="25">F15/$E$15</f>
        <v>1.1033481057125871</v>
      </c>
      <c r="G42" s="30">
        <f t="shared" si="25"/>
        <v>1.1245068367291791</v>
      </c>
      <c r="H42" s="30">
        <f t="shared" si="25"/>
        <v>1.0755147813868022</v>
      </c>
      <c r="I42" s="30">
        <f t="shared" si="25"/>
        <v>1.0154164189590877</v>
      </c>
      <c r="J42" s="30">
        <f t="shared" si="25"/>
        <v>0.754188509971356</v>
      </c>
      <c r="K42" s="30">
        <f t="shared" si="25"/>
        <v>0.41668918553748041</v>
      </c>
      <c r="L42" s="30">
        <f t="shared" si="25"/>
        <v>0.29416851321407339</v>
      </c>
      <c r="M42" s="30">
        <f t="shared" si="25"/>
        <v>0.23300275630978759</v>
      </c>
      <c r="N42" s="31">
        <f t="shared" si="25"/>
        <v>0.25794465762308816</v>
      </c>
      <c r="P42" s="97" t="s">
        <v>84</v>
      </c>
      <c r="Q42" s="161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33"/>
      <c r="D43" s="53">
        <f t="shared" ref="D43:D47" si="26">D8</f>
        <v>1.0000000000000001E-9</v>
      </c>
      <c r="E43" s="30">
        <f t="shared" ref="E43:N47" si="27">E16/$E$15</f>
        <v>1.0869858941793222</v>
      </c>
      <c r="F43" s="30">
        <f t="shared" si="27"/>
        <v>1.0726368696968058</v>
      </c>
      <c r="G43" s="30">
        <f t="shared" si="27"/>
        <v>1.1365319137437173</v>
      </c>
      <c r="H43" s="30">
        <f t="shared" si="27"/>
        <v>1.0901880776090365</v>
      </c>
      <c r="I43" s="30">
        <f t="shared" si="27"/>
        <v>0.95752040209695721</v>
      </c>
      <c r="J43" s="30">
        <f t="shared" si="27"/>
        <v>0.77831973193536186</v>
      </c>
      <c r="K43" s="30">
        <f t="shared" si="27"/>
        <v>0.42020212938442414</v>
      </c>
      <c r="L43" s="30">
        <f t="shared" si="27"/>
        <v>0.27861698103010324</v>
      </c>
      <c r="M43" s="30">
        <f t="shared" si="27"/>
        <v>0.24885153758849915</v>
      </c>
      <c r="N43" s="31">
        <f t="shared" si="27"/>
        <v>0.2317191806734043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35"/>
      <c r="D44" s="53">
        <f t="shared" si="26"/>
        <v>2.5000000000000001E-9</v>
      </c>
      <c r="E44" s="30">
        <f t="shared" si="27"/>
        <v>1.0979705993622655</v>
      </c>
      <c r="F44" s="30">
        <f t="shared" si="27"/>
        <v>1.1859022861157651</v>
      </c>
      <c r="G44" s="30">
        <f t="shared" si="27"/>
        <v>1.0990244825163487</v>
      </c>
      <c r="H44" s="30">
        <f t="shared" si="27"/>
        <v>1.1016321677565799</v>
      </c>
      <c r="I44" s="30">
        <f t="shared" si="27"/>
        <v>1.0291709452521214</v>
      </c>
      <c r="J44" s="30">
        <f t="shared" si="27"/>
        <v>0.7331243582121818</v>
      </c>
      <c r="K44" s="30">
        <f t="shared" si="27"/>
        <v>0.36226557855482894</v>
      </c>
      <c r="L44" s="30">
        <f t="shared" si="27"/>
        <v>0.29761390044857589</v>
      </c>
      <c r="M44" s="30">
        <f t="shared" si="27"/>
        <v>0.25010809057990596</v>
      </c>
      <c r="N44" s="31">
        <f t="shared" si="27"/>
        <v>0.22074798681294924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1.1327487434470085</v>
      </c>
      <c r="F45" s="30">
        <f t="shared" si="27"/>
        <v>1.1041722963843701</v>
      </c>
      <c r="G45" s="30">
        <f t="shared" si="27"/>
        <v>1.1785656380046479</v>
      </c>
      <c r="H45" s="30">
        <f t="shared" si="27"/>
        <v>1.1856320596660002</v>
      </c>
      <c r="I45" s="30">
        <f t="shared" si="27"/>
        <v>0.98198940712316918</v>
      </c>
      <c r="J45" s="30">
        <f t="shared" si="27"/>
        <v>0.75260768524023136</v>
      </c>
      <c r="K45" s="30">
        <f t="shared" si="27"/>
        <v>0.37389882721720802</v>
      </c>
      <c r="L45" s="30">
        <f t="shared" si="27"/>
        <v>0.31346268172728747</v>
      </c>
      <c r="M45" s="30">
        <f t="shared" si="27"/>
        <v>0.22746311408960709</v>
      </c>
      <c r="N45" s="31">
        <f t="shared" si="27"/>
        <v>0.23220558828298113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1.1158190563692374</v>
      </c>
      <c r="F46" s="30">
        <f t="shared" si="27"/>
        <v>1.0898232719018537</v>
      </c>
      <c r="G46" s="30">
        <f t="shared" si="27"/>
        <v>1.1194536021185755</v>
      </c>
      <c r="H46" s="30">
        <f t="shared" si="27"/>
        <v>1.13866670269686</v>
      </c>
      <c r="I46" s="30">
        <f t="shared" si="27"/>
        <v>0.99766254120953357</v>
      </c>
      <c r="J46" s="30">
        <f t="shared" si="27"/>
        <v>0.68755066745933091</v>
      </c>
      <c r="K46" s="30">
        <f t="shared" si="27"/>
        <v>0.37674971626222775</v>
      </c>
      <c r="L46" s="30">
        <f t="shared" si="27"/>
        <v>0.30697724693292977</v>
      </c>
      <c r="M46" s="30">
        <f t="shared" si="27"/>
        <v>0.25114846241150085</v>
      </c>
      <c r="N46" s="31">
        <f t="shared" si="27"/>
        <v>0.21485705020807436</v>
      </c>
      <c r="P46" s="20" t="e">
        <f>LOG(D61,10)</f>
        <v>#NUM!</v>
      </c>
      <c r="Q46" s="30">
        <f>$E88*E$88</f>
        <v>1</v>
      </c>
      <c r="R46" s="30">
        <f t="shared" ref="R46:Z51" si="29">$E88*F$88</f>
        <v>1.0643727668904484</v>
      </c>
      <c r="S46" s="30">
        <f t="shared" si="29"/>
        <v>1.0802812967005408</v>
      </c>
      <c r="T46" s="30">
        <f t="shared" si="29"/>
        <v>1.0012024704077429</v>
      </c>
      <c r="U46" s="30">
        <f t="shared" si="29"/>
        <v>0.96074364439447169</v>
      </c>
      <c r="V46" s="30">
        <f t="shared" si="29"/>
        <v>0.62174762015372775</v>
      </c>
      <c r="W46" s="30">
        <f t="shared" si="29"/>
        <v>0.22787814508235765</v>
      </c>
      <c r="X46" s="30">
        <f t="shared" si="29"/>
        <v>8.4250664785201157E-2</v>
      </c>
      <c r="Y46" s="30">
        <f t="shared" si="29"/>
        <v>2.4394975269294406E-2</v>
      </c>
      <c r="Z46" s="31">
        <f t="shared" si="29"/>
        <v>5.4186428572764123E-2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1.1194400907960871</v>
      </c>
      <c r="F47" s="30">
        <f t="shared" si="27"/>
        <v>1.1813489704372264</v>
      </c>
      <c r="G47" s="30">
        <f t="shared" si="27"/>
        <v>1.2191401394368482</v>
      </c>
      <c r="H47" s="30">
        <f t="shared" si="27"/>
        <v>1.2310165919040155</v>
      </c>
      <c r="I47" s="30">
        <f t="shared" si="27"/>
        <v>0.94299573042209373</v>
      </c>
      <c r="J47" s="30">
        <f t="shared" si="27"/>
        <v>0.62098038155974711</v>
      </c>
      <c r="K47" s="30">
        <f t="shared" si="27"/>
        <v>0.3735340215100254</v>
      </c>
      <c r="L47" s="30">
        <f t="shared" si="27"/>
        <v>0.36829162838458629</v>
      </c>
      <c r="M47" s="30">
        <f t="shared" si="27"/>
        <v>0.261133329730314</v>
      </c>
      <c r="N47" s="31">
        <f t="shared" si="27"/>
        <v>0.24655461276549748</v>
      </c>
      <c r="P47" s="20">
        <f t="shared" ref="P47:P51" si="30">LOG(D62,10)</f>
        <v>-8.9999999999999982</v>
      </c>
      <c r="Q47" s="30">
        <f t="shared" ref="Q47:Q51" si="31">$E89*E$88</f>
        <v>1.0371768087374453</v>
      </c>
      <c r="R47" s="30">
        <f t="shared" si="29"/>
        <v>1.1039427496704801</v>
      </c>
      <c r="S47" s="30">
        <f t="shared" si="29"/>
        <v>1.1204427078506163</v>
      </c>
      <c r="T47" s="30">
        <f t="shared" si="29"/>
        <v>1.0384239831575492</v>
      </c>
      <c r="U47" s="30">
        <f t="shared" si="29"/>
        <v>0.99646102710784112</v>
      </c>
      <c r="V47" s="30">
        <f t="shared" si="29"/>
        <v>0.64486221251114473</v>
      </c>
      <c r="W47" s="30">
        <f t="shared" si="29"/>
        <v>0.23634992729752829</v>
      </c>
      <c r="X47" s="30">
        <f t="shared" si="29"/>
        <v>8.7382835635923195E-2</v>
      </c>
      <c r="Y47" s="30">
        <f t="shared" si="29"/>
        <v>2.5301902599035673E-2</v>
      </c>
      <c r="Z47" s="31">
        <f t="shared" si="29"/>
        <v>5.6200907063979018E-2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1.0167578415491667</v>
      </c>
      <c r="R48" s="30">
        <f t="shared" si="29"/>
        <v>1.0822093570672466</v>
      </c>
      <c r="S48" s="30">
        <f t="shared" si="29"/>
        <v>1.0983844794991768</v>
      </c>
      <c r="T48" s="30">
        <f t="shared" si="29"/>
        <v>1.0179804627654701</v>
      </c>
      <c r="U48" s="30">
        <f t="shared" si="29"/>
        <v>0.97684363415660325</v>
      </c>
      <c r="V48" s="30">
        <f t="shared" si="29"/>
        <v>0.6321667682558354</v>
      </c>
      <c r="W48" s="30">
        <f t="shared" si="29"/>
        <v>0.23169689093016582</v>
      </c>
      <c r="X48" s="30">
        <f t="shared" si="29"/>
        <v>8.5662524076083518E-2</v>
      </c>
      <c r="Y48" s="30">
        <f t="shared" si="29"/>
        <v>2.4803782399453082E-2</v>
      </c>
      <c r="Z48" s="31">
        <f t="shared" si="29"/>
        <v>5.5094476156901745E-2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1.0554865995566258</v>
      </c>
      <c r="R49" s="30">
        <f t="shared" si="29"/>
        <v>1.1234311923858764</v>
      </c>
      <c r="S49" s="30">
        <f t="shared" si="29"/>
        <v>1.1402224324190762</v>
      </c>
      <c r="T49" s="30">
        <f t="shared" si="29"/>
        <v>1.0567557909583618</v>
      </c>
      <c r="U49" s="30">
        <f t="shared" si="29"/>
        <v>1.014052042267561</v>
      </c>
      <c r="V49" s="30">
        <f t="shared" si="29"/>
        <v>0.65624628137848273</v>
      </c>
      <c r="W49" s="30">
        <f t="shared" si="29"/>
        <v>0.2405223284662491</v>
      </c>
      <c r="X49" s="30">
        <f t="shared" si="29"/>
        <v>8.8925447684517128E-2</v>
      </c>
      <c r="Y49" s="30">
        <f t="shared" si="29"/>
        <v>2.5748569493255536E-2</v>
      </c>
      <c r="Z49" s="31">
        <f t="shared" si="29"/>
        <v>5.7193049236384796E-2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1.0450706469775841</v>
      </c>
      <c r="G50" s="30">
        <f t="shared" si="33"/>
        <v>1.071005524274939</v>
      </c>
      <c r="H50" s="30">
        <f t="shared" si="33"/>
        <v>1.0006108573249761</v>
      </c>
      <c r="I50" s="30">
        <f t="shared" si="33"/>
        <v>0.94725379793902054</v>
      </c>
      <c r="J50" s="30">
        <f t="shared" si="33"/>
        <v>0.68146446403909489</v>
      </c>
      <c r="K50" s="30">
        <f t="shared" si="33"/>
        <v>0.3814803994475725</v>
      </c>
      <c r="L50" s="30">
        <f t="shared" si="33"/>
        <v>0.27410230532242641</v>
      </c>
      <c r="M50" s="30">
        <f t="shared" si="33"/>
        <v>0.22034686072452991</v>
      </c>
      <c r="N50" s="31">
        <f t="shared" si="33"/>
        <v>0.25144746627005204</v>
      </c>
      <c r="P50" s="20">
        <f t="shared" si="30"/>
        <v>-8.1249387366082999</v>
      </c>
      <c r="Q50" s="30">
        <f t="shared" si="31"/>
        <v>1.0303913314849262</v>
      </c>
      <c r="R50" s="30">
        <f t="shared" si="29"/>
        <v>1.0967204724725441</v>
      </c>
      <c r="S50" s="30">
        <f t="shared" si="29"/>
        <v>1.1131124836855328</v>
      </c>
      <c r="T50" s="30">
        <f t="shared" si="29"/>
        <v>1.0316303465694316</v>
      </c>
      <c r="U50" s="30">
        <f t="shared" si="29"/>
        <v>0.98994192296330019</v>
      </c>
      <c r="V50" s="30">
        <f t="shared" si="29"/>
        <v>0.64064335817778373</v>
      </c>
      <c r="W50" s="30">
        <f t="shared" si="29"/>
        <v>0.2348036653277257</v>
      </c>
      <c r="X50" s="30">
        <f t="shared" si="29"/>
        <v>8.681115466651361E-2</v>
      </c>
      <c r="Y50" s="30">
        <f t="shared" si="29"/>
        <v>2.513637104927011E-2</v>
      </c>
      <c r="Z50" s="31">
        <f t="shared" si="29"/>
        <v>5.5833226285503273E-2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1.0304366301922874</v>
      </c>
      <c r="F51" s="30">
        <f t="shared" si="33"/>
        <v>1.0433310315521087</v>
      </c>
      <c r="G51" s="30">
        <f t="shared" si="33"/>
        <v>1.0446058642303198</v>
      </c>
      <c r="H51" s="30">
        <f t="shared" si="33"/>
        <v>1.0402634654201637</v>
      </c>
      <c r="I51" s="30">
        <f t="shared" si="33"/>
        <v>0.96114416232869437</v>
      </c>
      <c r="J51" s="30">
        <f t="shared" si="33"/>
        <v>0.67542228832465734</v>
      </c>
      <c r="K51" s="30">
        <f t="shared" si="33"/>
        <v>0.35826782109848082</v>
      </c>
      <c r="L51" s="30">
        <f t="shared" si="33"/>
        <v>0.28043663019228726</v>
      </c>
      <c r="M51" s="30">
        <f t="shared" si="33"/>
        <v>0.23176723680016997</v>
      </c>
      <c r="N51" s="31">
        <f t="shared" si="33"/>
        <v>0.21836821417188995</v>
      </c>
      <c r="P51" s="20">
        <f t="shared" si="30"/>
        <v>-8</v>
      </c>
      <c r="Q51" s="30">
        <f t="shared" si="31"/>
        <v>0.99373475179551218</v>
      </c>
      <c r="R51" s="30">
        <f t="shared" si="29"/>
        <v>1.0577042073237823</v>
      </c>
      <c r="S51" s="30">
        <f t="shared" si="29"/>
        <v>1.0735130662460459</v>
      </c>
      <c r="T51" s="30">
        <f t="shared" si="29"/>
        <v>0.99492968842769203</v>
      </c>
      <c r="U51" s="30">
        <f t="shared" si="29"/>
        <v>0.95472434700145614</v>
      </c>
      <c r="V51" s="30">
        <f t="shared" si="29"/>
        <v>0.61785221699291504</v>
      </c>
      <c r="W51" s="30">
        <f t="shared" si="29"/>
        <v>0.2264504319430384</v>
      </c>
      <c r="X51" s="30">
        <f t="shared" si="29"/>
        <v>8.3722813458928777E-2</v>
      </c>
      <c r="Y51" s="30">
        <f t="shared" si="29"/>
        <v>2.4242134694289933E-2</v>
      </c>
      <c r="Z51" s="31">
        <f t="shared" si="29"/>
        <v>5.3846937148441007E-2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0.99248379900138106</v>
      </c>
      <c r="F52" s="30">
        <f t="shared" si="33"/>
        <v>1.0279002443429299</v>
      </c>
      <c r="G52" s="30">
        <f t="shared" si="33"/>
        <v>1.0426272176776799</v>
      </c>
      <c r="H52" s="30">
        <f t="shared" si="33"/>
        <v>1.0585095081270584</v>
      </c>
      <c r="I52" s="30">
        <f t="shared" si="33"/>
        <v>0.94967066822479551</v>
      </c>
      <c r="J52" s="30">
        <f t="shared" si="33"/>
        <v>0.65230266652501856</v>
      </c>
      <c r="K52" s="30">
        <f t="shared" si="33"/>
        <v>0.32018219483692767</v>
      </c>
      <c r="L52" s="30">
        <f t="shared" si="33"/>
        <v>0.25818017635185381</v>
      </c>
      <c r="M52" s="30">
        <f t="shared" si="33"/>
        <v>0.21611069797089133</v>
      </c>
      <c r="N52" s="31">
        <f t="shared" si="33"/>
        <v>0.21531392754700945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0.99185966216934029</v>
      </c>
      <c r="F53" s="30">
        <f t="shared" si="33"/>
        <v>1.1263279507064698</v>
      </c>
      <c r="G53" s="30">
        <f t="shared" si="33"/>
        <v>1.0286173377244237</v>
      </c>
      <c r="H53" s="30">
        <f t="shared" si="33"/>
        <v>1.0180468501009243</v>
      </c>
      <c r="I53" s="30">
        <f t="shared" si="33"/>
        <v>0.92944597896526082</v>
      </c>
      <c r="J53" s="30">
        <f t="shared" si="33"/>
        <v>0.57626420907255926</v>
      </c>
      <c r="K53" s="30">
        <f t="shared" si="33"/>
        <v>0.31666312546478276</v>
      </c>
      <c r="L53" s="30">
        <f t="shared" si="33"/>
        <v>0.2513545097205992</v>
      </c>
      <c r="M53" s="30">
        <f t="shared" si="33"/>
        <v>0.21101136725804739</v>
      </c>
      <c r="N53" s="31">
        <f t="shared" si="33"/>
        <v>0.21009508127058324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0.98200626792733459</v>
      </c>
      <c r="F54" s="30">
        <f t="shared" si="33"/>
        <v>1.0170376075640073</v>
      </c>
      <c r="G54" s="30">
        <f t="shared" si="33"/>
        <v>1.0264262190587485</v>
      </c>
      <c r="H54" s="30">
        <f t="shared" si="33"/>
        <v>0.97690693721449062</v>
      </c>
      <c r="I54" s="30">
        <f t="shared" si="33"/>
        <v>0.84869329650483372</v>
      </c>
      <c r="J54" s="30">
        <f t="shared" si="33"/>
        <v>0.54553542972484859</v>
      </c>
      <c r="K54" s="30">
        <f t="shared" si="33"/>
        <v>0.33610432380750027</v>
      </c>
      <c r="L54" s="30">
        <f t="shared" si="33"/>
        <v>0.28953309253160525</v>
      </c>
      <c r="M54" s="30">
        <f t="shared" si="33"/>
        <v>0.24972113035164134</v>
      </c>
      <c r="N54" s="31">
        <f t="shared" si="33"/>
        <v>0.20641665781366195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0.92793211515988527</v>
      </c>
      <c r="F55" s="36">
        <f t="shared" si="33"/>
        <v>1.0294539466694996</v>
      </c>
      <c r="G55" s="36">
        <f t="shared" si="33"/>
        <v>0.98763677892276636</v>
      </c>
      <c r="H55" s="36">
        <f t="shared" si="33"/>
        <v>0.97025390417507706</v>
      </c>
      <c r="I55" s="36">
        <f t="shared" si="33"/>
        <v>0.75357218740040366</v>
      </c>
      <c r="J55" s="36">
        <f t="shared" si="33"/>
        <v>0.49877828535004781</v>
      </c>
      <c r="K55" s="36">
        <f t="shared" si="33"/>
        <v>0.35322160841389566</v>
      </c>
      <c r="L55" s="36">
        <f t="shared" si="33"/>
        <v>0.27270795708063317</v>
      </c>
      <c r="M55" s="36">
        <f t="shared" si="33"/>
        <v>0.22423775629448636</v>
      </c>
      <c r="N55" s="37">
        <f t="shared" si="33"/>
        <v>0.23255072771698715</v>
      </c>
      <c r="P55" s="20" t="e">
        <f>LOG(D61,10)</f>
        <v>#NUM!</v>
      </c>
      <c r="Q55" s="30">
        <f>E88</f>
        <v>1</v>
      </c>
      <c r="R55" s="30">
        <f t="shared" ref="R55:Z60" si="36">F88</f>
        <v>1.0643727668904484</v>
      </c>
      <c r="S55" s="30">
        <f t="shared" si="36"/>
        <v>1.0802812967005408</v>
      </c>
      <c r="T55" s="30">
        <f t="shared" si="36"/>
        <v>1.0012024704077429</v>
      </c>
      <c r="U55" s="30">
        <f t="shared" si="36"/>
        <v>0.96074364439447169</v>
      </c>
      <c r="V55" s="30">
        <f t="shared" si="36"/>
        <v>0.62174762015372775</v>
      </c>
      <c r="W55" s="30">
        <f t="shared" si="36"/>
        <v>0.22787814508235765</v>
      </c>
      <c r="X55" s="30">
        <f t="shared" si="36"/>
        <v>8.4250664785201157E-2</v>
      </c>
      <c r="Y55" s="30">
        <f t="shared" si="36"/>
        <v>2.4394975269294406E-2</v>
      </c>
      <c r="Z55" s="31">
        <f t="shared" si="36"/>
        <v>5.4186428572764123E-2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1.0371768087374453</v>
      </c>
      <c r="R56" s="30">
        <f t="shared" si="36"/>
        <v>1.0569286387226513</v>
      </c>
      <c r="S56" s="30">
        <f t="shared" si="36"/>
        <v>1.0444307607340211</v>
      </c>
      <c r="T56" s="30">
        <f t="shared" si="36"/>
        <v>1.0432548003052495</v>
      </c>
      <c r="U56" s="30">
        <f t="shared" si="36"/>
        <v>0.91964299977764186</v>
      </c>
      <c r="V56" s="30">
        <f t="shared" si="36"/>
        <v>0.6285068140403377</v>
      </c>
      <c r="W56" s="30">
        <f t="shared" si="36"/>
        <v>0.21490821792470338</v>
      </c>
      <c r="X56" s="30">
        <f t="shared" si="36"/>
        <v>7.120893733695588E-2</v>
      </c>
      <c r="Y56" s="30">
        <f t="shared" si="36"/>
        <v>4.5159684957406798E-2</v>
      </c>
      <c r="Z56" s="31">
        <f t="shared" si="36"/>
        <v>1.3435523060956189E-2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1.0167578415491667</v>
      </c>
      <c r="R57" s="30">
        <f t="shared" si="36"/>
        <v>1.0827943126800765</v>
      </c>
      <c r="S57" s="30">
        <f t="shared" si="36"/>
        <v>1.0512376895750952</v>
      </c>
      <c r="T57" s="30">
        <f t="shared" si="36"/>
        <v>1.0608635925070005</v>
      </c>
      <c r="U57" s="30">
        <f t="shared" si="36"/>
        <v>0.93116500281934189</v>
      </c>
      <c r="V57" s="30">
        <f t="shared" si="36"/>
        <v>0.59919339539388383</v>
      </c>
      <c r="W57" s="30">
        <f t="shared" si="36"/>
        <v>0.15314881860344493</v>
      </c>
      <c r="X57" s="30">
        <f t="shared" si="36"/>
        <v>7.8389276128001839E-2</v>
      </c>
      <c r="Y57" s="30">
        <f t="shared" si="36"/>
        <v>2.1035563742405061E-2</v>
      </c>
      <c r="Z57" s="31">
        <f t="shared" si="36"/>
        <v>1.3090747798829905E-2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1.0554865995566258</v>
      </c>
      <c r="R58" s="30">
        <f t="shared" si="36"/>
        <v>1.076997554930017</v>
      </c>
      <c r="S58" s="30">
        <f t="shared" si="36"/>
        <v>1.086115338714176</v>
      </c>
      <c r="T58" s="30">
        <f t="shared" si="36"/>
        <v>1.0742228939985954</v>
      </c>
      <c r="U58" s="30">
        <f t="shared" si="36"/>
        <v>0.89008293182725318</v>
      </c>
      <c r="V58" s="30">
        <f t="shared" si="36"/>
        <v>0.5512775637263353</v>
      </c>
      <c r="W58" s="30">
        <f t="shared" si="36"/>
        <v>0.15987158712319893</v>
      </c>
      <c r="X58" s="30">
        <f t="shared" si="36"/>
        <v>7.8658559878240109E-2</v>
      </c>
      <c r="Y58" s="30">
        <f t="shared" si="36"/>
        <v>1.7138816369535459E-2</v>
      </c>
      <c r="Z58" s="31">
        <f t="shared" si="36"/>
        <v>9.4771986046117696E-3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1.0303913314849262</v>
      </c>
      <c r="R59" s="30">
        <f t="shared" si="36"/>
        <v>1.0524414155212787</v>
      </c>
      <c r="S59" s="30">
        <f t="shared" si="36"/>
        <v>1.0716006495440276</v>
      </c>
      <c r="T59" s="30">
        <f t="shared" si="36"/>
        <v>1.0249592157281928</v>
      </c>
      <c r="U59" s="30">
        <f t="shared" si="36"/>
        <v>0.88139915687050729</v>
      </c>
      <c r="V59" s="30">
        <f t="shared" si="36"/>
        <v>0.47522789282960087</v>
      </c>
      <c r="W59" s="30">
        <f t="shared" si="36"/>
        <v>0.1773629855507301</v>
      </c>
      <c r="X59" s="30">
        <f t="shared" si="36"/>
        <v>0.10235211945967809</v>
      </c>
      <c r="Y59" s="30">
        <f t="shared" si="36"/>
        <v>3.8564616358528203E-2</v>
      </c>
      <c r="Z59" s="31">
        <f t="shared" si="36"/>
        <v>0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0.99373475179551218</v>
      </c>
      <c r="R60" s="30">
        <f t="shared" si="36"/>
        <v>1.0522354043912634</v>
      </c>
      <c r="S60" s="30">
        <f t="shared" si="36"/>
        <v>1.0326255299806681</v>
      </c>
      <c r="T60" s="30">
        <f t="shared" si="36"/>
        <v>1.0799447186067133</v>
      </c>
      <c r="U60" s="30">
        <f t="shared" si="36"/>
        <v>0.75023718664578043</v>
      </c>
      <c r="V60" s="30">
        <f t="shared" si="36"/>
        <v>0.40894104181893698</v>
      </c>
      <c r="W60" s="30">
        <f t="shared" si="36"/>
        <v>0.16920361115796845</v>
      </c>
      <c r="X60" s="30">
        <f t="shared" si="36"/>
        <v>0.10857720647494901</v>
      </c>
      <c r="Y60" s="30">
        <f t="shared" si="36"/>
        <v>3.9182572565881812E-2</v>
      </c>
      <c r="Z60" s="31">
        <f t="shared" si="36"/>
        <v>3.1950559133618994E-2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1.0511006917643841</v>
      </c>
      <c r="G61" s="30">
        <f t="shared" si="40"/>
        <v>1.0637292755198957</v>
      </c>
      <c r="H61" s="30">
        <f t="shared" si="40"/>
        <v>1.0009545506994664</v>
      </c>
      <c r="I61" s="30">
        <f t="shared" si="40"/>
        <v>0.96883733565460883</v>
      </c>
      <c r="J61" s="30">
        <f t="shared" si="40"/>
        <v>0.69973392157333014</v>
      </c>
      <c r="K61" s="30">
        <f t="shared" si="40"/>
        <v>0.38707060736043264</v>
      </c>
      <c r="L61" s="30">
        <f t="shared" si="40"/>
        <v>0.2730555672418265</v>
      </c>
      <c r="M61" s="30">
        <f t="shared" si="40"/>
        <v>0.22554064302702045</v>
      </c>
      <c r="N61" s="31">
        <f t="shared" si="40"/>
        <v>0.24918983423025795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1.0295118686961013</v>
      </c>
      <c r="F62" s="30">
        <f t="shared" si="40"/>
        <v>1.0451913590242745</v>
      </c>
      <c r="G62" s="30">
        <f t="shared" si="40"/>
        <v>1.0352702348959184</v>
      </c>
      <c r="H62" s="30">
        <f t="shared" si="40"/>
        <v>1.0343367284723086</v>
      </c>
      <c r="I62" s="30">
        <f t="shared" si="40"/>
        <v>0.93621062915531505</v>
      </c>
      <c r="J62" s="30">
        <f t="shared" si="40"/>
        <v>0.70509953656954705</v>
      </c>
      <c r="K62" s="30">
        <f t="shared" si="40"/>
        <v>0.37677475894649493</v>
      </c>
      <c r="L62" s="30">
        <f t="shared" si="40"/>
        <v>0.26270272198442035</v>
      </c>
      <c r="M62" s="30">
        <f t="shared" si="40"/>
        <v>0.24202418227203926</v>
      </c>
      <c r="N62" s="31">
        <f t="shared" si="40"/>
        <v>0.2168407592678234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1.0133027883840646</v>
      </c>
      <c r="F63" s="30">
        <f t="shared" si="40"/>
        <v>1.0657241696524995</v>
      </c>
      <c r="G63" s="30">
        <f t="shared" si="40"/>
        <v>1.040673743077597</v>
      </c>
      <c r="H63" s="30">
        <f t="shared" si="40"/>
        <v>1.0483150224949365</v>
      </c>
      <c r="I63" s="30">
        <f t="shared" si="40"/>
        <v>0.94535707965579174</v>
      </c>
      <c r="J63" s="30">
        <f t="shared" si="40"/>
        <v>0.68182982108004475</v>
      </c>
      <c r="K63" s="30">
        <f t="shared" si="40"/>
        <v>0.32774862288433004</v>
      </c>
      <c r="L63" s="30">
        <f t="shared" si="40"/>
        <v>0.26840265220412846</v>
      </c>
      <c r="M63" s="30">
        <f t="shared" si="40"/>
        <v>0.2228738592108542</v>
      </c>
      <c r="N63" s="31">
        <f t="shared" si="40"/>
        <v>0.21656706815201532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1.0440466327293703</v>
      </c>
      <c r="F64" s="30">
        <f t="shared" si="40"/>
        <v>1.0611225602246694</v>
      </c>
      <c r="G64" s="30">
        <f t="shared" si="40"/>
        <v>1.0683604821167256</v>
      </c>
      <c r="H64" s="30">
        <f t="shared" si="40"/>
        <v>1.0589199658690693</v>
      </c>
      <c r="I64" s="30">
        <f t="shared" si="40"/>
        <v>0.91274511735841257</v>
      </c>
      <c r="J64" s="30">
        <f t="shared" si="40"/>
        <v>0.64379305082835581</v>
      </c>
      <c r="K64" s="30">
        <f t="shared" si="40"/>
        <v>0.33308532252496997</v>
      </c>
      <c r="L64" s="30">
        <f t="shared" si="40"/>
        <v>0.26861641629386379</v>
      </c>
      <c r="M64" s="30">
        <f t="shared" si="40"/>
        <v>0.21978052493296674</v>
      </c>
      <c r="N64" s="31">
        <f t="shared" si="40"/>
        <v>0.21369854358069418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1.0241253893150719</v>
      </c>
      <c r="F65" s="30">
        <f t="shared" si="40"/>
        <v>1.0416292904544775</v>
      </c>
      <c r="G65" s="30">
        <f t="shared" si="40"/>
        <v>1.056838363476061</v>
      </c>
      <c r="H65" s="30">
        <f t="shared" si="40"/>
        <v>1.0198132417047991</v>
      </c>
      <c r="I65" s="30">
        <f t="shared" si="40"/>
        <v>0.9058517223895256</v>
      </c>
      <c r="J65" s="30">
        <f t="shared" si="40"/>
        <v>0.58342294435319797</v>
      </c>
      <c r="K65" s="30">
        <f t="shared" si="40"/>
        <v>0.34697042647109116</v>
      </c>
      <c r="L65" s="30">
        <f t="shared" si="40"/>
        <v>0.28742494889947073</v>
      </c>
      <c r="M65" s="30">
        <f t="shared" si="40"/>
        <v>0.23678885398158686</v>
      </c>
      <c r="N65" s="31">
        <f t="shared" si="40"/>
        <v>0.20617530932996989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4.7014110947828813E-2</v>
      </c>
      <c r="S65" s="30">
        <f t="shared" si="45"/>
        <v>7.6011947116595202E-2</v>
      </c>
      <c r="T65" s="30">
        <f t="shared" si="45"/>
        <v>-4.8308171477002837E-3</v>
      </c>
      <c r="U65" s="30">
        <f t="shared" si="45"/>
        <v>7.6818027330199268E-2</v>
      </c>
      <c r="V65" s="30">
        <f t="shared" si="45"/>
        <v>1.6355398470807025E-2</v>
      </c>
      <c r="W65" s="30">
        <f t="shared" si="45"/>
        <v>2.1441709372824913E-2</v>
      </c>
      <c r="X65" s="30">
        <f t="shared" si="45"/>
        <v>1.6173898298967315E-2</v>
      </c>
      <c r="Y65" s="30">
        <f t="shared" si="45"/>
        <v>-1.9857782358371125E-2</v>
      </c>
      <c r="Z65" s="31">
        <f t="shared" si="45"/>
        <v>4.2765384003022829E-2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0.99502649128210141</v>
      </c>
      <c r="F66" s="30">
        <f t="shared" si="40"/>
        <v>1.0414657537329186</v>
      </c>
      <c r="G66" s="30">
        <f t="shared" si="40"/>
        <v>1.0258989512448498</v>
      </c>
      <c r="H66" s="30">
        <f t="shared" si="40"/>
        <v>1.0634620915186768</v>
      </c>
      <c r="I66" s="30">
        <f t="shared" si="40"/>
        <v>0.80173211194821015</v>
      </c>
      <c r="J66" s="30">
        <f t="shared" si="40"/>
        <v>0.53080280535416735</v>
      </c>
      <c r="K66" s="30">
        <f t="shared" si="40"/>
        <v>0.34049331361769619</v>
      </c>
      <c r="L66" s="30">
        <f t="shared" si="40"/>
        <v>0.2923665766737622</v>
      </c>
      <c r="M66" s="30">
        <f t="shared" si="40"/>
        <v>0.23727940287673696</v>
      </c>
      <c r="N66" s="31">
        <f t="shared" si="40"/>
        <v>0.23153845205094939</v>
      </c>
      <c r="P66" s="20">
        <f t="shared" si="44"/>
        <v>-8.6020599913279607</v>
      </c>
      <c r="Q66" s="30">
        <f t="shared" si="45"/>
        <v>0</v>
      </c>
      <c r="R66" s="30">
        <f t="shared" si="45"/>
        <v>-5.8495561282989605E-4</v>
      </c>
      <c r="S66" s="30">
        <f t="shared" si="45"/>
        <v>4.7146789924081611E-2</v>
      </c>
      <c r="T66" s="30">
        <f t="shared" si="45"/>
        <v>-4.2883129741530412E-2</v>
      </c>
      <c r="U66" s="30">
        <f t="shared" si="45"/>
        <v>4.5678631337261355E-2</v>
      </c>
      <c r="V66" s="30">
        <f t="shared" si="45"/>
        <v>3.2973372861951566E-2</v>
      </c>
      <c r="W66" s="30">
        <f t="shared" si="45"/>
        <v>7.8548072326720897E-2</v>
      </c>
      <c r="X66" s="30">
        <f t="shared" si="45"/>
        <v>7.2732479480816792E-3</v>
      </c>
      <c r="Y66" s="30">
        <f t="shared" si="45"/>
        <v>3.7682186570480204E-3</v>
      </c>
      <c r="Z66" s="31">
        <f t="shared" si="45"/>
        <v>4.200372835807184E-2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4.6433637455859378E-2</v>
      </c>
      <c r="S67" s="30">
        <f t="shared" si="45"/>
        <v>5.4107093704900189E-2</v>
      </c>
      <c r="T67" s="30">
        <f t="shared" si="45"/>
        <v>-1.7467103040233578E-2</v>
      </c>
      <c r="U67" s="30">
        <f t="shared" si="45"/>
        <v>0.12396911044030778</v>
      </c>
      <c r="V67" s="30">
        <f t="shared" si="45"/>
        <v>0.10496871765214744</v>
      </c>
      <c r="W67" s="30">
        <f t="shared" si="45"/>
        <v>8.065074134305017E-2</v>
      </c>
      <c r="X67" s="30">
        <f t="shared" si="45"/>
        <v>1.026688780627702E-2</v>
      </c>
      <c r="Y67" s="30">
        <f t="shared" si="45"/>
        <v>8.6097531237200771E-3</v>
      </c>
      <c r="Z67" s="31">
        <f t="shared" si="45"/>
        <v>4.7715850631773027E-2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4.4279056951265439E-2</v>
      </c>
      <c r="S68" s="30">
        <f t="shared" si="45"/>
        <v>4.1511834141505277E-2</v>
      </c>
      <c r="T68" s="30">
        <f t="shared" si="45"/>
        <v>6.6711308412388259E-3</v>
      </c>
      <c r="U68" s="30">
        <f t="shared" si="45"/>
        <v>0.1085427660927929</v>
      </c>
      <c r="V68" s="30">
        <f t="shared" si="45"/>
        <v>0.16541546534818286</v>
      </c>
      <c r="W68" s="30">
        <f t="shared" si="45"/>
        <v>5.7440679776995601E-2</v>
      </c>
      <c r="X68" s="30">
        <f t="shared" si="45"/>
        <v>-1.5540964793164483E-2</v>
      </c>
      <c r="Y68" s="30">
        <f t="shared" si="45"/>
        <v>-1.3428245309258093E-2</v>
      </c>
      <c r="Z68" s="31">
        <f t="shared" si="45"/>
        <v>5.5833226285503273E-2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4.950857964336642E-2</v>
      </c>
      <c r="G69" s="30">
        <f t="shared" si="47"/>
        <v>6.4723167386779426E-2</v>
      </c>
      <c r="H69" s="30">
        <f t="shared" si="47"/>
        <v>7.4388979479468029E-2</v>
      </c>
      <c r="I69" s="30">
        <f t="shared" si="47"/>
        <v>4.0374728488821517E-2</v>
      </c>
      <c r="J69" s="30">
        <f t="shared" si="47"/>
        <v>4.8002286257132015E-2</v>
      </c>
      <c r="K69" s="30">
        <f t="shared" si="47"/>
        <v>2.7256863129235757E-2</v>
      </c>
      <c r="L69" s="30">
        <f t="shared" si="47"/>
        <v>2.1655296644913301E-2</v>
      </c>
      <c r="M69" s="30">
        <f t="shared" si="47"/>
        <v>6.6258521975137794E-3</v>
      </c>
      <c r="N69" s="31">
        <f t="shared" si="47"/>
        <v>1.0075167733648119E-2</v>
      </c>
      <c r="P69" s="21">
        <f t="shared" si="44"/>
        <v>-8</v>
      </c>
      <c r="Q69" s="36">
        <f t="shared" si="45"/>
        <v>0</v>
      </c>
      <c r="R69" s="36">
        <f t="shared" si="45"/>
        <v>5.4688029325189458E-3</v>
      </c>
      <c r="S69" s="36">
        <f t="shared" si="45"/>
        <v>4.0887536265377777E-2</v>
      </c>
      <c r="T69" s="36">
        <f t="shared" si="45"/>
        <v>-8.5015030179021234E-2</v>
      </c>
      <c r="U69" s="36">
        <f t="shared" si="45"/>
        <v>0.20448716035567571</v>
      </c>
      <c r="V69" s="36">
        <f t="shared" si="45"/>
        <v>0.20891117517397806</v>
      </c>
      <c r="W69" s="36">
        <f t="shared" si="45"/>
        <v>5.7246820785069957E-2</v>
      </c>
      <c r="X69" s="36">
        <f t="shared" si="45"/>
        <v>-2.4854393016020229E-2</v>
      </c>
      <c r="Y69" s="36">
        <f t="shared" si="45"/>
        <v>-1.4940437871591879E-2</v>
      </c>
      <c r="Z69" s="37">
        <f t="shared" si="45"/>
        <v>2.1896378014822013E-2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5.7941941241802124E-2</v>
      </c>
      <c r="F70" s="30">
        <f t="shared" si="47"/>
        <v>2.6564247342772598E-2</v>
      </c>
      <c r="G70" s="30">
        <f t="shared" si="47"/>
        <v>0.10623757846283173</v>
      </c>
      <c r="H70" s="30">
        <f t="shared" si="47"/>
        <v>5.9038255951187432E-2</v>
      </c>
      <c r="I70" s="30">
        <f t="shared" si="47"/>
        <v>4.0088844207459666E-2</v>
      </c>
      <c r="J70" s="30">
        <f t="shared" si="47"/>
        <v>6.378841711773614E-2</v>
      </c>
      <c r="K70" s="30">
        <f t="shared" si="47"/>
        <v>3.7745670030692881E-2</v>
      </c>
      <c r="L70" s="30">
        <f t="shared" si="47"/>
        <v>2.9154367604365954E-2</v>
      </c>
      <c r="M70" s="30">
        <f t="shared" si="47"/>
        <v>9.0437768566062598E-3</v>
      </c>
      <c r="N70" s="31">
        <f t="shared" si="47"/>
        <v>1.5697982664875411E-2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7.6415772435711321E-2</v>
      </c>
      <c r="F71" s="30">
        <f t="shared" si="47"/>
        <v>0.10643223619529384</v>
      </c>
      <c r="G71" s="30">
        <f t="shared" si="47"/>
        <v>5.9351592594065153E-2</v>
      </c>
      <c r="H71" s="30">
        <f t="shared" si="47"/>
        <v>5.9077799446749145E-2</v>
      </c>
      <c r="I71" s="30">
        <f t="shared" si="47"/>
        <v>8.6051784671223486E-2</v>
      </c>
      <c r="J71" s="30">
        <f t="shared" si="47"/>
        <v>4.4591486519149084E-2</v>
      </c>
      <c r="K71" s="30">
        <f t="shared" si="47"/>
        <v>3.1424528646576341E-2</v>
      </c>
      <c r="L71" s="30">
        <f t="shared" si="47"/>
        <v>2.5674593604483941E-2</v>
      </c>
      <c r="M71" s="30">
        <f t="shared" si="47"/>
        <v>2.4561233890532205E-2</v>
      </c>
      <c r="N71" s="31">
        <f t="shared" si="47"/>
        <v>3.716337348118028E-3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7.7216901656073242E-2</v>
      </c>
      <c r="F72" s="30">
        <f t="shared" si="47"/>
        <v>9.4403906633865955E-2</v>
      </c>
      <c r="G72" s="30">
        <f t="shared" si="47"/>
        <v>9.6668477215888629E-2</v>
      </c>
      <c r="H72" s="30">
        <f t="shared" si="47"/>
        <v>0.11201539281729256</v>
      </c>
      <c r="I72" s="30">
        <f t="shared" si="47"/>
        <v>7.8931170926715463E-2</v>
      </c>
      <c r="J72" s="30">
        <f t="shared" si="47"/>
        <v>9.5145377728795139E-2</v>
      </c>
      <c r="K72" s="30">
        <f t="shared" si="47"/>
        <v>3.5569415299863287E-2</v>
      </c>
      <c r="L72" s="30">
        <f t="shared" si="47"/>
        <v>3.9179444837792274E-2</v>
      </c>
      <c r="M72" s="30">
        <f t="shared" si="47"/>
        <v>8.2795209288412264E-3</v>
      </c>
      <c r="N72" s="31">
        <f t="shared" si="47"/>
        <v>1.699429922581714E-2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7.9496492194146132E-2</v>
      </c>
      <c r="F73" s="30">
        <f t="shared" si="47"/>
        <v>4.1740143820456592E-2</v>
      </c>
      <c r="G73" s="30">
        <f t="shared" si="47"/>
        <v>5.4233780598422807E-2</v>
      </c>
      <c r="H73" s="30">
        <f t="shared" si="47"/>
        <v>0.10424746216457284</v>
      </c>
      <c r="I73" s="30">
        <f t="shared" si="47"/>
        <v>8.0302865572031965E-2</v>
      </c>
      <c r="J73" s="30">
        <f t="shared" si="47"/>
        <v>9.1284751473510853E-2</v>
      </c>
      <c r="K73" s="30">
        <f t="shared" si="47"/>
        <v>2.6101598944142781E-2</v>
      </c>
      <c r="L73" s="30">
        <f t="shared" si="47"/>
        <v>2.0687089707248564E-2</v>
      </c>
      <c r="M73" s="30">
        <f t="shared" si="47"/>
        <v>2.3646237568656466E-2</v>
      </c>
      <c r="N73" s="31">
        <f t="shared" si="47"/>
        <v>8.8048962947821427E-3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0.10785613663925529</v>
      </c>
      <c r="F74" s="30">
        <f t="shared" si="47"/>
        <v>0.13428085349002886</v>
      </c>
      <c r="G74" s="30">
        <f t="shared" si="47"/>
        <v>0.17723521941852863</v>
      </c>
      <c r="H74" s="30">
        <f t="shared" si="47"/>
        <v>0.14541260442300083</v>
      </c>
      <c r="I74" s="30">
        <f t="shared" si="47"/>
        <v>0.12438465753352682</v>
      </c>
      <c r="J74" s="30">
        <f t="shared" si="47"/>
        <v>7.9181257496258498E-2</v>
      </c>
      <c r="K74" s="30">
        <f t="shared" si="47"/>
        <v>4.0917596908590134E-2</v>
      </c>
      <c r="L74" s="30">
        <f t="shared" si="47"/>
        <v>6.8253154450376233E-2</v>
      </c>
      <c r="M74" s="30">
        <f t="shared" si="47"/>
        <v>2.0688158165697683E-2</v>
      </c>
      <c r="N74" s="31">
        <f t="shared" si="47"/>
        <v>1.5547034402671085E-2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2.8583791784293631E-2</v>
      </c>
      <c r="G77" s="30">
        <f t="shared" si="54"/>
        <v>3.7367938113562309E-2</v>
      </c>
      <c r="H77" s="30">
        <f t="shared" si="54"/>
        <v>4.2948497327212419E-2</v>
      </c>
      <c r="I77" s="30">
        <f t="shared" si="54"/>
        <v>2.3310360361479158E-2</v>
      </c>
      <c r="J77" s="30">
        <f t="shared" si="54"/>
        <v>2.7714132892272644E-2</v>
      </c>
      <c r="K77" s="30">
        <f t="shared" si="54"/>
        <v>1.5736757264929051E-2</v>
      </c>
      <c r="L77" s="30">
        <f t="shared" si="54"/>
        <v>1.2502691347321895E-2</v>
      </c>
      <c r="M77" s="30">
        <f t="shared" si="54"/>
        <v>3.8254375498452541E-3</v>
      </c>
      <c r="N77" s="31">
        <f t="shared" si="54"/>
        <v>5.8169008031523734E-3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3.3452795373323935E-2</v>
      </c>
      <c r="F78" s="30">
        <f t="shared" si="56"/>
        <v>1.5336875354169562E-2</v>
      </c>
      <c r="G78" s="30">
        <f t="shared" si="56"/>
        <v>6.1336294523569888E-2</v>
      </c>
      <c r="H78" s="30">
        <f t="shared" si="56"/>
        <v>3.408575296590409E-2</v>
      </c>
      <c r="I78" s="30">
        <f t="shared" si="56"/>
        <v>2.3145304994677807E-2</v>
      </c>
      <c r="J78" s="30">
        <f t="shared" si="56"/>
        <v>3.6828259794105096E-2</v>
      </c>
      <c r="K78" s="30">
        <f t="shared" si="56"/>
        <v>2.1792472752963327E-2</v>
      </c>
      <c r="L78" s="30">
        <f t="shared" si="56"/>
        <v>1.683228198443399E-2</v>
      </c>
      <c r="M78" s="30">
        <f t="shared" si="56"/>
        <v>5.2214270026525317E-3</v>
      </c>
      <c r="N78" s="31">
        <f t="shared" si="56"/>
        <v>9.0632345172998972E-3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4.4118666786091117E-2</v>
      </c>
      <c r="F79" s="30">
        <f t="shared" si="56"/>
        <v>6.144868021780673E-2</v>
      </c>
      <c r="G79" s="30">
        <f t="shared" si="56"/>
        <v>3.4266657961016515E-2</v>
      </c>
      <c r="H79" s="30">
        <f t="shared" si="56"/>
        <v>3.4108583413711348E-2</v>
      </c>
      <c r="I79" s="30">
        <f t="shared" si="56"/>
        <v>4.9682021044178591E-2</v>
      </c>
      <c r="J79" s="30">
        <f t="shared" si="56"/>
        <v>2.5744906745396295E-2</v>
      </c>
      <c r="K79" s="30">
        <f t="shared" si="56"/>
        <v>1.8142960073257958E-2</v>
      </c>
      <c r="L79" s="30">
        <f t="shared" si="56"/>
        <v>1.4823233528883048E-2</v>
      </c>
      <c r="M79" s="30">
        <f t="shared" si="56"/>
        <v>1.4180434998328129E-2</v>
      </c>
      <c r="N79" s="31">
        <f t="shared" si="56"/>
        <v>2.1456283683354035E-3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4.4581198957122752E-2</v>
      </c>
      <c r="F80" s="30">
        <f t="shared" si="56"/>
        <v>5.4504120907614813E-2</v>
      </c>
      <c r="G80" s="30">
        <f t="shared" si="56"/>
        <v>5.5811571342744511E-2</v>
      </c>
      <c r="H80" s="30">
        <f t="shared" si="56"/>
        <v>6.4672117196445542E-2</v>
      </c>
      <c r="I80" s="30">
        <f t="shared" si="56"/>
        <v>4.5570932781991536E-2</v>
      </c>
      <c r="J80" s="30">
        <f t="shared" si="56"/>
        <v>5.49322094438685E-2</v>
      </c>
      <c r="K80" s="30">
        <f t="shared" si="56"/>
        <v>2.0536011498293663E-2</v>
      </c>
      <c r="L80" s="30">
        <f t="shared" si="56"/>
        <v>2.2620263023799464E-2</v>
      </c>
      <c r="M80" s="30">
        <f t="shared" si="56"/>
        <v>4.7801836370276228E-3</v>
      </c>
      <c r="N80" s="31">
        <f t="shared" si="56"/>
        <v>9.811663232714575E-3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4.5897321167921258E-2</v>
      </c>
      <c r="F81" s="30">
        <f t="shared" si="56"/>
        <v>2.4098683270754311E-2</v>
      </c>
      <c r="G81" s="30">
        <f t="shared" si="56"/>
        <v>3.1311887827670512E-2</v>
      </c>
      <c r="H81" s="30">
        <f t="shared" si="56"/>
        <v>6.0187300343051461E-2</v>
      </c>
      <c r="I81" s="30">
        <f t="shared" si="56"/>
        <v>4.6362881054710987E-2</v>
      </c>
      <c r="J81" s="30">
        <f t="shared" si="56"/>
        <v>5.2703275836139582E-2</v>
      </c>
      <c r="K81" s="30">
        <f t="shared" si="56"/>
        <v>1.5069765176680487E-2</v>
      </c>
      <c r="L81" s="30">
        <f t="shared" si="56"/>
        <v>1.1943696811229896E-2</v>
      </c>
      <c r="M81" s="30">
        <f t="shared" si="56"/>
        <v>1.3652161625585654E-2</v>
      </c>
      <c r="N81" s="31">
        <f t="shared" si="56"/>
        <v>5.0835092459792092E-3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6.2270769522427105E-2</v>
      </c>
      <c r="F82" s="36">
        <f t="shared" si="56"/>
        <v>7.7527086909480861E-2</v>
      </c>
      <c r="G82" s="36">
        <f t="shared" si="56"/>
        <v>0.10232680164116989</v>
      </c>
      <c r="H82" s="36">
        <f t="shared" si="56"/>
        <v>8.3954006307184095E-2</v>
      </c>
      <c r="I82" s="36">
        <f t="shared" si="56"/>
        <v>7.1813515510041129E-2</v>
      </c>
      <c r="J82" s="36">
        <f t="shared" si="56"/>
        <v>4.5715320330237917E-2</v>
      </c>
      <c r="K82" s="36">
        <f t="shared" si="56"/>
        <v>2.3623785589767115E-2</v>
      </c>
      <c r="L82" s="36">
        <f t="shared" si="56"/>
        <v>3.9405977094965822E-2</v>
      </c>
      <c r="M82" s="36">
        <f t="shared" si="56"/>
        <v>1.1944313686003112E-2</v>
      </c>
      <c r="N82" s="37">
        <f t="shared" si="56"/>
        <v>8.9760844974825244E-3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4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0.20617530932996989</v>
      </c>
      <c r="F85" s="5"/>
      <c r="G85" s="5" t="s">
        <v>22</v>
      </c>
      <c r="H85" s="5">
        <f>1/(1-E85)</f>
        <v>1.2597239815707255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ref="Q85:Y85" si="60">Q76*AVERAGE(Q18:R19)</f>
        <v>#NUM!</v>
      </c>
      <c r="R85" s="30">
        <f t="shared" si="60"/>
        <v>0.17103289220700207</v>
      </c>
      <c r="S85" s="30">
        <f t="shared" si="60"/>
        <v>0.12631354012349769</v>
      </c>
      <c r="T85" s="30">
        <f t="shared" si="60"/>
        <v>0.12050822664093978</v>
      </c>
      <c r="U85" s="30">
        <f t="shared" si="60"/>
        <v>0.10208010532765405</v>
      </c>
      <c r="V85" s="30">
        <f t="shared" si="60"/>
        <v>6.6488692229087459E-2</v>
      </c>
      <c r="W85" s="30">
        <f t="shared" si="60"/>
        <v>2.3623885603032892E-2</v>
      </c>
      <c r="X85" s="30">
        <f t="shared" si="60"/>
        <v>2.2479804886873865E-2</v>
      </c>
      <c r="Y85" s="30">
        <f t="shared" si="60"/>
        <v>1.4098315954773387E-2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-0.25972398157072552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ref="Q86:Y86" si="61">Q77*AVERAGE(Q19:R20)</f>
        <v>#NUM!</v>
      </c>
      <c r="R86" s="30">
        <f t="shared" si="61"/>
        <v>0.13030194564597339</v>
      </c>
      <c r="S86" s="30">
        <f t="shared" si="61"/>
        <v>9.6232366927422236E-2</v>
      </c>
      <c r="T86" s="30">
        <f t="shared" si="61"/>
        <v>9.1809570633089768E-2</v>
      </c>
      <c r="U86" s="30">
        <f t="shared" si="61"/>
        <v>7.7770048581302459E-2</v>
      </c>
      <c r="V86" s="30">
        <f t="shared" si="61"/>
        <v>5.0654618822798106E-2</v>
      </c>
      <c r="W86" s="30">
        <f t="shared" si="61"/>
        <v>1.7997931380751467E-2</v>
      </c>
      <c r="X86" s="30">
        <f t="shared" si="61"/>
        <v>1.712630989690769E-2</v>
      </c>
      <c r="Y86" s="30">
        <f t="shared" si="61"/>
        <v>1.0740846252048781E-2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2">F6</f>
        <v>9.9999999999999995E-8</v>
      </c>
      <c r="G87" s="55">
        <f t="shared" si="62"/>
        <v>2.4999999999999999E-7</v>
      </c>
      <c r="H87" s="55">
        <f t="shared" si="62"/>
        <v>4.9999999999999998E-7</v>
      </c>
      <c r="I87" s="55">
        <f t="shared" si="62"/>
        <v>9.9999999999999995E-7</v>
      </c>
      <c r="J87" s="55">
        <f t="shared" si="62"/>
        <v>1.9999999999999999E-6</v>
      </c>
      <c r="K87" s="55">
        <f t="shared" si="62"/>
        <v>3.9999999999999998E-6</v>
      </c>
      <c r="L87" s="55">
        <f t="shared" si="62"/>
        <v>6.0000000000000002E-6</v>
      </c>
      <c r="M87" s="55">
        <f t="shared" si="62"/>
        <v>1.0000000000000001E-5</v>
      </c>
      <c r="N87" s="56">
        <f t="shared" si="62"/>
        <v>1.4E-5</v>
      </c>
      <c r="P87" s="60">
        <f t="shared" si="59"/>
        <v>-8.3010299956639813</v>
      </c>
      <c r="Q87" s="30" t="e">
        <f t="shared" ref="Q87:Y87" si="63">Q78*AVERAGE(Q20:R21)</f>
        <v>#NUM!</v>
      </c>
      <c r="R87" s="30">
        <f t="shared" si="63"/>
        <v>7.6622713325147696E-2</v>
      </c>
      <c r="S87" s="30">
        <f t="shared" si="63"/>
        <v>5.6588449444293906E-2</v>
      </c>
      <c r="T87" s="30">
        <f t="shared" si="63"/>
        <v>5.3987669763866826E-2</v>
      </c>
      <c r="U87" s="30">
        <f t="shared" si="63"/>
        <v>4.5731873827258483E-2</v>
      </c>
      <c r="V87" s="30">
        <f t="shared" si="63"/>
        <v>2.9786925417055968E-2</v>
      </c>
      <c r="W87" s="30">
        <f t="shared" si="63"/>
        <v>1.0583497658429745E-2</v>
      </c>
      <c r="X87" s="30">
        <f t="shared" si="63"/>
        <v>1.0070949647319785E-2</v>
      </c>
      <c r="Y87" s="30">
        <f t="shared" si="63"/>
        <v>6.3160437026494485E-3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4">(E61*$H$85)+$H$86</f>
        <v>1</v>
      </c>
      <c r="F88" s="30">
        <f t="shared" si="64"/>
        <v>1.0643727668904484</v>
      </c>
      <c r="G88" s="30">
        <f t="shared" si="64"/>
        <v>1.0802812967005408</v>
      </c>
      <c r="H88" s="30">
        <f t="shared" si="64"/>
        <v>1.0012024704077429</v>
      </c>
      <c r="I88" s="30">
        <f t="shared" si="64"/>
        <v>0.96074364439447169</v>
      </c>
      <c r="J88" s="30">
        <f t="shared" si="64"/>
        <v>0.62174762015372775</v>
      </c>
      <c r="K88" s="30">
        <f t="shared" si="64"/>
        <v>0.22787814508235765</v>
      </c>
      <c r="L88" s="30">
        <f t="shared" si="64"/>
        <v>8.4250664785201157E-2</v>
      </c>
      <c r="M88" s="30">
        <f t="shared" si="64"/>
        <v>2.4394975269294406E-2</v>
      </c>
      <c r="N88" s="31">
        <f t="shared" si="64"/>
        <v>5.4186428572764123E-2</v>
      </c>
      <c r="P88" s="60">
        <f t="shared" si="59"/>
        <v>-8.1249387366082999</v>
      </c>
      <c r="Q88" s="30" t="e">
        <f t="shared" ref="Q88:Y88" si="65">Q79*AVERAGE(Q21:R22)</f>
        <v>#NUM!</v>
      </c>
      <c r="R88" s="30">
        <f t="shared" si="65"/>
        <v>5.3076119999551946E-2</v>
      </c>
      <c r="S88" s="30">
        <f t="shared" si="65"/>
        <v>3.9198498760395231E-2</v>
      </c>
      <c r="T88" s="30">
        <f t="shared" si="65"/>
        <v>3.7396953390617271E-2</v>
      </c>
      <c r="U88" s="30">
        <f t="shared" si="65"/>
        <v>3.1678210255487067E-2</v>
      </c>
      <c r="V88" s="30">
        <f t="shared" si="65"/>
        <v>2.0633234706065779E-2</v>
      </c>
      <c r="W88" s="30">
        <f t="shared" si="65"/>
        <v>7.3311289480195579E-3</v>
      </c>
      <c r="X88" s="30">
        <f t="shared" si="65"/>
        <v>6.9760898406498687E-3</v>
      </c>
      <c r="Y88" s="30">
        <f t="shared" si="65"/>
        <v>4.3750877375183361E-3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6">D8</f>
        <v>1.0000000000000001E-9</v>
      </c>
      <c r="E89" s="30">
        <f t="shared" si="64"/>
        <v>1.0371768087374453</v>
      </c>
      <c r="F89" s="30">
        <f t="shared" si="64"/>
        <v>1.0569286387226513</v>
      </c>
      <c r="G89" s="30">
        <f t="shared" si="64"/>
        <v>1.0444307607340211</v>
      </c>
      <c r="H89" s="30">
        <f t="shared" si="64"/>
        <v>1.0432548003052495</v>
      </c>
      <c r="I89" s="30">
        <f t="shared" si="64"/>
        <v>0.91964299977764186</v>
      </c>
      <c r="J89" s="30">
        <f t="shared" si="64"/>
        <v>0.6285068140403377</v>
      </c>
      <c r="K89" s="30">
        <f t="shared" si="64"/>
        <v>0.21490821792470338</v>
      </c>
      <c r="L89" s="30">
        <f t="shared" si="64"/>
        <v>7.120893733695588E-2</v>
      </c>
      <c r="M89" s="30">
        <f t="shared" si="64"/>
        <v>4.5159684957406798E-2</v>
      </c>
      <c r="N89" s="31">
        <f t="shared" si="64"/>
        <v>1.3435523060956189E-2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6"/>
        <v>2.5000000000000001E-9</v>
      </c>
      <c r="E90" s="30">
        <f t="shared" si="64"/>
        <v>1.0167578415491667</v>
      </c>
      <c r="F90" s="30">
        <f t="shared" si="64"/>
        <v>1.0827943126800765</v>
      </c>
      <c r="G90" s="30">
        <f t="shared" si="64"/>
        <v>1.0512376895750952</v>
      </c>
      <c r="H90" s="30">
        <f t="shared" si="64"/>
        <v>1.0608635925070005</v>
      </c>
      <c r="I90" s="30">
        <f t="shared" si="64"/>
        <v>0.93116500281934189</v>
      </c>
      <c r="J90" s="30">
        <f t="shared" si="64"/>
        <v>0.59919339539388383</v>
      </c>
      <c r="K90" s="30">
        <f t="shared" si="64"/>
        <v>0.15314881860344493</v>
      </c>
      <c r="L90" s="30">
        <f t="shared" si="64"/>
        <v>7.8389276128001839E-2</v>
      </c>
      <c r="M90" s="30">
        <f t="shared" si="64"/>
        <v>2.1035563742405061E-2</v>
      </c>
      <c r="N90" s="31">
        <f t="shared" si="64"/>
        <v>1.3090747798829905E-2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1.6296125475374825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6"/>
        <v>5.0000000000000001E-9</v>
      </c>
      <c r="E91" s="30">
        <f t="shared" si="64"/>
        <v>1.0554865995566258</v>
      </c>
      <c r="F91" s="30">
        <f t="shared" si="64"/>
        <v>1.076997554930017</v>
      </c>
      <c r="G91" s="30">
        <f t="shared" si="64"/>
        <v>1.086115338714176</v>
      </c>
      <c r="H91" s="30">
        <f t="shared" si="64"/>
        <v>1.0742228939985954</v>
      </c>
      <c r="I91" s="30">
        <f t="shared" si="64"/>
        <v>0.89008293182725318</v>
      </c>
      <c r="J91" s="30">
        <f t="shared" si="64"/>
        <v>0.5512775637263353</v>
      </c>
      <c r="K91" s="30">
        <f t="shared" si="64"/>
        <v>0.15987158712319893</v>
      </c>
      <c r="L91" s="30">
        <f t="shared" si="64"/>
        <v>7.8658559878240109E-2</v>
      </c>
      <c r="M91" s="30">
        <f t="shared" si="64"/>
        <v>1.7138816369535459E-2</v>
      </c>
      <c r="N91" s="31">
        <f t="shared" si="64"/>
        <v>9.4771986046117696E-3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6"/>
        <v>7.4999999999999993E-9</v>
      </c>
      <c r="E92" s="30">
        <f t="shared" si="64"/>
        <v>1.0303913314849262</v>
      </c>
      <c r="F92" s="30">
        <f t="shared" si="64"/>
        <v>1.0524414155212787</v>
      </c>
      <c r="G92" s="30">
        <f t="shared" si="64"/>
        <v>1.0716006495440276</v>
      </c>
      <c r="H92" s="30">
        <f t="shared" si="64"/>
        <v>1.0249592157281928</v>
      </c>
      <c r="I92" s="30">
        <f t="shared" si="64"/>
        <v>0.88139915687050729</v>
      </c>
      <c r="J92" s="30">
        <f t="shared" si="64"/>
        <v>0.47522789282960087</v>
      </c>
      <c r="K92" s="30">
        <f t="shared" si="64"/>
        <v>0.1773629855507301</v>
      </c>
      <c r="L92" s="30">
        <f t="shared" si="64"/>
        <v>0.10235211945967809</v>
      </c>
      <c r="M92" s="30">
        <f t="shared" si="64"/>
        <v>3.8564616358528203E-2</v>
      </c>
      <c r="N92" s="31">
        <f t="shared" si="64"/>
        <v>0</v>
      </c>
      <c r="P92" s="7" t="s">
        <v>79</v>
      </c>
      <c r="Q92" s="58" t="e">
        <f>LOG(E6,10)</f>
        <v>#NUM!</v>
      </c>
      <c r="R92" s="58">
        <f t="shared" ref="R92:Z92" si="67">LOG(F6,10)</f>
        <v>-7</v>
      </c>
      <c r="S92" s="58">
        <f t="shared" si="67"/>
        <v>-6.6020599913279616</v>
      </c>
      <c r="T92" s="58">
        <f t="shared" si="67"/>
        <v>-6.3010299956639804</v>
      </c>
      <c r="U92" s="58">
        <f t="shared" si="67"/>
        <v>-5.9999999999999991</v>
      </c>
      <c r="V92" s="58">
        <f t="shared" si="67"/>
        <v>-5.6989700043360179</v>
      </c>
      <c r="W92" s="58">
        <f t="shared" si="67"/>
        <v>-5.3979400086720366</v>
      </c>
      <c r="X92" s="58">
        <f t="shared" si="67"/>
        <v>-5.2218487496163561</v>
      </c>
      <c r="Y92" s="58">
        <f t="shared" si="67"/>
        <v>-5</v>
      </c>
      <c r="Z92" s="59">
        <f t="shared" si="67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6"/>
        <v>1E-8</v>
      </c>
      <c r="E93" s="36">
        <f t="shared" si="64"/>
        <v>0.99373475179551218</v>
      </c>
      <c r="F93" s="36">
        <f t="shared" si="64"/>
        <v>1.0522354043912634</v>
      </c>
      <c r="G93" s="36">
        <f t="shared" si="64"/>
        <v>1.0326255299806681</v>
      </c>
      <c r="H93" s="36">
        <f t="shared" si="64"/>
        <v>1.0799447186067133</v>
      </c>
      <c r="I93" s="36">
        <f t="shared" si="64"/>
        <v>0.75023718664578043</v>
      </c>
      <c r="J93" s="36">
        <f t="shared" si="64"/>
        <v>0.40894104181893698</v>
      </c>
      <c r="K93" s="36">
        <f t="shared" si="64"/>
        <v>0.16920361115796845</v>
      </c>
      <c r="L93" s="36">
        <f t="shared" si="64"/>
        <v>0.10857720647494901</v>
      </c>
      <c r="M93" s="36">
        <f t="shared" si="64"/>
        <v>3.9182572565881812E-2</v>
      </c>
      <c r="N93" s="37">
        <f t="shared" si="64"/>
        <v>3.1950559133618994E-2</v>
      </c>
      <c r="P93" s="60" t="e">
        <f>LOG(D7,10)</f>
        <v>#NUM!</v>
      </c>
      <c r="Q93" s="30" t="e">
        <f>Q75*AVERAGE(Q26:R27)</f>
        <v>#NUM!</v>
      </c>
      <c r="R93" s="30" t="e">
        <f t="shared" ref="R93:Y93" si="68">R75*AVERAGE(R26:S27)</f>
        <v>#NUM!</v>
      </c>
      <c r="S93" s="30" t="e">
        <f t="shared" si="68"/>
        <v>#NUM!</v>
      </c>
      <c r="T93" s="30" t="e">
        <f t="shared" si="68"/>
        <v>#NUM!</v>
      </c>
      <c r="U93" s="30" t="e">
        <f t="shared" si="68"/>
        <v>#NUM!</v>
      </c>
      <c r="V93" s="30" t="e">
        <f t="shared" si="68"/>
        <v>#NUM!</v>
      </c>
      <c r="W93" s="30" t="e">
        <f t="shared" si="68"/>
        <v>#NUM!</v>
      </c>
      <c r="X93" s="30" t="e">
        <f t="shared" si="68"/>
        <v>#NUM!</v>
      </c>
      <c r="Y93" s="30" t="e">
        <f t="shared" si="68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9">LOG(D8,10)</f>
        <v>-8.9999999999999982</v>
      </c>
      <c r="Q94" s="30" t="e">
        <f t="shared" ref="Q94:Y97" si="70">Q76*AVERAGE(Q27:R28)</f>
        <v>#NUM!</v>
      </c>
      <c r="R94" s="30">
        <f t="shared" si="70"/>
        <v>0.16575384321284536</v>
      </c>
      <c r="S94" s="30">
        <f t="shared" si="70"/>
        <v>0.12454149918123805</v>
      </c>
      <c r="T94" s="30">
        <f t="shared" si="70"/>
        <v>0.1187203245481106</v>
      </c>
      <c r="U94" s="30">
        <f t="shared" si="70"/>
        <v>9.7884851343839965E-2</v>
      </c>
      <c r="V94" s="30">
        <f t="shared" si="70"/>
        <v>6.2634763419993134E-2</v>
      </c>
      <c r="W94" s="30">
        <f t="shared" si="70"/>
        <v>2.164628734597145E-2</v>
      </c>
      <c r="X94" s="30">
        <f t="shared" si="70"/>
        <v>2.1982416229204989E-2</v>
      </c>
      <c r="Y94" s="30">
        <f t="shared" si="70"/>
        <v>1.3059164639577132E-2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9"/>
        <v>-8.6020599913279607</v>
      </c>
      <c r="Q95" s="30" t="e">
        <f t="shared" si="70"/>
        <v>#NUM!</v>
      </c>
      <c r="R95" s="30">
        <f t="shared" si="70"/>
        <v>0.12685603479716626</v>
      </c>
      <c r="S95" s="30">
        <f t="shared" si="70"/>
        <v>9.551858640687029E-2</v>
      </c>
      <c r="T95" s="30">
        <f t="shared" si="70"/>
        <v>8.9833780384783887E-2</v>
      </c>
      <c r="U95" s="30">
        <f t="shared" si="70"/>
        <v>7.2126541899574986E-2</v>
      </c>
      <c r="V95" s="30">
        <f t="shared" si="70"/>
        <v>4.5002711529500007E-2</v>
      </c>
      <c r="W95" s="30">
        <f t="shared" si="70"/>
        <v>1.5874173022228488E-2</v>
      </c>
      <c r="X95" s="30">
        <f t="shared" si="70"/>
        <v>1.6356414429576395E-2</v>
      </c>
      <c r="Y95" s="30">
        <f t="shared" si="70"/>
        <v>9.5997023910611139E-3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9"/>
        <v>-8.3010299956639813</v>
      </c>
      <c r="Q96" s="30" t="e">
        <f t="shared" si="70"/>
        <v>#NUM!</v>
      </c>
      <c r="R96" s="30">
        <f t="shared" si="70"/>
        <v>7.4067097589195358E-2</v>
      </c>
      <c r="S96" s="30">
        <f t="shared" si="70"/>
        <v>5.5711296804254934E-2</v>
      </c>
      <c r="T96" s="30">
        <f t="shared" si="70"/>
        <v>5.1648149462105178E-2</v>
      </c>
      <c r="U96" s="30">
        <f t="shared" si="70"/>
        <v>4.0363683501770255E-2</v>
      </c>
      <c r="V96" s="30">
        <f t="shared" si="70"/>
        <v>2.5275523220269276E-2</v>
      </c>
      <c r="W96" s="30">
        <f t="shared" si="70"/>
        <v>9.5822654707760184E-3</v>
      </c>
      <c r="X96" s="30">
        <f t="shared" si="70"/>
        <v>9.8895680620579348E-3</v>
      </c>
      <c r="Y96" s="30">
        <f t="shared" si="70"/>
        <v>5.6381307790181754E-3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9"/>
        <v>-8.1249387366082999</v>
      </c>
      <c r="Q97" s="30" t="e">
        <f t="shared" si="70"/>
        <v>#NUM!</v>
      </c>
      <c r="R97" s="30">
        <f t="shared" si="70"/>
        <v>5.1779340289390373E-2</v>
      </c>
      <c r="S97" s="30">
        <f t="shared" si="70"/>
        <v>3.9171254017316297E-2</v>
      </c>
      <c r="T97" s="30">
        <f t="shared" si="70"/>
        <v>3.5643844593146491E-2</v>
      </c>
      <c r="U97" s="30">
        <f t="shared" si="70"/>
        <v>2.6532281427342382E-2</v>
      </c>
      <c r="V97" s="30">
        <f t="shared" si="70"/>
        <v>1.6940523860376963E-2</v>
      </c>
      <c r="W97" s="30">
        <f t="shared" si="70"/>
        <v>6.9701002064481926E-3</v>
      </c>
      <c r="X97" s="30">
        <f t="shared" si="70"/>
        <v>7.3025902872840311E-3</v>
      </c>
      <c r="Y97" s="30">
        <f t="shared" si="70"/>
        <v>4.1616129665436674E-3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9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1.5580683573188372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0.24067319356252659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0.27400959708983774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3.3336403527311154E-2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71">LOG(F6,10)</f>
        <v>-7</v>
      </c>
      <c r="S110" s="58">
        <f t="shared" si="71"/>
        <v>-6.6020599913279616</v>
      </c>
      <c r="T110" s="58">
        <f t="shared" si="71"/>
        <v>-6.3010299956639804</v>
      </c>
      <c r="U110" s="58">
        <f t="shared" si="71"/>
        <v>-5.9999999999999991</v>
      </c>
      <c r="V110" s="58">
        <f t="shared" si="71"/>
        <v>-5.6989700043360179</v>
      </c>
      <c r="W110" s="58">
        <f t="shared" si="71"/>
        <v>-5.3979400086720366</v>
      </c>
      <c r="X110" s="58">
        <f t="shared" si="71"/>
        <v>-5.2218487496163561</v>
      </c>
      <c r="Y110" s="58">
        <f t="shared" si="71"/>
        <v>-5</v>
      </c>
      <c r="Z110" s="58">
        <f t="shared" si="71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72">(S$110-R$110)*($P112-$P111)</f>
        <v>#NUM!</v>
      </c>
      <c r="S111" s="30" t="e">
        <f t="shared" si="72"/>
        <v>#NUM!</v>
      </c>
      <c r="T111" s="30" t="e">
        <f t="shared" si="72"/>
        <v>#NUM!</v>
      </c>
      <c r="U111" s="30" t="e">
        <f t="shared" si="72"/>
        <v>#NUM!</v>
      </c>
      <c r="V111" s="30" t="e">
        <f t="shared" si="72"/>
        <v>#NUM!</v>
      </c>
      <c r="W111" s="30" t="e">
        <f t="shared" si="72"/>
        <v>#NUM!</v>
      </c>
      <c r="X111" s="30" t="e">
        <f t="shared" si="72"/>
        <v>#NUM!</v>
      </c>
      <c r="Y111" s="30" t="e">
        <f t="shared" si="72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73">LOG(D8,10)</f>
        <v>-8.9999999999999982</v>
      </c>
      <c r="Q112" s="30" t="e">
        <f t="shared" ref="Q112:Q115" si="74">(R$110-Q$110)*($P113-$P112)</f>
        <v>#NUM!</v>
      </c>
      <c r="R112" s="30">
        <f t="shared" si="72"/>
        <v>0.15835625050190164</v>
      </c>
      <c r="S112" s="30">
        <f t="shared" si="72"/>
        <v>0.11979187908506811</v>
      </c>
      <c r="T112" s="30">
        <f t="shared" si="72"/>
        <v>0.11979187908506811</v>
      </c>
      <c r="U112" s="30">
        <f t="shared" si="72"/>
        <v>0.11979187908506811</v>
      </c>
      <c r="V112" s="30">
        <f t="shared" si="72"/>
        <v>0.11979187908506811</v>
      </c>
      <c r="W112" s="30">
        <f t="shared" si="72"/>
        <v>7.0073757155687477E-2</v>
      </c>
      <c r="X112" s="30">
        <f t="shared" si="72"/>
        <v>8.8282493346213436E-2</v>
      </c>
      <c r="Y112" s="30">
        <f t="shared" si="72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73"/>
        <v>-8.6020599913279607</v>
      </c>
      <c r="Q113" s="30" t="e">
        <f t="shared" si="74"/>
        <v>#NUM!</v>
      </c>
      <c r="R113" s="30">
        <f t="shared" si="72"/>
        <v>0.11979187908506767</v>
      </c>
      <c r="S113" s="30">
        <f t="shared" si="72"/>
        <v>9.0619058289456031E-2</v>
      </c>
      <c r="T113" s="30">
        <f t="shared" si="72"/>
        <v>9.0619058289456031E-2</v>
      </c>
      <c r="U113" s="30">
        <f t="shared" si="72"/>
        <v>9.0619058289456031E-2</v>
      </c>
      <c r="V113" s="30">
        <f t="shared" si="72"/>
        <v>9.0619058289456031E-2</v>
      </c>
      <c r="W113" s="30">
        <f t="shared" si="72"/>
        <v>5.3008750949996172E-2</v>
      </c>
      <c r="X113" s="30">
        <f t="shared" si="72"/>
        <v>6.6783128135070965E-2</v>
      </c>
      <c r="Y113" s="30">
        <f t="shared" si="72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73"/>
        <v>-8.3010299956639813</v>
      </c>
      <c r="Q114" s="30" t="e">
        <f t="shared" si="74"/>
        <v>#NUM!</v>
      </c>
      <c r="R114" s="30">
        <f t="shared" si="72"/>
        <v>7.0073757155687991E-2</v>
      </c>
      <c r="S114" s="30">
        <f t="shared" si="72"/>
        <v>5.3008750949996755E-2</v>
      </c>
      <c r="T114" s="30">
        <f t="shared" si="72"/>
        <v>5.3008750949996755E-2</v>
      </c>
      <c r="U114" s="30">
        <f t="shared" si="72"/>
        <v>5.3008750949996755E-2</v>
      </c>
      <c r="V114" s="30">
        <f t="shared" si="72"/>
        <v>5.3008750949996755E-2</v>
      </c>
      <c r="W114" s="30">
        <f t="shared" si="72"/>
        <v>3.1008131515814923E-2</v>
      </c>
      <c r="X114" s="30">
        <f t="shared" si="72"/>
        <v>3.9065625639872759E-2</v>
      </c>
      <c r="Y114" s="30">
        <f t="shared" si="72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73"/>
        <v>-8.1249387366082999</v>
      </c>
      <c r="Q115" s="30" t="e">
        <f t="shared" si="74"/>
        <v>#NUM!</v>
      </c>
      <c r="R115" s="30">
        <f t="shared" si="72"/>
        <v>4.9718121929380382E-2</v>
      </c>
      <c r="S115" s="30">
        <f t="shared" si="72"/>
        <v>3.7610307339459817E-2</v>
      </c>
      <c r="T115" s="30">
        <f t="shared" si="72"/>
        <v>3.7610307339459817E-2</v>
      </c>
      <c r="U115" s="30">
        <f t="shared" si="72"/>
        <v>3.7610307339459817E-2</v>
      </c>
      <c r="V115" s="30">
        <f t="shared" si="72"/>
        <v>3.7610307339459817E-2</v>
      </c>
      <c r="W115" s="30">
        <f t="shared" si="72"/>
        <v>2.2000619434181568E-2</v>
      </c>
      <c r="X115" s="30">
        <f t="shared" si="72"/>
        <v>2.7717502495198595E-2</v>
      </c>
      <c r="Y115" s="30">
        <f t="shared" si="72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73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5">LOG(F6,10)</f>
        <v>-7</v>
      </c>
      <c r="S119" s="58">
        <f t="shared" si="75"/>
        <v>-6.6020599913279616</v>
      </c>
      <c r="T119" s="58">
        <f t="shared" si="75"/>
        <v>-6.3010299956639804</v>
      </c>
      <c r="U119" s="58">
        <f t="shared" si="75"/>
        <v>-5.9999999999999991</v>
      </c>
      <c r="V119" s="58">
        <f t="shared" si="75"/>
        <v>-5.6989700043360179</v>
      </c>
      <c r="W119" s="58">
        <f t="shared" si="75"/>
        <v>-5.3979400086720366</v>
      </c>
      <c r="X119" s="58">
        <f t="shared" si="75"/>
        <v>-5.2218487496163561</v>
      </c>
      <c r="Y119" s="58">
        <f t="shared" si="75"/>
        <v>-5</v>
      </c>
      <c r="Z119" s="58">
        <f t="shared" si="75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6">R111*AVERAGE(R46:S47)</f>
        <v>#NUM!</v>
      </c>
      <c r="S120" s="30" t="e">
        <f t="shared" si="76"/>
        <v>#NUM!</v>
      </c>
      <c r="T120" s="30" t="e">
        <f t="shared" si="76"/>
        <v>#NUM!</v>
      </c>
      <c r="U120" s="30" t="e">
        <f t="shared" si="76"/>
        <v>#NUM!</v>
      </c>
      <c r="V120" s="30" t="e">
        <f t="shared" si="76"/>
        <v>#NUM!</v>
      </c>
      <c r="W120" s="30" t="e">
        <f t="shared" si="76"/>
        <v>#NUM!</v>
      </c>
      <c r="X120" s="30" t="e">
        <f t="shared" si="76"/>
        <v>#NUM!</v>
      </c>
      <c r="Y120" s="30" t="e">
        <f t="shared" si="76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7">LOG(D8,10)</f>
        <v>-8.9999999999999982</v>
      </c>
      <c r="Q121" s="30" t="e">
        <f t="shared" ref="Q121:Y124" si="78">Q112*AVERAGE(Q47:R48)</f>
        <v>#NUM!</v>
      </c>
      <c r="R121" s="30">
        <f t="shared" si="78"/>
        <v>0.17438900113755326</v>
      </c>
      <c r="S121" s="30">
        <f t="shared" si="78"/>
        <v>0.12803450771841876</v>
      </c>
      <c r="T121" s="30">
        <f t="shared" si="78"/>
        <v>0.12068160652904961</v>
      </c>
      <c r="U121" s="30">
        <f t="shared" si="78"/>
        <v>9.7340893658089372E-2</v>
      </c>
      <c r="V121" s="30">
        <f t="shared" si="78"/>
        <v>5.2261477276862159E-2</v>
      </c>
      <c r="W121" s="30">
        <f t="shared" si="78"/>
        <v>1.1230934397839346E-2</v>
      </c>
      <c r="X121" s="30">
        <f t="shared" si="78"/>
        <v>4.9250826549637229E-3</v>
      </c>
      <c r="Y121" s="30">
        <f t="shared" si="78"/>
        <v>2.3463757678161105E-3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7"/>
        <v>-8.6020599913279607</v>
      </c>
      <c r="Q122" s="30" t="e">
        <f t="shared" si="78"/>
        <v>#NUM!</v>
      </c>
      <c r="R122" s="30">
        <f t="shared" si="78"/>
        <v>0.13309618862917968</v>
      </c>
      <c r="S122" s="30">
        <f t="shared" si="78"/>
        <v>9.7717773937436719E-2</v>
      </c>
      <c r="T122" s="30">
        <f t="shared" si="78"/>
        <v>9.2105934215388707E-2</v>
      </c>
      <c r="U122" s="30">
        <f t="shared" si="78"/>
        <v>7.429196714895385E-2</v>
      </c>
      <c r="V122" s="30">
        <f t="shared" si="78"/>
        <v>3.9886709553398306E-2</v>
      </c>
      <c r="W122" s="30">
        <f t="shared" si="78"/>
        <v>8.5716103271772006E-3</v>
      </c>
      <c r="X122" s="30">
        <f t="shared" si="78"/>
        <v>3.7588937707275752E-3</v>
      </c>
      <c r="Y122" s="30">
        <f t="shared" si="78"/>
        <v>1.7907876629321407E-3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7"/>
        <v>-8.3010299956639813</v>
      </c>
      <c r="Q123" s="30" t="e">
        <f t="shared" si="78"/>
        <v>#NUM!</v>
      </c>
      <c r="R123" s="30">
        <f t="shared" si="78"/>
        <v>7.8368503078408064E-2</v>
      </c>
      <c r="S123" s="30">
        <f t="shared" si="78"/>
        <v>5.753730250658938E-2</v>
      </c>
      <c r="T123" s="30">
        <f t="shared" si="78"/>
        <v>5.4232989414963913E-2</v>
      </c>
      <c r="U123" s="30">
        <f t="shared" si="78"/>
        <v>4.3743929230272087E-2</v>
      </c>
      <c r="V123" s="30">
        <f t="shared" si="78"/>
        <v>2.3485734284488427E-2</v>
      </c>
      <c r="W123" s="30">
        <f t="shared" si="78"/>
        <v>5.0470586515730569E-3</v>
      </c>
      <c r="X123" s="30">
        <f t="shared" si="78"/>
        <v>2.21327808915251E-3</v>
      </c>
      <c r="Y123" s="30">
        <f t="shared" si="78"/>
        <v>1.0544355170551036E-3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7"/>
        <v>-8.1249387366082999</v>
      </c>
      <c r="Q124" s="30" t="e">
        <f t="shared" si="78"/>
        <v>#NUM!</v>
      </c>
      <c r="R124" s="30">
        <f t="shared" si="78"/>
        <v>5.3957216155794178E-2</v>
      </c>
      <c r="S124" s="30">
        <f t="shared" si="78"/>
        <v>3.9614801181837564E-2</v>
      </c>
      <c r="T124" s="30">
        <f t="shared" si="78"/>
        <v>3.7339760461040927E-2</v>
      </c>
      <c r="U124" s="30">
        <f t="shared" si="78"/>
        <v>3.0117975363393917E-2</v>
      </c>
      <c r="V124" s="30">
        <f t="shared" si="78"/>
        <v>1.6170078431864691E-2</v>
      </c>
      <c r="W124" s="30">
        <f t="shared" si="78"/>
        <v>3.474932197459939E-3</v>
      </c>
      <c r="X124" s="30">
        <f t="shared" si="78"/>
        <v>1.5238561357973426E-3</v>
      </c>
      <c r="Y124" s="30">
        <f t="shared" si="78"/>
        <v>7.2598560494597792E-4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7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1.4910375806904239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9">LOG(F6,10)</f>
        <v>-7</v>
      </c>
      <c r="S128" s="58">
        <f t="shared" si="79"/>
        <v>-6.6020599913279616</v>
      </c>
      <c r="T128" s="58">
        <f t="shared" si="79"/>
        <v>-6.3010299956639804</v>
      </c>
      <c r="U128" s="58">
        <f t="shared" si="79"/>
        <v>-5.9999999999999991</v>
      </c>
      <c r="V128" s="58">
        <f t="shared" si="79"/>
        <v>-5.6989700043360179</v>
      </c>
      <c r="W128" s="58">
        <f t="shared" si="79"/>
        <v>-5.3979400086720366</v>
      </c>
      <c r="X128" s="58">
        <f t="shared" si="79"/>
        <v>-5.2218487496163561</v>
      </c>
      <c r="Y128" s="58">
        <f t="shared" si="79"/>
        <v>-5</v>
      </c>
      <c r="Z128" s="58">
        <f t="shared" si="79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80">R111*AVERAGE(R55:S56)</f>
        <v>#NUM!</v>
      </c>
      <c r="S129" s="30" t="e">
        <f t="shared" si="80"/>
        <v>#NUM!</v>
      </c>
      <c r="T129" s="30" t="e">
        <f t="shared" si="80"/>
        <v>#NUM!</v>
      </c>
      <c r="U129" s="30" t="e">
        <f t="shared" si="80"/>
        <v>#NUM!</v>
      </c>
      <c r="V129" s="30" t="e">
        <f t="shared" si="80"/>
        <v>#NUM!</v>
      </c>
      <c r="W129" s="30" t="e">
        <f t="shared" si="80"/>
        <v>#NUM!</v>
      </c>
      <c r="X129" s="30" t="e">
        <f t="shared" si="80"/>
        <v>#NUM!</v>
      </c>
      <c r="Y129" s="30" t="e">
        <f t="shared" si="80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81">LOG(D8,10)</f>
        <v>-8.9999999999999982</v>
      </c>
      <c r="Q130" s="30" t="e">
        <f t="shared" ref="Q130:Y133" si="82">Q112*AVERAGE(Q56:R57)</f>
        <v>#NUM!</v>
      </c>
      <c r="R130" s="30">
        <f t="shared" si="82"/>
        <v>0.16767517544577026</v>
      </c>
      <c r="S130" s="30">
        <f t="shared" si="82"/>
        <v>0.12577508942356364</v>
      </c>
      <c r="T130" s="30">
        <f t="shared" si="82"/>
        <v>0.11844201613730179</v>
      </c>
      <c r="U130" s="30">
        <f t="shared" si="82"/>
        <v>9.2195070874507859E-2</v>
      </c>
      <c r="V130" s="30">
        <f t="shared" si="82"/>
        <v>4.7789689764361376E-2</v>
      </c>
      <c r="W130" s="30">
        <f t="shared" si="82"/>
        <v>9.0685120695958993E-3</v>
      </c>
      <c r="X130" s="30">
        <f t="shared" si="82"/>
        <v>4.7626962219294074E-3</v>
      </c>
      <c r="Y130" s="30">
        <f t="shared" si="82"/>
        <v>1.3479435362474211E-3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81"/>
        <v>-8.6020599913279607</v>
      </c>
      <c r="Q131" s="30" t="e">
        <f t="shared" si="82"/>
        <v>#NUM!</v>
      </c>
      <c r="R131" s="30">
        <f t="shared" si="82"/>
        <v>0.1286907654451481</v>
      </c>
      <c r="S131" s="30">
        <f t="shared" si="82"/>
        <v>9.6791111357342821E-2</v>
      </c>
      <c r="T131" s="30">
        <f t="shared" si="82"/>
        <v>8.962982488074292E-2</v>
      </c>
      <c r="U131" s="30">
        <f t="shared" si="82"/>
        <v>6.7323591913533182E-2</v>
      </c>
      <c r="V131" s="30">
        <f t="shared" si="82"/>
        <v>3.3155052324293353E-2</v>
      </c>
      <c r="W131" s="30">
        <f t="shared" si="82"/>
        <v>6.2294325888802848E-3</v>
      </c>
      <c r="X131" s="30">
        <f t="shared" si="82"/>
        <v>3.2593875684582738E-3</v>
      </c>
      <c r="Y131" s="30">
        <f t="shared" si="82"/>
        <v>6.6799736498510294E-4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81"/>
        <v>-8.3010299956639813</v>
      </c>
      <c r="Q132" s="30" t="e">
        <f t="shared" si="82"/>
        <v>#NUM!</v>
      </c>
      <c r="R132" s="30">
        <f t="shared" si="82"/>
        <v>7.5104263866353257E-2</v>
      </c>
      <c r="S132" s="30">
        <f t="shared" si="82"/>
        <v>5.6413212773900323E-2</v>
      </c>
      <c r="T132" s="30">
        <f t="shared" si="82"/>
        <v>5.1294768626338937E-2</v>
      </c>
      <c r="U132" s="30">
        <f t="shared" si="82"/>
        <v>3.7079456236886493E-2</v>
      </c>
      <c r="V132" s="30">
        <f t="shared" si="82"/>
        <v>1.8072538892496808E-2</v>
      </c>
      <c r="W132" s="30">
        <f t="shared" si="82"/>
        <v>4.0174542329575015E-3</v>
      </c>
      <c r="X132" s="30">
        <f t="shared" si="82"/>
        <v>2.3118462214111336E-3</v>
      </c>
      <c r="Y132" s="30">
        <f t="shared" si="82"/>
        <v>4.1930487950402805E-4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81"/>
        <v>-8.1249387366082999</v>
      </c>
      <c r="Q133" s="30" t="e">
        <f t="shared" si="82"/>
        <v>#NUM!</v>
      </c>
      <c r="R133" s="30">
        <f t="shared" si="82"/>
        <v>5.2314688128738844E-2</v>
      </c>
      <c r="S133" s="30">
        <f t="shared" si="82"/>
        <v>3.9576669303508782E-2</v>
      </c>
      <c r="T133" s="30">
        <f t="shared" si="82"/>
        <v>3.5133107059063494E-2</v>
      </c>
      <c r="U133" s="30">
        <f t="shared" si="82"/>
        <v>2.3655052429503571E-2</v>
      </c>
      <c r="V133" s="30">
        <f t="shared" si="82"/>
        <v>1.157208539698476E-2</v>
      </c>
      <c r="W133" s="30">
        <f t="shared" si="82"/>
        <v>3.0663139075459331E-3</v>
      </c>
      <c r="X133" s="30">
        <f t="shared" si="82"/>
        <v>2.0003480052276489E-3</v>
      </c>
      <c r="Y133" s="30">
        <f t="shared" si="82"/>
        <v>5.0068937705146472E-4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8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1.4053351562541347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0.3052429510715492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0.34517646063460039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3.9933509563051195E-2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Foreskin Fibroblasts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104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0.92515485038726453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Q3*AVERAGE(E77:E78)</f>
        <v>#NUM!</v>
      </c>
      <c r="R4" s="75">
        <f>R3*AVERAGE(E78:E79)</f>
        <v>0.41638838611061335</v>
      </c>
      <c r="S4" s="75">
        <f>S3*AVERAGE(E79:E80)</f>
        <v>0.30205094777992375</v>
      </c>
      <c r="T4" s="75">
        <f>T3*AVERAGE(E80:E81)</f>
        <v>0.13624638589772839</v>
      </c>
      <c r="U4" s="75">
        <f>U3*AVERAGE(E81:E82)</f>
        <v>7.046913059899905E-2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0.86865275731587122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0.92515485038726453</v>
      </c>
      <c r="R5" s="80" t="s">
        <v>80</v>
      </c>
      <c r="S5" s="81">
        <f>SUM(R3:U3)</f>
        <v>1</v>
      </c>
      <c r="T5" s="80" t="s">
        <v>92</v>
      </c>
      <c r="U5" s="79">
        <f>Q5/S5</f>
        <v>0.92515485038726453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9.6398038246597872E-3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2.540470157750363E-2</v>
      </c>
      <c r="D7" s="53">
        <v>0</v>
      </c>
      <c r="E7" s="163">
        <v>27801</v>
      </c>
      <c r="F7" s="163">
        <v>26817</v>
      </c>
      <c r="G7" s="163">
        <v>31826</v>
      </c>
      <c r="H7" s="163">
        <v>28941</v>
      </c>
      <c r="I7" s="163">
        <v>26276</v>
      </c>
      <c r="J7" s="163">
        <v>23272</v>
      </c>
      <c r="K7" s="163">
        <v>23590</v>
      </c>
      <c r="L7" s="163">
        <v>19824</v>
      </c>
      <c r="M7" s="163">
        <v>18185</v>
      </c>
      <c r="N7" s="164">
        <v>15409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63">
        <v>30834</v>
      </c>
      <c r="F8" s="163">
        <v>34713</v>
      </c>
      <c r="G8" s="163">
        <v>31930</v>
      </c>
      <c r="H8" s="163">
        <v>34550</v>
      </c>
      <c r="I8" s="163">
        <v>29106</v>
      </c>
      <c r="J8" s="163">
        <v>27890</v>
      </c>
      <c r="K8" s="163">
        <v>23218</v>
      </c>
      <c r="L8" s="163">
        <v>21718</v>
      </c>
      <c r="M8" s="163">
        <v>18534</v>
      </c>
      <c r="N8" s="164">
        <v>17031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63">
        <v>31503</v>
      </c>
      <c r="F9" s="163">
        <v>32767</v>
      </c>
      <c r="G9" s="163">
        <v>33788</v>
      </c>
      <c r="H9" s="163">
        <v>31330</v>
      </c>
      <c r="I9" s="163">
        <v>32008</v>
      </c>
      <c r="J9" s="163">
        <v>23893</v>
      </c>
      <c r="K9" s="163">
        <v>24447</v>
      </c>
      <c r="L9" s="163">
        <v>21053</v>
      </c>
      <c r="M9" s="163">
        <v>16804</v>
      </c>
      <c r="N9" s="164">
        <v>11943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0.19635869485338686</v>
      </c>
      <c r="D10" s="53">
        <v>5.0000000000000001E-9</v>
      </c>
      <c r="E10" s="163">
        <v>26327</v>
      </c>
      <c r="F10" s="163">
        <v>33913</v>
      </c>
      <c r="G10" s="163">
        <v>31594</v>
      </c>
      <c r="H10" s="163">
        <v>34919</v>
      </c>
      <c r="I10" s="163">
        <v>31808</v>
      </c>
      <c r="J10" s="163">
        <v>15579</v>
      </c>
      <c r="K10" s="163">
        <v>16383</v>
      </c>
      <c r="L10" s="163">
        <v>15542</v>
      </c>
      <c r="M10" s="163">
        <v>13055</v>
      </c>
      <c r="N10" s="164">
        <v>10409</v>
      </c>
      <c r="O10" s="5"/>
      <c r="P10" s="39" t="s">
        <v>75</v>
      </c>
      <c r="Q10" s="38" t="e">
        <f t="shared" ref="Q10:Y10" si="3">Q9*AVERAGE(E77:F77)</f>
        <v>#NUM!</v>
      </c>
      <c r="R10" s="38">
        <f t="shared" si="3"/>
        <v>0.40364067283674349</v>
      </c>
      <c r="S10" s="38">
        <f t="shared" si="3"/>
        <v>0.30516806597285168</v>
      </c>
      <c r="T10" s="38">
        <f t="shared" si="3"/>
        <v>0.28721379614648684</v>
      </c>
      <c r="U10" s="38">
        <f t="shared" si="3"/>
        <v>0.26395669438580399</v>
      </c>
      <c r="V10" s="38">
        <f t="shared" si="3"/>
        <v>0.24201422242754228</v>
      </c>
      <c r="W10" s="38">
        <f t="shared" si="3"/>
        <v>0.13120755122009292</v>
      </c>
      <c r="X10" s="38">
        <f t="shared" si="3"/>
        <v>0.1485854423912468</v>
      </c>
      <c r="Y10" s="38">
        <f t="shared" si="3"/>
        <v>8.2453590364028592E-2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0.20599849867804665</v>
      </c>
      <c r="D11" s="53">
        <v>7.4999999999999993E-9</v>
      </c>
      <c r="E11" s="163">
        <v>22286</v>
      </c>
      <c r="F11" s="163">
        <v>31096</v>
      </c>
      <c r="G11" s="163">
        <v>27472</v>
      </c>
      <c r="H11" s="163">
        <v>25523</v>
      </c>
      <c r="I11" s="163">
        <v>19016</v>
      </c>
      <c r="J11" s="163">
        <v>14151</v>
      </c>
      <c r="K11" s="163">
        <v>13826</v>
      </c>
      <c r="L11" s="163">
        <v>12413</v>
      </c>
      <c r="M11" s="163">
        <v>13176</v>
      </c>
      <c r="N11" s="164">
        <v>10919</v>
      </c>
      <c r="O11" s="5"/>
      <c r="P11" s="41" t="s">
        <v>78</v>
      </c>
      <c r="Q11" s="42">
        <f>SUM(R10:Y10)</f>
        <v>1.8642400357447968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0.86865275731587122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9.6398038246597872E-3</v>
      </c>
      <c r="D12" s="53">
        <v>1E-8</v>
      </c>
      <c r="E12" s="163">
        <v>15999</v>
      </c>
      <c r="F12" s="163">
        <v>21765</v>
      </c>
      <c r="G12" s="163">
        <v>21771</v>
      </c>
      <c r="H12" s="163">
        <v>16879</v>
      </c>
      <c r="I12" s="163">
        <v>16506</v>
      </c>
      <c r="J12" s="163">
        <v>15249</v>
      </c>
      <c r="K12" s="163">
        <v>12826</v>
      </c>
      <c r="L12" s="163">
        <v>12072</v>
      </c>
      <c r="M12" s="163">
        <v>11418</v>
      </c>
      <c r="N12" s="164">
        <v>11691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0.30775747878874182</v>
      </c>
      <c r="D15" s="53">
        <f>D7</f>
        <v>0</v>
      </c>
      <c r="E15" s="163">
        <v>31607</v>
      </c>
      <c r="F15" s="163">
        <v>33773</v>
      </c>
      <c r="G15" s="163">
        <v>30168</v>
      </c>
      <c r="H15" s="163">
        <v>30197</v>
      </c>
      <c r="I15" s="163">
        <v>30349</v>
      </c>
      <c r="J15" s="163">
        <v>26217</v>
      </c>
      <c r="K15" s="163">
        <v>24493</v>
      </c>
      <c r="L15" s="163">
        <v>21804</v>
      </c>
      <c r="M15" s="163">
        <v>19294</v>
      </c>
      <c r="N15" s="164">
        <v>17356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0.33316218036624545</v>
      </c>
      <c r="D16" s="53">
        <f t="shared" ref="D16:D20" si="7">D8</f>
        <v>1.0000000000000001E-9</v>
      </c>
      <c r="E16" s="163">
        <v>29009</v>
      </c>
      <c r="F16" s="163">
        <v>33505</v>
      </c>
      <c r="G16" s="163">
        <v>36064</v>
      </c>
      <c r="H16" s="163">
        <v>31100</v>
      </c>
      <c r="I16" s="163">
        <v>31254</v>
      </c>
      <c r="J16" s="163">
        <v>27651</v>
      </c>
      <c r="K16" s="163">
        <v>23119</v>
      </c>
      <c r="L16" s="163">
        <v>23310</v>
      </c>
      <c r="M16" s="163">
        <v>19603</v>
      </c>
      <c r="N16" s="164">
        <v>16275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2.540470157750363E-2</v>
      </c>
      <c r="D17" s="53">
        <f t="shared" si="7"/>
        <v>2.5000000000000001E-9</v>
      </c>
      <c r="E17" s="163">
        <v>32997</v>
      </c>
      <c r="F17" s="163">
        <v>35762</v>
      </c>
      <c r="G17" s="163">
        <v>31852</v>
      </c>
      <c r="H17" s="163">
        <v>31642</v>
      </c>
      <c r="I17" s="163">
        <v>30151</v>
      </c>
      <c r="J17" s="163">
        <v>27954</v>
      </c>
      <c r="K17" s="163">
        <v>24874</v>
      </c>
      <c r="L17" s="163">
        <v>19194</v>
      </c>
      <c r="M17" s="163">
        <v>18398</v>
      </c>
      <c r="N17" s="164">
        <v>13627</v>
      </c>
      <c r="O17" s="5"/>
      <c r="P17" s="20" t="e">
        <f t="shared" ref="P17:P22" si="9">LOG(D7,10)</f>
        <v>#NUM!</v>
      </c>
      <c r="Q17" s="30">
        <f t="shared" ref="Q17:Z22" si="10">$E77*E$77</f>
        <v>1</v>
      </c>
      <c r="R17" s="30">
        <f t="shared" si="10"/>
        <v>0.98924466385865539</v>
      </c>
      <c r="S17" s="30">
        <f t="shared" si="10"/>
        <v>1.0394062083355167</v>
      </c>
      <c r="T17" s="30">
        <f t="shared" si="10"/>
        <v>0.9880865356997951</v>
      </c>
      <c r="U17" s="30">
        <f t="shared" si="10"/>
        <v>0.92012062161673724</v>
      </c>
      <c r="V17" s="30">
        <f t="shared" si="10"/>
        <v>0.83356969621086152</v>
      </c>
      <c r="W17" s="30">
        <f t="shared" si="10"/>
        <v>0.77433799347788179</v>
      </c>
      <c r="X17" s="30">
        <f t="shared" si="10"/>
        <v>0.71588420066981073</v>
      </c>
      <c r="Y17" s="30">
        <f t="shared" si="10"/>
        <v>0.6236360143252806</v>
      </c>
      <c r="Z17" s="31">
        <f t="shared" si="10"/>
        <v>0.50487556774489883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63">
        <v>26841</v>
      </c>
      <c r="F18" s="163">
        <v>34723</v>
      </c>
      <c r="G18" s="163">
        <v>33819</v>
      </c>
      <c r="H18" s="163">
        <v>29475</v>
      </c>
      <c r="I18" s="163">
        <v>27635</v>
      </c>
      <c r="J18" s="163">
        <v>18115</v>
      </c>
      <c r="K18" s="163">
        <v>14973</v>
      </c>
      <c r="L18" s="163">
        <v>16988</v>
      </c>
      <c r="M18" s="163">
        <v>13888</v>
      </c>
      <c r="N18" s="164">
        <v>12462</v>
      </c>
      <c r="O18" s="5"/>
      <c r="P18" s="20">
        <f t="shared" si="9"/>
        <v>-8.9999999999999982</v>
      </c>
      <c r="Q18" s="30">
        <f t="shared" si="10"/>
        <v>1.0246826870129713</v>
      </c>
      <c r="R18" s="30">
        <f t="shared" si="10"/>
        <v>1.0136618802759305</v>
      </c>
      <c r="S18" s="30">
        <f t="shared" si="10"/>
        <v>1.0650615464552013</v>
      </c>
      <c r="T18" s="30">
        <f t="shared" si="10"/>
        <v>1.0124751664022043</v>
      </c>
      <c r="U18" s="30">
        <f t="shared" si="10"/>
        <v>0.94283167093428377</v>
      </c>
      <c r="V18" s="30">
        <f t="shared" si="10"/>
        <v>0.85414443612593172</v>
      </c>
      <c r="W18" s="30">
        <f t="shared" si="10"/>
        <v>0.79345073581314851</v>
      </c>
      <c r="X18" s="30">
        <f t="shared" si="10"/>
        <v>0.73355414633247484</v>
      </c>
      <c r="Y18" s="30">
        <f t="shared" si="10"/>
        <v>0.63902902687688834</v>
      </c>
      <c r="Z18" s="31">
        <f t="shared" si="10"/>
        <v>0.51733725336404235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63">
        <v>16045</v>
      </c>
      <c r="F19" s="163">
        <v>24035</v>
      </c>
      <c r="G19" s="163">
        <v>22962</v>
      </c>
      <c r="H19" s="163">
        <v>18385</v>
      </c>
      <c r="I19" s="163">
        <v>21584</v>
      </c>
      <c r="J19" s="163">
        <v>12988</v>
      </c>
      <c r="K19" s="163">
        <v>13706</v>
      </c>
      <c r="L19" s="163">
        <v>13480</v>
      </c>
      <c r="M19" s="163">
        <v>14409</v>
      </c>
      <c r="N19" s="164">
        <v>12007</v>
      </c>
      <c r="O19" s="5"/>
      <c r="P19" s="20">
        <f t="shared" si="9"/>
        <v>-8.6020599913279607</v>
      </c>
      <c r="Q19" s="30">
        <f t="shared" si="10"/>
        <v>1.0677212632916204</v>
      </c>
      <c r="R19" s="30">
        <f t="shared" si="10"/>
        <v>1.056237562199658</v>
      </c>
      <c r="S19" s="30">
        <f t="shared" si="10"/>
        <v>1.1097961098371512</v>
      </c>
      <c r="T19" s="30">
        <f t="shared" si="10"/>
        <v>1.055001004138826</v>
      </c>
      <c r="U19" s="30">
        <f t="shared" si="10"/>
        <v>0.98243235249329375</v>
      </c>
      <c r="V19" s="30">
        <f t="shared" si="10"/>
        <v>0.89002008907987329</v>
      </c>
      <c r="W19" s="30">
        <f t="shared" si="10"/>
        <v>0.82677714061090246</v>
      </c>
      <c r="X19" s="30">
        <f t="shared" si="10"/>
        <v>0.76436478310968226</v>
      </c>
      <c r="Y19" s="30">
        <f t="shared" si="10"/>
        <v>0.66586943304953972</v>
      </c>
      <c r="Z19" s="31">
        <f t="shared" si="10"/>
        <v>0.53906637899765752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63">
        <v>15544</v>
      </c>
      <c r="F20" s="163">
        <v>17360</v>
      </c>
      <c r="G20" s="163">
        <v>16554</v>
      </c>
      <c r="H20" s="163">
        <v>18031</v>
      </c>
      <c r="I20" s="163">
        <v>14192</v>
      </c>
      <c r="J20" s="163">
        <v>14575</v>
      </c>
      <c r="K20" s="163">
        <v>12750</v>
      </c>
      <c r="L20" s="163">
        <v>14821</v>
      </c>
      <c r="M20" s="163">
        <v>13685</v>
      </c>
      <c r="N20" s="164">
        <v>12261</v>
      </c>
      <c r="O20" s="5"/>
      <c r="P20" s="20">
        <f t="shared" si="9"/>
        <v>-8.3010299956639813</v>
      </c>
      <c r="Q20" s="30">
        <f t="shared" si="10"/>
        <v>0.93926177843544645</v>
      </c>
      <c r="R20" s="30">
        <f t="shared" si="10"/>
        <v>0.92915970228365607</v>
      </c>
      <c r="S20" s="30">
        <f t="shared" si="10"/>
        <v>0.97627452375806156</v>
      </c>
      <c r="T20" s="30">
        <f t="shared" si="10"/>
        <v>0.92807191676950884</v>
      </c>
      <c r="U20" s="30">
        <f t="shared" si="10"/>
        <v>0.86423413143486516</v>
      </c>
      <c r="V20" s="30">
        <f t="shared" si="10"/>
        <v>0.78294015531290861</v>
      </c>
      <c r="W20" s="30">
        <f t="shared" si="10"/>
        <v>0.72730608086417037</v>
      </c>
      <c r="X20" s="30">
        <f t="shared" si="10"/>
        <v>0.67240266747496447</v>
      </c>
      <c r="Y20" s="30">
        <f t="shared" si="10"/>
        <v>0.58575747191155658</v>
      </c>
      <c r="Z20" s="31">
        <f t="shared" si="10"/>
        <v>0.47421032364867938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0.60899260676601119</v>
      </c>
      <c r="R21" s="30">
        <f t="shared" si="10"/>
        <v>0.6024426865726491</v>
      </c>
      <c r="S21" s="30">
        <f t="shared" si="10"/>
        <v>0.63299069630302196</v>
      </c>
      <c r="T21" s="30">
        <f t="shared" si="10"/>
        <v>0.6017373950862156</v>
      </c>
      <c r="U21" s="30">
        <f t="shared" si="10"/>
        <v>0.5603466558975394</v>
      </c>
      <c r="V21" s="30">
        <f t="shared" si="10"/>
        <v>0.5076377822166046</v>
      </c>
      <c r="W21" s="30">
        <f t="shared" si="10"/>
        <v>0.47156611316605779</v>
      </c>
      <c r="X21" s="30">
        <f t="shared" si="10"/>
        <v>0.4359681855085103</v>
      </c>
      <c r="Y21" s="30">
        <f t="shared" si="10"/>
        <v>0.37978972203711814</v>
      </c>
      <c r="Z21" s="31">
        <f t="shared" si="10"/>
        <v>0.30746548809343582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0.5185134828179736</v>
      </c>
      <c r="R22" s="30">
        <f t="shared" si="10"/>
        <v>0.51293669601644698</v>
      </c>
      <c r="S22" s="30">
        <f t="shared" si="10"/>
        <v>0.53894613314667306</v>
      </c>
      <c r="T22" s="30">
        <f t="shared" si="10"/>
        <v>0.51233619095124672</v>
      </c>
      <c r="U22" s="30">
        <f t="shared" si="10"/>
        <v>0.47709494812713327</v>
      </c>
      <c r="V22" s="30">
        <f t="shared" si="10"/>
        <v>0.43221712635381404</v>
      </c>
      <c r="W22" s="30">
        <f t="shared" si="10"/>
        <v>0.40150468987649779</v>
      </c>
      <c r="X22" s="30">
        <f t="shared" si="10"/>
        <v>0.37119561018366465</v>
      </c>
      <c r="Y22" s="30">
        <f t="shared" si="10"/>
        <v>0.32336368179852093</v>
      </c>
      <c r="Z22" s="31">
        <f t="shared" si="10"/>
        <v>0.26178478902110924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63">
        <v>30287</v>
      </c>
      <c r="F23" s="163">
        <v>27137</v>
      </c>
      <c r="G23" s="163">
        <v>31262</v>
      </c>
      <c r="H23" s="163">
        <v>30320</v>
      </c>
      <c r="I23" s="163">
        <v>27001</v>
      </c>
      <c r="J23" s="163">
        <v>26047</v>
      </c>
      <c r="K23" s="163">
        <v>23934</v>
      </c>
      <c r="L23" s="163">
        <v>22104</v>
      </c>
      <c r="M23" s="163">
        <v>19745</v>
      </c>
      <c r="N23" s="164">
        <v>15436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63">
        <v>32845</v>
      </c>
      <c r="F24" s="163">
        <v>30800</v>
      </c>
      <c r="G24" s="163">
        <v>32661</v>
      </c>
      <c r="H24" s="163">
        <v>28746</v>
      </c>
      <c r="I24" s="163">
        <v>30262</v>
      </c>
      <c r="J24" s="163">
        <v>25874</v>
      </c>
      <c r="K24" s="163">
        <v>25762</v>
      </c>
      <c r="L24" s="163">
        <v>22646</v>
      </c>
      <c r="M24" s="163">
        <v>19145</v>
      </c>
      <c r="N24" s="164">
        <v>15885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63">
        <v>32540</v>
      </c>
      <c r="F25" s="163">
        <v>32608</v>
      </c>
      <c r="G25" s="163">
        <v>29493</v>
      </c>
      <c r="H25" s="163">
        <v>27712</v>
      </c>
      <c r="I25" s="163">
        <v>27310</v>
      </c>
      <c r="J25" s="163">
        <v>27843</v>
      </c>
      <c r="K25" s="163">
        <v>19155</v>
      </c>
      <c r="L25" s="163">
        <v>20412</v>
      </c>
      <c r="M25" s="163">
        <v>17153</v>
      </c>
      <c r="N25" s="164">
        <v>12479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63">
        <v>28863</v>
      </c>
      <c r="F26" s="163">
        <v>28887</v>
      </c>
      <c r="G26" s="163">
        <v>31014</v>
      </c>
      <c r="H26" s="163">
        <v>24170</v>
      </c>
      <c r="I26" s="163">
        <v>21565</v>
      </c>
      <c r="J26" s="163">
        <v>19424</v>
      </c>
      <c r="K26" s="163">
        <v>16190</v>
      </c>
      <c r="L26" s="163">
        <v>13415</v>
      </c>
      <c r="M26" s="163">
        <v>11934</v>
      </c>
      <c r="N26" s="164">
        <v>11545</v>
      </c>
      <c r="O26" s="5"/>
      <c r="P26" s="20" t="e">
        <f t="shared" ref="P26:P31" si="14">LOG(D7,10)</f>
        <v>#NUM!</v>
      </c>
      <c r="Q26" s="30">
        <f t="shared" ref="Q26:Z31" si="15">E77</f>
        <v>1</v>
      </c>
      <c r="R26" s="30">
        <f t="shared" si="15"/>
        <v>0.98924466385865539</v>
      </c>
      <c r="S26" s="30">
        <f t="shared" si="15"/>
        <v>1.0394062083355167</v>
      </c>
      <c r="T26" s="30">
        <f t="shared" si="15"/>
        <v>0.9880865356997951</v>
      </c>
      <c r="U26" s="30">
        <f t="shared" si="15"/>
        <v>0.92012062161673724</v>
      </c>
      <c r="V26" s="30">
        <f t="shared" si="15"/>
        <v>0.83356969621086152</v>
      </c>
      <c r="W26" s="30">
        <f t="shared" si="15"/>
        <v>0.77433799347788179</v>
      </c>
      <c r="X26" s="30">
        <f t="shared" si="15"/>
        <v>0.71588420066981073</v>
      </c>
      <c r="Y26" s="30">
        <f t="shared" si="15"/>
        <v>0.6236360143252806</v>
      </c>
      <c r="Z26" s="31">
        <f t="shared" si="15"/>
        <v>0.50487556774489883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63">
        <v>17158</v>
      </c>
      <c r="F27" s="163">
        <v>22248</v>
      </c>
      <c r="G27" s="163">
        <v>23136</v>
      </c>
      <c r="H27" s="163">
        <v>19104</v>
      </c>
      <c r="I27" s="163">
        <v>17259</v>
      </c>
      <c r="J27" s="163">
        <v>14796</v>
      </c>
      <c r="K27" s="163">
        <v>13375</v>
      </c>
      <c r="L27" s="163">
        <v>13807</v>
      </c>
      <c r="M27" s="163">
        <v>13647</v>
      </c>
      <c r="N27" s="164">
        <v>11164</v>
      </c>
      <c r="O27" s="5"/>
      <c r="P27" s="20">
        <f t="shared" si="14"/>
        <v>-8.9999999999999982</v>
      </c>
      <c r="Q27" s="30">
        <f t="shared" si="15"/>
        <v>1.0246826870129713</v>
      </c>
      <c r="R27" s="30">
        <f t="shared" si="15"/>
        <v>1.090132840507628</v>
      </c>
      <c r="S27" s="30">
        <f t="shared" si="15"/>
        <v>1.0930905807169453</v>
      </c>
      <c r="T27" s="30">
        <f t="shared" si="15"/>
        <v>1.0333392066464251</v>
      </c>
      <c r="U27" s="30">
        <f t="shared" si="15"/>
        <v>0.98982598590146531</v>
      </c>
      <c r="V27" s="30">
        <f t="shared" si="15"/>
        <v>0.89002081491109997</v>
      </c>
      <c r="W27" s="30">
        <f t="shared" si="15"/>
        <v>0.79340683140768276</v>
      </c>
      <c r="X27" s="30">
        <f t="shared" si="15"/>
        <v>0.74818253990044414</v>
      </c>
      <c r="Y27" s="30">
        <f t="shared" si="15"/>
        <v>0.64363199237629554</v>
      </c>
      <c r="Z27" s="31">
        <f t="shared" si="15"/>
        <v>0.54201082300668502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3">
        <f t="shared" si="12"/>
        <v>1E-8</v>
      </c>
      <c r="E28" s="163">
        <v>15340</v>
      </c>
      <c r="F28" s="163">
        <v>17425</v>
      </c>
      <c r="G28" s="163">
        <v>18879</v>
      </c>
      <c r="H28" s="163">
        <v>17870</v>
      </c>
      <c r="I28" s="163">
        <v>14894</v>
      </c>
      <c r="J28" s="163">
        <v>13274</v>
      </c>
      <c r="K28" s="163">
        <v>14253</v>
      </c>
      <c r="L28" s="163">
        <v>13319</v>
      </c>
      <c r="M28" s="163">
        <v>12469</v>
      </c>
      <c r="N28" s="164">
        <v>11350</v>
      </c>
      <c r="O28" s="5"/>
      <c r="P28" s="20">
        <f t="shared" si="14"/>
        <v>-8.6020599913279607</v>
      </c>
      <c r="Q28" s="30">
        <f t="shared" si="15"/>
        <v>1.0677212632916204</v>
      </c>
      <c r="R28" s="30">
        <f t="shared" si="15"/>
        <v>1.084028707135029</v>
      </c>
      <c r="S28" s="30">
        <f t="shared" si="15"/>
        <v>1.05983505739498</v>
      </c>
      <c r="T28" s="30">
        <f t="shared" si="15"/>
        <v>0.98561660557522979</v>
      </c>
      <c r="U28" s="30">
        <f t="shared" si="15"/>
        <v>0.97786784143201533</v>
      </c>
      <c r="V28" s="30">
        <f t="shared" si="15"/>
        <v>0.86135001251654431</v>
      </c>
      <c r="W28" s="30">
        <f t="shared" si="15"/>
        <v>0.77067302717519781</v>
      </c>
      <c r="X28" s="30">
        <f t="shared" si="15"/>
        <v>0.68438290072847618</v>
      </c>
      <c r="Y28" s="30">
        <f t="shared" si="15"/>
        <v>0.56969048832237335</v>
      </c>
      <c r="Z28" s="31">
        <f t="shared" si="15"/>
        <v>0.41368350841729395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ht="13.2" x14ac:dyDescent="0.2">
      <c r="A29" s="154"/>
      <c r="B29" s="138"/>
      <c r="D29" s="10" t="s">
        <v>108</v>
      </c>
      <c r="E29" s="28" t="s">
        <v>81</v>
      </c>
      <c r="F29" s="28"/>
      <c r="G29" s="28"/>
      <c r="H29" s="28"/>
      <c r="I29" s="28"/>
      <c r="J29" s="28"/>
      <c r="K29" s="28"/>
      <c r="L29" s="28"/>
      <c r="M29" s="28"/>
      <c r="N29" s="29"/>
      <c r="O29" s="5"/>
      <c r="P29" s="20">
        <f t="shared" si="14"/>
        <v>-8.3010299956639813</v>
      </c>
      <c r="Q29" s="30">
        <f t="shared" si="15"/>
        <v>0.93926177843544645</v>
      </c>
      <c r="R29" s="30">
        <f t="shared" si="15"/>
        <v>1.0624331859199483</v>
      </c>
      <c r="S29" s="30">
        <f t="shared" si="15"/>
        <v>1.0338011560420286</v>
      </c>
      <c r="T29" s="30">
        <f t="shared" si="15"/>
        <v>0.98986846474297829</v>
      </c>
      <c r="U29" s="30">
        <f t="shared" si="15"/>
        <v>0.86462743691429644</v>
      </c>
      <c r="V29" s="30">
        <f t="shared" si="15"/>
        <v>0.57874024261731827</v>
      </c>
      <c r="W29" s="30">
        <f t="shared" si="15"/>
        <v>0.5221430833517865</v>
      </c>
      <c r="X29" s="30">
        <f t="shared" si="15"/>
        <v>0.49160394227808468</v>
      </c>
      <c r="Y29" s="30">
        <f t="shared" si="15"/>
        <v>0.43421630051679017</v>
      </c>
      <c r="Z29" s="31">
        <f t="shared" si="15"/>
        <v>0.38920913527571033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ht="13.2" x14ac:dyDescent="0.2">
      <c r="A30" s="148"/>
      <c r="B30" s="138"/>
      <c r="D30" s="7" t="s">
        <v>82</v>
      </c>
      <c r="E30" s="51">
        <f>E14</f>
        <v>0</v>
      </c>
      <c r="F30" s="51">
        <f t="shared" ref="F30:N30" si="16">F14</f>
        <v>9.9999999999999995E-8</v>
      </c>
      <c r="G30" s="51">
        <f t="shared" si="16"/>
        <v>2.4999999999999999E-7</v>
      </c>
      <c r="H30" s="51">
        <f t="shared" si="16"/>
        <v>4.9999999999999998E-7</v>
      </c>
      <c r="I30" s="51">
        <f t="shared" si="16"/>
        <v>9.9999999999999995E-7</v>
      </c>
      <c r="J30" s="51">
        <f t="shared" si="16"/>
        <v>1.9999999999999999E-6</v>
      </c>
      <c r="K30" s="51">
        <f t="shared" si="16"/>
        <v>3.9999999999999998E-6</v>
      </c>
      <c r="L30" s="51">
        <f t="shared" si="16"/>
        <v>6.0000000000000002E-6</v>
      </c>
      <c r="M30" s="51">
        <f t="shared" si="16"/>
        <v>1.0000000000000001E-5</v>
      </c>
      <c r="N30" s="52">
        <f t="shared" si="16"/>
        <v>1.4E-5</v>
      </c>
      <c r="O30" s="5"/>
      <c r="P30" s="20">
        <f t="shared" si="14"/>
        <v>-8.1249387366082999</v>
      </c>
      <c r="Q30" s="30">
        <f t="shared" si="15"/>
        <v>0.60899260676601119</v>
      </c>
      <c r="R30" s="30">
        <f t="shared" si="15"/>
        <v>0.82592472759706426</v>
      </c>
      <c r="S30" s="30">
        <f t="shared" si="15"/>
        <v>0.78772513274972766</v>
      </c>
      <c r="T30" s="30">
        <f t="shared" si="15"/>
        <v>0.67065825462949102</v>
      </c>
      <c r="U30" s="30">
        <f t="shared" si="15"/>
        <v>0.61365780038157414</v>
      </c>
      <c r="V30" s="30">
        <f t="shared" si="15"/>
        <v>0.47027203137081253</v>
      </c>
      <c r="W30" s="30">
        <f t="shared" si="15"/>
        <v>0.46577597001306514</v>
      </c>
      <c r="X30" s="30">
        <f t="shared" si="15"/>
        <v>0.42780939947203434</v>
      </c>
      <c r="Y30" s="30">
        <f t="shared" si="15"/>
        <v>0.44083695667471878</v>
      </c>
      <c r="Z30" s="31">
        <f t="shared" si="15"/>
        <v>0.38168702566542179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ht="13.2" x14ac:dyDescent="0.2">
      <c r="A31" s="148"/>
      <c r="B31" s="138"/>
      <c r="D31" s="53">
        <f>D15</f>
        <v>0</v>
      </c>
      <c r="E31" s="163">
        <v>32389</v>
      </c>
      <c r="F31" s="163">
        <v>33291</v>
      </c>
      <c r="G31" s="163">
        <v>33237</v>
      </c>
      <c r="H31" s="163">
        <v>30927</v>
      </c>
      <c r="I31" s="163">
        <v>28620</v>
      </c>
      <c r="J31" s="163">
        <v>26161</v>
      </c>
      <c r="K31" s="163">
        <v>22143</v>
      </c>
      <c r="L31" s="163">
        <v>23670</v>
      </c>
      <c r="M31" s="163">
        <v>18723</v>
      </c>
      <c r="N31" s="164">
        <v>13165</v>
      </c>
      <c r="O31" s="5"/>
      <c r="P31" s="20">
        <f t="shared" si="14"/>
        <v>-8</v>
      </c>
      <c r="Q31" s="30">
        <f t="shared" si="15"/>
        <v>0.5185134828179736</v>
      </c>
      <c r="R31" s="30">
        <f t="shared" si="15"/>
        <v>0.61085346043533562</v>
      </c>
      <c r="S31" s="30">
        <f t="shared" si="15"/>
        <v>0.61310700480594105</v>
      </c>
      <c r="T31" s="30">
        <f t="shared" si="15"/>
        <v>0.56986847252520711</v>
      </c>
      <c r="U31" s="30">
        <f t="shared" si="15"/>
        <v>0.51037234157858591</v>
      </c>
      <c r="V31" s="30">
        <f t="shared" si="15"/>
        <v>0.46905893878966565</v>
      </c>
      <c r="W31" s="30">
        <f t="shared" si="15"/>
        <v>0.4458174409822131</v>
      </c>
      <c r="X31" s="30">
        <f t="shared" si="15"/>
        <v>0.42707639127781893</v>
      </c>
      <c r="Y31" s="30">
        <f t="shared" si="15"/>
        <v>0.42454445042783939</v>
      </c>
      <c r="Z31" s="31">
        <f t="shared" si="15"/>
        <v>0.39090772093122356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53">
        <f t="shared" ref="D32:D36" si="17">D16</f>
        <v>1.0000000000000001E-9</v>
      </c>
      <c r="E32" s="163">
        <v>31980</v>
      </c>
      <c r="F32" s="163">
        <v>33520</v>
      </c>
      <c r="G32" s="163">
        <v>32533</v>
      </c>
      <c r="H32" s="163">
        <v>31013</v>
      </c>
      <c r="I32" s="163">
        <v>29939</v>
      </c>
      <c r="J32" s="163">
        <v>26810</v>
      </c>
      <c r="K32" s="163">
        <v>24500</v>
      </c>
      <c r="L32" s="163">
        <v>23525</v>
      </c>
      <c r="M32" s="163">
        <v>21232</v>
      </c>
      <c r="N32" s="164">
        <v>16714</v>
      </c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ht="13.2" x14ac:dyDescent="0.2">
      <c r="A33" s="148"/>
      <c r="B33" s="138"/>
      <c r="D33" s="53">
        <f t="shared" si="17"/>
        <v>2.5000000000000001E-9</v>
      </c>
      <c r="E33" s="163">
        <v>33016</v>
      </c>
      <c r="F33" s="163">
        <v>30750</v>
      </c>
      <c r="G33" s="163">
        <v>33764</v>
      </c>
      <c r="H33" s="163">
        <v>29132</v>
      </c>
      <c r="I33" s="163">
        <v>29296</v>
      </c>
      <c r="J33" s="163">
        <v>25336</v>
      </c>
      <c r="K33" s="163">
        <v>25390</v>
      </c>
      <c r="L33" s="163">
        <v>22641</v>
      </c>
      <c r="M33" s="163">
        <v>17033</v>
      </c>
      <c r="N33" s="164">
        <v>12372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ht="13.2" x14ac:dyDescent="0.2">
      <c r="A34" s="148"/>
      <c r="B34" s="138"/>
      <c r="D34" s="53">
        <f t="shared" si="17"/>
        <v>5.0000000000000001E-9</v>
      </c>
      <c r="E34" s="163">
        <v>32644</v>
      </c>
      <c r="F34" s="163">
        <v>31661</v>
      </c>
      <c r="G34" s="163">
        <v>29305</v>
      </c>
      <c r="H34" s="163">
        <v>31510</v>
      </c>
      <c r="I34" s="163">
        <v>23580</v>
      </c>
      <c r="J34" s="163">
        <v>17494</v>
      </c>
      <c r="K34" s="163">
        <v>15903</v>
      </c>
      <c r="L34" s="163">
        <v>13829</v>
      </c>
      <c r="M34" s="163">
        <v>14052</v>
      </c>
      <c r="N34" s="164">
        <v>13181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ht="13.2" x14ac:dyDescent="0.2">
      <c r="A35" s="138"/>
      <c r="B35" s="138"/>
      <c r="D35" s="53">
        <f t="shared" si="17"/>
        <v>7.4999999999999993E-9</v>
      </c>
      <c r="E35" s="163">
        <v>18144</v>
      </c>
      <c r="F35" s="163">
        <v>22354</v>
      </c>
      <c r="G35" s="163">
        <v>21777</v>
      </c>
      <c r="H35" s="163">
        <v>17883</v>
      </c>
      <c r="I35" s="163">
        <v>16774</v>
      </c>
      <c r="J35" s="163">
        <v>15308</v>
      </c>
      <c r="K35" s="163">
        <v>15888</v>
      </c>
      <c r="L35" s="163">
        <v>12385</v>
      </c>
      <c r="M35" s="163">
        <v>12403</v>
      </c>
      <c r="N35" s="164">
        <v>12486</v>
      </c>
      <c r="P35" s="20" t="e">
        <f t="shared" ref="P35:P40" si="19">LOG(D7,10)</f>
        <v>#NUM!</v>
      </c>
      <c r="Q35" s="30">
        <f>Q17-Q26</f>
        <v>0</v>
      </c>
      <c r="R35" s="30">
        <f t="shared" ref="R35:Z35" si="20">R17-R26</f>
        <v>0</v>
      </c>
      <c r="S35" s="30">
        <f t="shared" si="20"/>
        <v>0</v>
      </c>
      <c r="T35" s="30">
        <f t="shared" si="20"/>
        <v>0</v>
      </c>
      <c r="U35" s="30">
        <f t="shared" si="20"/>
        <v>0</v>
      </c>
      <c r="V35" s="30">
        <f t="shared" si="20"/>
        <v>0</v>
      </c>
      <c r="W35" s="30">
        <f t="shared" si="20"/>
        <v>0</v>
      </c>
      <c r="X35" s="30">
        <f t="shared" si="20"/>
        <v>0</v>
      </c>
      <c r="Y35" s="30">
        <f t="shared" si="20"/>
        <v>0</v>
      </c>
      <c r="Z35" s="31">
        <f t="shared" si="20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ht="13.2" x14ac:dyDescent="0.2">
      <c r="A36" s="138"/>
      <c r="B36" s="138"/>
      <c r="D36" s="54">
        <f t="shared" si="17"/>
        <v>1E-8</v>
      </c>
      <c r="E36" s="165">
        <v>16204</v>
      </c>
      <c r="F36" s="165">
        <v>17359</v>
      </c>
      <c r="G36" s="165">
        <v>16915</v>
      </c>
      <c r="H36" s="165">
        <v>16578</v>
      </c>
      <c r="I36" s="165">
        <v>16421</v>
      </c>
      <c r="J36" s="165">
        <v>13873</v>
      </c>
      <c r="K36" s="165">
        <v>14508</v>
      </c>
      <c r="L36" s="165">
        <v>11835</v>
      </c>
      <c r="M36" s="165">
        <v>14342</v>
      </c>
      <c r="N36" s="166">
        <v>12322</v>
      </c>
      <c r="P36" s="20">
        <f t="shared" si="19"/>
        <v>-8.9999999999999982</v>
      </c>
      <c r="Q36" s="30">
        <f t="shared" ref="Q36:Z40" si="21">Q18-Q27</f>
        <v>0</v>
      </c>
      <c r="R36" s="30">
        <f t="shared" si="21"/>
        <v>-7.6470960231697527E-2</v>
      </c>
      <c r="S36" s="30">
        <f t="shared" si="21"/>
        <v>-2.8029034261743968E-2</v>
      </c>
      <c r="T36" s="30">
        <f t="shared" si="21"/>
        <v>-2.0864040244220838E-2</v>
      </c>
      <c r="U36" s="30">
        <f t="shared" si="21"/>
        <v>-4.6994314967181539E-2</v>
      </c>
      <c r="V36" s="30">
        <f t="shared" si="21"/>
        <v>-3.587637878516825E-2</v>
      </c>
      <c r="W36" s="30">
        <f t="shared" si="21"/>
        <v>4.390440546575558E-5</v>
      </c>
      <c r="X36" s="30">
        <f t="shared" si="21"/>
        <v>-1.46283935679693E-2</v>
      </c>
      <c r="Y36" s="30">
        <f t="shared" si="21"/>
        <v>-4.6029654994071967E-3</v>
      </c>
      <c r="Z36" s="31">
        <f t="shared" si="21"/>
        <v>-2.4673569642642668E-2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138"/>
      <c r="B37" s="138"/>
      <c r="P37" s="20">
        <f t="shared" si="19"/>
        <v>-8.6020599913279607</v>
      </c>
      <c r="Q37" s="30">
        <f t="shared" si="21"/>
        <v>0</v>
      </c>
      <c r="R37" s="30">
        <f t="shared" si="21"/>
        <v>-2.7791144935370937E-2</v>
      </c>
      <c r="S37" s="30">
        <f t="shared" si="21"/>
        <v>4.9961052442171194E-2</v>
      </c>
      <c r="T37" s="30">
        <f t="shared" si="21"/>
        <v>6.9384398563596239E-2</v>
      </c>
      <c r="U37" s="30">
        <f t="shared" si="21"/>
        <v>4.5645110612784201E-3</v>
      </c>
      <c r="V37" s="30">
        <f t="shared" si="21"/>
        <v>2.8670076563328983E-2</v>
      </c>
      <c r="W37" s="30">
        <f t="shared" si="21"/>
        <v>5.610411343570465E-2</v>
      </c>
      <c r="X37" s="30">
        <f t="shared" si="21"/>
        <v>7.9981882381206071E-2</v>
      </c>
      <c r="Y37" s="30">
        <f t="shared" si="21"/>
        <v>9.6178944727166371E-2</v>
      </c>
      <c r="Z37" s="31">
        <f t="shared" si="21"/>
        <v>0.12538287058036357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138"/>
      <c r="B38" s="138"/>
      <c r="D38" s="83" t="s">
        <v>70</v>
      </c>
      <c r="E38" s="84"/>
      <c r="F38" s="84"/>
      <c r="G38" s="84"/>
      <c r="H38" s="84"/>
      <c r="I38" s="84"/>
      <c r="J38" s="84"/>
      <c r="K38" s="84"/>
      <c r="L38" s="84"/>
      <c r="M38" s="84"/>
      <c r="N38" s="85"/>
      <c r="P38" s="20">
        <f t="shared" si="19"/>
        <v>-8.3010299956639813</v>
      </c>
      <c r="Q38" s="30">
        <f t="shared" si="21"/>
        <v>0</v>
      </c>
      <c r="R38" s="30">
        <f t="shared" si="21"/>
        <v>-0.13327348363629221</v>
      </c>
      <c r="S38" s="30">
        <f t="shared" si="21"/>
        <v>-5.7526632283967039E-2</v>
      </c>
      <c r="T38" s="30">
        <f t="shared" si="21"/>
        <v>-6.1796547973469451E-2</v>
      </c>
      <c r="U38" s="30">
        <f t="shared" si="21"/>
        <v>-3.9330547943128291E-4</v>
      </c>
      <c r="V38" s="30">
        <f t="shared" si="21"/>
        <v>0.20419991269559035</v>
      </c>
      <c r="W38" s="30">
        <f t="shared" si="21"/>
        <v>0.20516299751238387</v>
      </c>
      <c r="X38" s="30">
        <f t="shared" si="21"/>
        <v>0.18079872519687978</v>
      </c>
      <c r="Y38" s="30">
        <f t="shared" si="21"/>
        <v>0.15154117139476642</v>
      </c>
      <c r="Z38" s="31">
        <f t="shared" si="21"/>
        <v>8.500118837296905E-2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138"/>
      <c r="B39" s="138"/>
      <c r="D39" s="7"/>
      <c r="E39" s="8"/>
      <c r="F39" s="8"/>
      <c r="G39" s="8"/>
      <c r="H39" s="8"/>
      <c r="I39" s="8"/>
      <c r="J39" s="8"/>
      <c r="K39" s="8"/>
      <c r="L39" s="8"/>
      <c r="M39" s="8"/>
      <c r="N39" s="9"/>
      <c r="P39" s="20">
        <f t="shared" si="19"/>
        <v>-8.1249387366082999</v>
      </c>
      <c r="Q39" s="30">
        <f t="shared" si="21"/>
        <v>0</v>
      </c>
      <c r="R39" s="30">
        <f t="shared" si="21"/>
        <v>-0.22348204102441516</v>
      </c>
      <c r="S39" s="30">
        <f t="shared" si="21"/>
        <v>-0.1547344364467057</v>
      </c>
      <c r="T39" s="30">
        <f t="shared" si="21"/>
        <v>-6.8920859543275426E-2</v>
      </c>
      <c r="U39" s="30">
        <f t="shared" si="21"/>
        <v>-5.3311144484034734E-2</v>
      </c>
      <c r="V39" s="30">
        <f t="shared" si="21"/>
        <v>3.7365750845792078E-2</v>
      </c>
      <c r="W39" s="30">
        <f t="shared" si="21"/>
        <v>5.7901431529926439E-3</v>
      </c>
      <c r="X39" s="30">
        <f t="shared" si="21"/>
        <v>8.1587860364759623E-3</v>
      </c>
      <c r="Y39" s="30">
        <f t="shared" si="21"/>
        <v>-6.1047234637600645E-2</v>
      </c>
      <c r="Z39" s="31">
        <f t="shared" si="21"/>
        <v>-7.4221537571985963E-2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148"/>
      <c r="B40" s="138"/>
      <c r="D40" s="10" t="s">
        <v>61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19"/>
        <v>-8</v>
      </c>
      <c r="Q40" s="36">
        <f t="shared" si="21"/>
        <v>0</v>
      </c>
      <c r="R40" s="36">
        <f t="shared" si="21"/>
        <v>-9.7916764418888635E-2</v>
      </c>
      <c r="S40" s="36">
        <f t="shared" si="21"/>
        <v>-7.4160871659267991E-2</v>
      </c>
      <c r="T40" s="36">
        <f t="shared" si="21"/>
        <v>-5.7532281573960398E-2</v>
      </c>
      <c r="U40" s="36">
        <f t="shared" si="21"/>
        <v>-3.3277393451452641E-2</v>
      </c>
      <c r="V40" s="36">
        <f t="shared" si="21"/>
        <v>-3.6841812435851606E-2</v>
      </c>
      <c r="W40" s="36">
        <f t="shared" si="21"/>
        <v>-4.4312751105715309E-2</v>
      </c>
      <c r="X40" s="36">
        <f t="shared" si="21"/>
        <v>-5.5880781094154286E-2</v>
      </c>
      <c r="Y40" s="36">
        <f t="shared" si="21"/>
        <v>-0.10118076862931846</v>
      </c>
      <c r="Z40" s="37">
        <f t="shared" si="21"/>
        <v>-0.12912293191011431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148"/>
      <c r="B41" s="138"/>
      <c r="D41" s="7" t="s">
        <v>82</v>
      </c>
      <c r="E41" s="55">
        <f t="shared" ref="E41:N41" si="22">E6</f>
        <v>0</v>
      </c>
      <c r="F41" s="55">
        <f t="shared" si="22"/>
        <v>9.9999999999999995E-8</v>
      </c>
      <c r="G41" s="55">
        <f t="shared" si="22"/>
        <v>2.4999999999999999E-7</v>
      </c>
      <c r="H41" s="55">
        <f t="shared" si="22"/>
        <v>4.9999999999999998E-7</v>
      </c>
      <c r="I41" s="55">
        <f t="shared" si="22"/>
        <v>9.9999999999999995E-7</v>
      </c>
      <c r="J41" s="55">
        <f t="shared" si="22"/>
        <v>1.9999999999999999E-6</v>
      </c>
      <c r="K41" s="55">
        <f t="shared" si="22"/>
        <v>3.9999999999999998E-6</v>
      </c>
      <c r="L41" s="55">
        <f t="shared" si="22"/>
        <v>6.0000000000000002E-6</v>
      </c>
      <c r="M41" s="55">
        <f t="shared" si="22"/>
        <v>1.0000000000000001E-5</v>
      </c>
      <c r="N41" s="56">
        <f t="shared" si="22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148"/>
      <c r="B42" s="138"/>
      <c r="D42" s="53">
        <f t="shared" ref="D42:D47" si="23">D7</f>
        <v>0</v>
      </c>
      <c r="E42" s="30">
        <f t="shared" ref="E42:N42" si="24">E7/$E$7</f>
        <v>1</v>
      </c>
      <c r="F42" s="30">
        <f t="shared" si="24"/>
        <v>0.96460558972698829</v>
      </c>
      <c r="G42" s="30">
        <f t="shared" si="24"/>
        <v>1.1447789647854394</v>
      </c>
      <c r="H42" s="30">
        <f t="shared" si="24"/>
        <v>1.0410057192187332</v>
      </c>
      <c r="I42" s="30">
        <f t="shared" si="24"/>
        <v>0.94514585806265961</v>
      </c>
      <c r="J42" s="30">
        <f t="shared" si="24"/>
        <v>0.83709219092838383</v>
      </c>
      <c r="K42" s="30">
        <f t="shared" si="24"/>
        <v>0.84853062839466209</v>
      </c>
      <c r="L42" s="30">
        <f t="shared" si="24"/>
        <v>0.71306787525628579</v>
      </c>
      <c r="M42" s="30">
        <f t="shared" si="24"/>
        <v>0.6541131613970721</v>
      </c>
      <c r="N42" s="31">
        <f t="shared" si="24"/>
        <v>0.55426063810654291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148"/>
      <c r="B43" s="138"/>
      <c r="D43" s="53">
        <f t="shared" si="23"/>
        <v>1.0000000000000001E-9</v>
      </c>
      <c r="E43" s="30">
        <f t="shared" ref="E43:N43" si="25">E8/$E$7</f>
        <v>1.1090967950793138</v>
      </c>
      <c r="F43" s="30">
        <f t="shared" si="25"/>
        <v>1.2486241502104241</v>
      </c>
      <c r="G43" s="30">
        <f t="shared" si="25"/>
        <v>1.1485198374159202</v>
      </c>
      <c r="H43" s="30">
        <f t="shared" si="25"/>
        <v>1.2427610517607279</v>
      </c>
      <c r="I43" s="30">
        <f t="shared" si="25"/>
        <v>1.0469407575267076</v>
      </c>
      <c r="J43" s="30">
        <f t="shared" si="25"/>
        <v>1.0032013236933923</v>
      </c>
      <c r="K43" s="30">
        <f t="shared" si="25"/>
        <v>0.83514981475486494</v>
      </c>
      <c r="L43" s="30">
        <f t="shared" si="25"/>
        <v>0.78119492104600552</v>
      </c>
      <c r="M43" s="30">
        <f t="shared" si="25"/>
        <v>0.66666666666666663</v>
      </c>
      <c r="N43" s="31">
        <f t="shared" si="25"/>
        <v>0.61260386317038951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155"/>
      <c r="B44" s="138"/>
      <c r="D44" s="53">
        <f t="shared" si="23"/>
        <v>2.5000000000000001E-9</v>
      </c>
      <c r="E44" s="30">
        <f t="shared" ref="E44:N44" si="26">E9/$E$7</f>
        <v>1.1331606776734651</v>
      </c>
      <c r="F44" s="30">
        <f t="shared" si="26"/>
        <v>1.1786266681054638</v>
      </c>
      <c r="G44" s="30">
        <f t="shared" si="26"/>
        <v>1.2153519657566274</v>
      </c>
      <c r="H44" s="30">
        <f t="shared" si="26"/>
        <v>1.1269378799323766</v>
      </c>
      <c r="I44" s="30">
        <f t="shared" si="26"/>
        <v>1.151325491888781</v>
      </c>
      <c r="J44" s="30">
        <f t="shared" si="26"/>
        <v>0.85942951692385161</v>
      </c>
      <c r="K44" s="30">
        <f t="shared" si="26"/>
        <v>0.87935685766699034</v>
      </c>
      <c r="L44" s="30">
        <f t="shared" si="26"/>
        <v>0.75727491816841119</v>
      </c>
      <c r="M44" s="30">
        <f t="shared" si="26"/>
        <v>0.60443868925578215</v>
      </c>
      <c r="N44" s="31">
        <f t="shared" si="26"/>
        <v>0.42958886370993848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3"/>
        <v>5.0000000000000001E-9</v>
      </c>
      <c r="E45" s="30">
        <f t="shared" ref="E45:N45" si="27">E10/$E$7</f>
        <v>0.94698032444876079</v>
      </c>
      <c r="F45" s="30">
        <f t="shared" si="27"/>
        <v>1.2198482068990324</v>
      </c>
      <c r="G45" s="30">
        <f t="shared" si="27"/>
        <v>1.1364339412251359</v>
      </c>
      <c r="H45" s="30">
        <f t="shared" si="27"/>
        <v>1.2560339556131075</v>
      </c>
      <c r="I45" s="30">
        <f t="shared" si="27"/>
        <v>1.1441315060609332</v>
      </c>
      <c r="J45" s="30">
        <f t="shared" si="27"/>
        <v>0.56037552606021368</v>
      </c>
      <c r="K45" s="30">
        <f t="shared" si="27"/>
        <v>0.58929534908816228</v>
      </c>
      <c r="L45" s="30">
        <f t="shared" si="27"/>
        <v>0.55904463868206178</v>
      </c>
      <c r="M45" s="30">
        <f t="shared" si="27"/>
        <v>0.46958742491277294</v>
      </c>
      <c r="N45" s="31">
        <f t="shared" si="27"/>
        <v>0.37441099241034498</v>
      </c>
      <c r="P45" s="7" t="s">
        <v>79</v>
      </c>
      <c r="Q45" s="18" t="e">
        <f t="shared" ref="Q45:Z45" si="28">LOG(E76,10)</f>
        <v>#NUM!</v>
      </c>
      <c r="R45" s="18">
        <f t="shared" si="28"/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3"/>
        <v>7.4999999999999993E-9</v>
      </c>
      <c r="E46" s="30">
        <f t="shared" ref="E46:N46" si="29">E11/$E$7</f>
        <v>0.80162584079709365</v>
      </c>
      <c r="F46" s="30">
        <f t="shared" si="29"/>
        <v>1.1185209165137944</v>
      </c>
      <c r="G46" s="30">
        <f t="shared" si="29"/>
        <v>0.98816589331319016</v>
      </c>
      <c r="H46" s="30">
        <f t="shared" si="29"/>
        <v>0.91806050142081219</v>
      </c>
      <c r="I46" s="30">
        <f t="shared" si="29"/>
        <v>0.68400417251178014</v>
      </c>
      <c r="J46" s="30">
        <f t="shared" si="29"/>
        <v>0.50901046724937948</v>
      </c>
      <c r="K46" s="30">
        <f t="shared" si="29"/>
        <v>0.49732024027912664</v>
      </c>
      <c r="L46" s="30">
        <f t="shared" si="29"/>
        <v>0.44649473040538112</v>
      </c>
      <c r="M46" s="30">
        <f t="shared" si="29"/>
        <v>0.47393978633862094</v>
      </c>
      <c r="N46" s="31">
        <f t="shared" si="29"/>
        <v>0.39275565627135717</v>
      </c>
      <c r="P46" s="20" t="e">
        <f t="shared" ref="P46:P51" si="30">LOG(D77,10)</f>
        <v>#NUM!</v>
      </c>
      <c r="Q46" s="30">
        <f t="shared" ref="Q46:Z51" si="31">$E104*E$104</f>
        <v>1</v>
      </c>
      <c r="R46" s="30">
        <f t="shared" si="31"/>
        <v>0.98260535264860094</v>
      </c>
      <c r="S46" s="30">
        <f t="shared" si="31"/>
        <v>1.063731815393208</v>
      </c>
      <c r="T46" s="30">
        <f t="shared" si="31"/>
        <v>0.98073230743212836</v>
      </c>
      <c r="U46" s="30">
        <f t="shared" si="31"/>
        <v>0.87081076784903622</v>
      </c>
      <c r="V46" s="30">
        <f t="shared" si="31"/>
        <v>0.73083161651548889</v>
      </c>
      <c r="W46" s="30">
        <f t="shared" si="31"/>
        <v>0.63503595122684708</v>
      </c>
      <c r="X46" s="30">
        <f t="shared" si="31"/>
        <v>0.54049840271271732</v>
      </c>
      <c r="Y46" s="30">
        <f t="shared" si="31"/>
        <v>0.39130504890382034</v>
      </c>
      <c r="Z46" s="31">
        <f t="shared" si="31"/>
        <v>0.19923331256642518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3"/>
        <v>1E-8</v>
      </c>
      <c r="E47" s="30">
        <f t="shared" ref="E47:N47" si="32">E12/$E$7</f>
        <v>0.57548289629869431</v>
      </c>
      <c r="F47" s="30">
        <f t="shared" si="32"/>
        <v>0.78288550771554977</v>
      </c>
      <c r="G47" s="30">
        <f t="shared" si="32"/>
        <v>0.78310132729038529</v>
      </c>
      <c r="H47" s="30">
        <f t="shared" si="32"/>
        <v>0.60713643394122518</v>
      </c>
      <c r="I47" s="30">
        <f t="shared" si="32"/>
        <v>0.5937196503722888</v>
      </c>
      <c r="J47" s="30">
        <f t="shared" si="32"/>
        <v>0.5485054494442646</v>
      </c>
      <c r="K47" s="30">
        <f t="shared" si="32"/>
        <v>0.46135031113988706</v>
      </c>
      <c r="L47" s="30">
        <f t="shared" si="32"/>
        <v>0.43422898456890041</v>
      </c>
      <c r="M47" s="30">
        <f t="shared" si="32"/>
        <v>0.41070465091183772</v>
      </c>
      <c r="N47" s="31">
        <f t="shared" si="32"/>
        <v>0.42052444156685009</v>
      </c>
      <c r="P47" s="20">
        <f t="shared" si="30"/>
        <v>-8.9999999999999982</v>
      </c>
      <c r="Q47" s="30">
        <f t="shared" si="31"/>
        <v>1.0399194065748572</v>
      </c>
      <c r="R47" s="30">
        <f t="shared" si="31"/>
        <v>1.0218303752236113</v>
      </c>
      <c r="S47" s="30">
        <f t="shared" si="31"/>
        <v>1.1061953582185005</v>
      </c>
      <c r="T47" s="30">
        <f t="shared" si="31"/>
        <v>1.0198825591536094</v>
      </c>
      <c r="U47" s="30">
        <f t="shared" si="31"/>
        <v>0.90557301694056547</v>
      </c>
      <c r="V47" s="30">
        <f t="shared" si="31"/>
        <v>0.76000598095293082</v>
      </c>
      <c r="W47" s="30">
        <f t="shared" si="31"/>
        <v>0.66038620955352278</v>
      </c>
      <c r="X47" s="30">
        <f t="shared" si="31"/>
        <v>0.56207477820366714</v>
      </c>
      <c r="Y47" s="30">
        <f t="shared" si="31"/>
        <v>0.40692571424580631</v>
      </c>
      <c r="Z47" s="31">
        <f t="shared" si="31"/>
        <v>0.20718658817401991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63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1.1095258648979529</v>
      </c>
      <c r="R48" s="30">
        <f t="shared" si="31"/>
        <v>1.0902260537507971</v>
      </c>
      <c r="S48" s="30">
        <f t="shared" si="31"/>
        <v>1.1802379624936188</v>
      </c>
      <c r="T48" s="30">
        <f t="shared" si="31"/>
        <v>1.0881478616369973</v>
      </c>
      <c r="U48" s="30">
        <f t="shared" si="31"/>
        <v>0.96618707036015239</v>
      </c>
      <c r="V48" s="30">
        <f t="shared" si="31"/>
        <v>0.81087658140911689</v>
      </c>
      <c r="W48" s="30">
        <f t="shared" si="31"/>
        <v>0.70458881302626175</v>
      </c>
      <c r="X48" s="30">
        <f t="shared" si="31"/>
        <v>0.59969695774578979</v>
      </c>
      <c r="Y48" s="30">
        <f t="shared" si="31"/>
        <v>0.434163072823947</v>
      </c>
      <c r="Z48" s="31">
        <f t="shared" si="31"/>
        <v>0.22105451344174709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 t="shared" ref="E49:N49" si="33">E6</f>
        <v>0</v>
      </c>
      <c r="F49" s="55">
        <f t="shared" si="33"/>
        <v>9.9999999999999995E-8</v>
      </c>
      <c r="G49" s="55">
        <f t="shared" si="33"/>
        <v>2.4999999999999999E-7</v>
      </c>
      <c r="H49" s="55">
        <f t="shared" si="33"/>
        <v>4.9999999999999998E-7</v>
      </c>
      <c r="I49" s="55">
        <f t="shared" si="33"/>
        <v>9.9999999999999995E-7</v>
      </c>
      <c r="J49" s="55">
        <f t="shared" si="33"/>
        <v>1.9999999999999999E-6</v>
      </c>
      <c r="K49" s="55">
        <f t="shared" si="33"/>
        <v>3.9999999999999998E-6</v>
      </c>
      <c r="L49" s="55">
        <f t="shared" si="33"/>
        <v>6.0000000000000002E-6</v>
      </c>
      <c r="M49" s="55">
        <f t="shared" si="33"/>
        <v>1.0000000000000001E-5</v>
      </c>
      <c r="N49" s="56">
        <f t="shared" si="33"/>
        <v>1.4E-5</v>
      </c>
      <c r="P49" s="20">
        <f t="shared" si="30"/>
        <v>-8.3010299956639813</v>
      </c>
      <c r="Q49" s="30">
        <f t="shared" si="31"/>
        <v>0.90176783589262488</v>
      </c>
      <c r="R49" s="30">
        <f t="shared" si="31"/>
        <v>0.8860819023944384</v>
      </c>
      <c r="S49" s="30">
        <f t="shared" si="31"/>
        <v>0.95923913713726638</v>
      </c>
      <c r="T49" s="30">
        <f t="shared" si="31"/>
        <v>0.88439285046305083</v>
      </c>
      <c r="U49" s="30">
        <f t="shared" si="31"/>
        <v>0.78526914159522032</v>
      </c>
      <c r="V49" s="30">
        <f t="shared" si="31"/>
        <v>0.65904044522708116</v>
      </c>
      <c r="W49" s="30">
        <f t="shared" si="31"/>
        <v>0.57265499545184839</v>
      </c>
      <c r="X49" s="30">
        <f t="shared" si="31"/>
        <v>0.48740407491766752</v>
      </c>
      <c r="Y49" s="30">
        <f t="shared" si="31"/>
        <v>0.3528663071238558</v>
      </c>
      <c r="Z49" s="31">
        <f t="shared" si="31"/>
        <v>0.17966219311074413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 t="shared" ref="D50:D55" si="34">D7</f>
        <v>0</v>
      </c>
      <c r="E50" s="30">
        <f t="shared" ref="E50:N50" si="35">E15/$E$15</f>
        <v>1</v>
      </c>
      <c r="F50" s="30">
        <f t="shared" si="35"/>
        <v>1.0685291232954726</v>
      </c>
      <c r="G50" s="30">
        <f t="shared" si="35"/>
        <v>0.95447211060840953</v>
      </c>
      <c r="H50" s="30">
        <f t="shared" si="35"/>
        <v>0.9553896288796786</v>
      </c>
      <c r="I50" s="30">
        <f t="shared" si="35"/>
        <v>0.9601986901635714</v>
      </c>
      <c r="J50" s="30">
        <f t="shared" si="35"/>
        <v>0.82946815578827471</v>
      </c>
      <c r="K50" s="30">
        <f t="shared" si="35"/>
        <v>0.7749232764893853</v>
      </c>
      <c r="L50" s="30">
        <f t="shared" si="35"/>
        <v>0.68984718574999204</v>
      </c>
      <c r="M50" s="30">
        <f t="shared" si="35"/>
        <v>0.61043439744360428</v>
      </c>
      <c r="N50" s="31">
        <f t="shared" si="35"/>
        <v>0.54911886607397098</v>
      </c>
      <c r="P50" s="20">
        <f t="shared" si="30"/>
        <v>-8.1249387366082999</v>
      </c>
      <c r="Q50" s="30">
        <f t="shared" si="31"/>
        <v>0.36762220838922754</v>
      </c>
      <c r="R50" s="30">
        <f t="shared" si="31"/>
        <v>0.36122754971575438</v>
      </c>
      <c r="S50" s="30">
        <f t="shared" si="31"/>
        <v>0.39105143910873325</v>
      </c>
      <c r="T50" s="30">
        <f t="shared" si="31"/>
        <v>0.36053897669686186</v>
      </c>
      <c r="U50" s="30">
        <f t="shared" si="31"/>
        <v>0.32012937756578164</v>
      </c>
      <c r="V50" s="30">
        <f t="shared" si="31"/>
        <v>0.26866993282409307</v>
      </c>
      <c r="W50" s="30">
        <f t="shared" si="31"/>
        <v>0.23345331879656731</v>
      </c>
      <c r="X50" s="30">
        <f t="shared" si="31"/>
        <v>0.1986992164360992</v>
      </c>
      <c r="Y50" s="30">
        <f t="shared" si="31"/>
        <v>0.14385242623187711</v>
      </c>
      <c r="Z50" s="31">
        <f t="shared" si="31"/>
        <v>7.3242590350370465E-2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si="34"/>
        <v>1.0000000000000001E-9</v>
      </c>
      <c r="E51" s="30">
        <f t="shared" ref="E51:N51" si="36">E16/$E$15</f>
        <v>0.9178030183187269</v>
      </c>
      <c r="F51" s="30">
        <f t="shared" si="36"/>
        <v>1.0600499889265036</v>
      </c>
      <c r="G51" s="30">
        <f t="shared" si="36"/>
        <v>1.1410130667257252</v>
      </c>
      <c r="H51" s="30">
        <f t="shared" si="36"/>
        <v>0.98395924953333125</v>
      </c>
      <c r="I51" s="30">
        <f t="shared" si="36"/>
        <v>0.98883158793938053</v>
      </c>
      <c r="J51" s="30">
        <f t="shared" si="36"/>
        <v>0.87483785237447398</v>
      </c>
      <c r="K51" s="30">
        <f t="shared" si="36"/>
        <v>0.73145189356788054</v>
      </c>
      <c r="L51" s="30">
        <f t="shared" si="36"/>
        <v>0.73749485873382481</v>
      </c>
      <c r="M51" s="30">
        <f t="shared" si="36"/>
        <v>0.62021071281678108</v>
      </c>
      <c r="N51" s="31">
        <f t="shared" si="36"/>
        <v>0.51491758154839118</v>
      </c>
      <c r="P51" s="20">
        <f t="shared" si="30"/>
        <v>-8</v>
      </c>
      <c r="Q51" s="30">
        <f t="shared" si="31"/>
        <v>0.22128996613697616</v>
      </c>
      <c r="R51" s="30">
        <f t="shared" si="31"/>
        <v>0.21744070521362041</v>
      </c>
      <c r="S51" s="30">
        <f t="shared" si="31"/>
        <v>0.23539317740718718</v>
      </c>
      <c r="T51" s="30">
        <f t="shared" si="31"/>
        <v>0.21702621910109418</v>
      </c>
      <c r="U51" s="30">
        <f t="shared" si="31"/>
        <v>0.19270168532902743</v>
      </c>
      <c r="V51" s="30">
        <f t="shared" si="31"/>
        <v>0.16172570367054409</v>
      </c>
      <c r="W51" s="30">
        <f t="shared" si="31"/>
        <v>0.14052708414275145</v>
      </c>
      <c r="X51" s="30">
        <f t="shared" si="31"/>
        <v>0.11960687323338692</v>
      </c>
      <c r="Y51" s="30">
        <f t="shared" si="31"/>
        <v>8.6591881021154199E-2</v>
      </c>
      <c r="Z51" s="31">
        <f t="shared" si="31"/>
        <v>4.4088332991181811E-2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ref="E52:N52" si="37">E17/$E$15</f>
        <v>1.0439775998987566</v>
      </c>
      <c r="F52" s="30">
        <f t="shared" si="37"/>
        <v>1.1314582212800961</v>
      </c>
      <c r="G52" s="30">
        <f t="shared" si="37"/>
        <v>1.0077514474641693</v>
      </c>
      <c r="H52" s="30">
        <f t="shared" si="37"/>
        <v>1.0011073496377385</v>
      </c>
      <c r="I52" s="30">
        <f t="shared" si="37"/>
        <v>0.95393425507007945</v>
      </c>
      <c r="J52" s="30">
        <f t="shared" si="37"/>
        <v>0.88442433638118134</v>
      </c>
      <c r="K52" s="30">
        <f t="shared" si="37"/>
        <v>0.78697756826019549</v>
      </c>
      <c r="L52" s="30">
        <f t="shared" si="37"/>
        <v>0.60727054133578007</v>
      </c>
      <c r="M52" s="30">
        <f t="shared" si="37"/>
        <v>0.58208624671749931</v>
      </c>
      <c r="N52" s="31">
        <f t="shared" si="37"/>
        <v>0.43113867181320592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ref="E53:N53" si="38">E18/$E$15</f>
        <v>0.84921061790109786</v>
      </c>
      <c r="F53" s="30">
        <f t="shared" si="38"/>
        <v>1.0985857563198025</v>
      </c>
      <c r="G53" s="30">
        <f t="shared" si="38"/>
        <v>1.0699844971050716</v>
      </c>
      <c r="H53" s="30">
        <f t="shared" si="38"/>
        <v>0.93254658778118771</v>
      </c>
      <c r="I53" s="30">
        <f t="shared" si="38"/>
        <v>0.87433163539722214</v>
      </c>
      <c r="J53" s="30">
        <f t="shared" si="38"/>
        <v>0.57313253393235675</v>
      </c>
      <c r="K53" s="30">
        <f t="shared" si="38"/>
        <v>0.47372417502451991</v>
      </c>
      <c r="L53" s="30">
        <f t="shared" si="38"/>
        <v>0.5374758755971778</v>
      </c>
      <c r="M53" s="30">
        <f t="shared" si="38"/>
        <v>0.43939633625462715</v>
      </c>
      <c r="N53" s="31">
        <f t="shared" si="38"/>
        <v>0.3942797481570538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ref="E54:N54" si="39">E19/$E$15</f>
        <v>0.50764071250039544</v>
      </c>
      <c r="F54" s="30">
        <f t="shared" si="39"/>
        <v>0.76043281551555031</v>
      </c>
      <c r="G54" s="30">
        <f t="shared" si="39"/>
        <v>0.72648463947859654</v>
      </c>
      <c r="H54" s="30">
        <f t="shared" si="39"/>
        <v>0.58167494542348219</v>
      </c>
      <c r="I54" s="30">
        <f t="shared" si="39"/>
        <v>0.68288670231277881</v>
      </c>
      <c r="J54" s="30">
        <f t="shared" si="39"/>
        <v>0.41092163128420922</v>
      </c>
      <c r="K54" s="30">
        <f t="shared" si="39"/>
        <v>0.43363811813838704</v>
      </c>
      <c r="L54" s="30">
        <f t="shared" si="39"/>
        <v>0.42648780333470432</v>
      </c>
      <c r="M54" s="30">
        <f t="shared" si="39"/>
        <v>0.45588002657639132</v>
      </c>
      <c r="N54" s="31">
        <f t="shared" si="39"/>
        <v>0.37988420286645364</v>
      </c>
      <c r="P54" s="7" t="s">
        <v>79</v>
      </c>
      <c r="Q54" s="18" t="e">
        <f t="shared" ref="Q54:Z54" si="40">LOG(E76,10)</f>
        <v>#NUM!</v>
      </c>
      <c r="R54" s="18">
        <f t="shared" si="40"/>
        <v>-7</v>
      </c>
      <c r="S54" s="18">
        <f t="shared" si="40"/>
        <v>-6.6020599913279616</v>
      </c>
      <c r="T54" s="18">
        <f t="shared" si="40"/>
        <v>-6.3010299956639804</v>
      </c>
      <c r="U54" s="18">
        <f t="shared" si="40"/>
        <v>-5.9999999999999991</v>
      </c>
      <c r="V54" s="18">
        <f t="shared" si="40"/>
        <v>-5.6989700043360179</v>
      </c>
      <c r="W54" s="18">
        <f t="shared" si="40"/>
        <v>-5.3979400086720366</v>
      </c>
      <c r="X54" s="18">
        <f t="shared" si="40"/>
        <v>-5.2218487496163561</v>
      </c>
      <c r="Y54" s="18">
        <f t="shared" si="40"/>
        <v>-5</v>
      </c>
      <c r="Z54" s="19">
        <f t="shared" si="40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3">
        <f t="shared" si="34"/>
        <v>1E-8</v>
      </c>
      <c r="E55" s="30">
        <f t="shared" ref="E55:N55" si="41">E20/$E$15</f>
        <v>0.49178979340019618</v>
      </c>
      <c r="F55" s="30">
        <f t="shared" si="41"/>
        <v>0.54924542031828394</v>
      </c>
      <c r="G55" s="30">
        <f t="shared" si="41"/>
        <v>0.52374474008922078</v>
      </c>
      <c r="H55" s="30">
        <f t="shared" si="41"/>
        <v>0.57047489480178437</v>
      </c>
      <c r="I55" s="30">
        <f t="shared" si="41"/>
        <v>0.44901445882241275</v>
      </c>
      <c r="J55" s="30">
        <f t="shared" si="41"/>
        <v>0.46113202771537948</v>
      </c>
      <c r="K55" s="30">
        <f t="shared" si="41"/>
        <v>0.40339165374758756</v>
      </c>
      <c r="L55" s="30">
        <f t="shared" si="41"/>
        <v>0.46891511374062705</v>
      </c>
      <c r="M55" s="30">
        <f t="shared" si="41"/>
        <v>0.432973708355744</v>
      </c>
      <c r="N55" s="31">
        <f t="shared" si="41"/>
        <v>0.38792039738032713</v>
      </c>
      <c r="P55" s="20" t="e">
        <f t="shared" ref="P55:P60" si="42">LOG(D77,10)</f>
        <v>#NUM!</v>
      </c>
      <c r="Q55" s="30">
        <f t="shared" ref="Q55:Z60" si="43">E104</f>
        <v>1</v>
      </c>
      <c r="R55" s="30">
        <f t="shared" si="43"/>
        <v>0.98260535264860094</v>
      </c>
      <c r="S55" s="30">
        <f t="shared" si="43"/>
        <v>1.063731815393208</v>
      </c>
      <c r="T55" s="30">
        <f t="shared" si="43"/>
        <v>0.98073230743212836</v>
      </c>
      <c r="U55" s="30">
        <f t="shared" si="43"/>
        <v>0.87081076784903622</v>
      </c>
      <c r="V55" s="30">
        <f t="shared" si="43"/>
        <v>0.73083161651548889</v>
      </c>
      <c r="W55" s="30">
        <f t="shared" si="43"/>
        <v>0.63503595122684708</v>
      </c>
      <c r="X55" s="30">
        <f t="shared" si="43"/>
        <v>0.54049840271271732</v>
      </c>
      <c r="Y55" s="30">
        <f t="shared" si="43"/>
        <v>0.39130504890382034</v>
      </c>
      <c r="Z55" s="31">
        <f t="shared" si="43"/>
        <v>0.19923331256642518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ht="13.2" x14ac:dyDescent="0.2">
      <c r="A56" s="27"/>
      <c r="D56" s="10" t="s">
        <v>65</v>
      </c>
      <c r="E56" s="28" t="s">
        <v>81</v>
      </c>
      <c r="F56" s="8"/>
      <c r="G56" s="8"/>
      <c r="H56" s="8"/>
      <c r="I56" s="8"/>
      <c r="J56" s="8"/>
      <c r="K56" s="8"/>
      <c r="L56" s="8"/>
      <c r="M56" s="8"/>
      <c r="N56" s="9"/>
      <c r="P56" s="20">
        <f t="shared" si="42"/>
        <v>-8.9999999999999982</v>
      </c>
      <c r="Q56" s="30">
        <f t="shared" si="43"/>
        <v>1.0399194065748572</v>
      </c>
      <c r="R56" s="30">
        <f t="shared" si="43"/>
        <v>1.1457721966850656</v>
      </c>
      <c r="S56" s="30">
        <f t="shared" si="43"/>
        <v>1.1505557615334345</v>
      </c>
      <c r="T56" s="30">
        <f t="shared" si="43"/>
        <v>1.0539196297511053</v>
      </c>
      <c r="U56" s="30">
        <f t="shared" si="43"/>
        <v>0.98354552706987297</v>
      </c>
      <c r="V56" s="30">
        <f t="shared" si="43"/>
        <v>0.82213023233539873</v>
      </c>
      <c r="W56" s="30">
        <f t="shared" si="43"/>
        <v>0.6658760576475844</v>
      </c>
      <c r="X56" s="30">
        <f t="shared" si="43"/>
        <v>0.59273463350731226</v>
      </c>
      <c r="Y56" s="30">
        <f t="shared" si="43"/>
        <v>0.42364462268121761</v>
      </c>
      <c r="Z56" s="31">
        <f t="shared" si="43"/>
        <v>0.25929230664098868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7" t="s">
        <v>82</v>
      </c>
      <c r="E57" s="55">
        <f t="shared" ref="E57:N57" si="44">E6</f>
        <v>0</v>
      </c>
      <c r="F57" s="55">
        <f t="shared" si="44"/>
        <v>9.9999999999999995E-8</v>
      </c>
      <c r="G57" s="55">
        <f t="shared" si="44"/>
        <v>2.4999999999999999E-7</v>
      </c>
      <c r="H57" s="55">
        <f t="shared" si="44"/>
        <v>4.9999999999999998E-7</v>
      </c>
      <c r="I57" s="55">
        <f t="shared" si="44"/>
        <v>9.9999999999999995E-7</v>
      </c>
      <c r="J57" s="55">
        <f t="shared" si="44"/>
        <v>1.9999999999999999E-6</v>
      </c>
      <c r="K57" s="55">
        <f t="shared" si="44"/>
        <v>3.9999999999999998E-6</v>
      </c>
      <c r="L57" s="55">
        <f t="shared" si="44"/>
        <v>6.0000000000000002E-6</v>
      </c>
      <c r="M57" s="55">
        <f t="shared" si="44"/>
        <v>1.0000000000000001E-5</v>
      </c>
      <c r="N57" s="56">
        <f t="shared" si="44"/>
        <v>1.4E-5</v>
      </c>
      <c r="P57" s="20">
        <f t="shared" si="42"/>
        <v>-8.6020599913279607</v>
      </c>
      <c r="Q57" s="30">
        <f t="shared" si="43"/>
        <v>1.1095258648979529</v>
      </c>
      <c r="R57" s="30">
        <f t="shared" si="43"/>
        <v>1.1358999578255005</v>
      </c>
      <c r="S57" s="30">
        <f t="shared" si="43"/>
        <v>1.0967714731513984</v>
      </c>
      <c r="T57" s="30">
        <f t="shared" si="43"/>
        <v>0.97673767974827075</v>
      </c>
      <c r="U57" s="30">
        <f t="shared" si="43"/>
        <v>0.96420557308893118</v>
      </c>
      <c r="V57" s="30">
        <f t="shared" si="43"/>
        <v>0.77576083110229188</v>
      </c>
      <c r="W57" s="30">
        <f t="shared" si="43"/>
        <v>0.62910858684212245</v>
      </c>
      <c r="X57" s="30">
        <f t="shared" si="43"/>
        <v>0.48955122668873718</v>
      </c>
      <c r="Y57" s="30">
        <f t="shared" si="43"/>
        <v>0.30405873798666261</v>
      </c>
      <c r="Z57" s="31">
        <f t="shared" si="43"/>
        <v>5.1748037126839175E-2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53">
        <f t="shared" ref="D58:D63" si="45">D7</f>
        <v>0</v>
      </c>
      <c r="E58" s="30">
        <f t="shared" ref="E58:N58" si="46">E23/$E$23</f>
        <v>1</v>
      </c>
      <c r="F58" s="30">
        <f t="shared" si="46"/>
        <v>0.89599498134513156</v>
      </c>
      <c r="G58" s="30">
        <f t="shared" si="46"/>
        <v>1.0321920295836498</v>
      </c>
      <c r="H58" s="30">
        <f t="shared" si="46"/>
        <v>1.0010895763859082</v>
      </c>
      <c r="I58" s="30">
        <f t="shared" si="46"/>
        <v>0.89150460593654046</v>
      </c>
      <c r="J58" s="30">
        <f t="shared" si="46"/>
        <v>0.86000594314392309</v>
      </c>
      <c r="K58" s="30">
        <f t="shared" si="46"/>
        <v>0.79024003697956224</v>
      </c>
      <c r="L58" s="30">
        <f t="shared" si="46"/>
        <v>0.72981807376101959</v>
      </c>
      <c r="M58" s="30">
        <f t="shared" si="46"/>
        <v>0.65192987090170695</v>
      </c>
      <c r="N58" s="31">
        <f t="shared" si="46"/>
        <v>0.50965760887509493</v>
      </c>
      <c r="P58" s="20">
        <f t="shared" si="42"/>
        <v>-8.3010299956639813</v>
      </c>
      <c r="Q58" s="30">
        <f t="shared" si="43"/>
        <v>0.90176783589262488</v>
      </c>
      <c r="R58" s="30">
        <f t="shared" si="43"/>
        <v>1.1009734366113508</v>
      </c>
      <c r="S58" s="30">
        <f t="shared" si="43"/>
        <v>1.0546667423215645</v>
      </c>
      <c r="T58" s="30">
        <f t="shared" si="43"/>
        <v>0.98361422826696288</v>
      </c>
      <c r="U58" s="30">
        <f t="shared" si="43"/>
        <v>0.78106142244323751</v>
      </c>
      <c r="V58" s="30">
        <f t="shared" si="43"/>
        <v>0.3186949411242147</v>
      </c>
      <c r="W58" s="30">
        <f t="shared" si="43"/>
        <v>0.22716013332491036</v>
      </c>
      <c r="X58" s="30">
        <f t="shared" si="43"/>
        <v>0.17776906061360642</v>
      </c>
      <c r="Y58" s="30">
        <f t="shared" si="43"/>
        <v>8.4955802371606048E-2</v>
      </c>
      <c r="Z58" s="31">
        <f t="shared" si="43"/>
        <v>1.2165537393718284E-2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x14ac:dyDescent="0.2">
      <c r="A59" s="27"/>
      <c r="D59" s="53">
        <f t="shared" si="45"/>
        <v>1.0000000000000001E-9</v>
      </c>
      <c r="E59" s="30">
        <f t="shared" ref="E59:N59" si="47">E24/$E$23</f>
        <v>1.0844586786410011</v>
      </c>
      <c r="F59" s="30">
        <f t="shared" si="47"/>
        <v>1.0169379601809356</v>
      </c>
      <c r="G59" s="30">
        <f t="shared" si="47"/>
        <v>1.0783834648529071</v>
      </c>
      <c r="H59" s="30">
        <f t="shared" si="47"/>
        <v>0.94912008452471353</v>
      </c>
      <c r="I59" s="30">
        <f t="shared" si="47"/>
        <v>0.999174563344009</v>
      </c>
      <c r="J59" s="30">
        <f t="shared" si="47"/>
        <v>0.85429392148446526</v>
      </c>
      <c r="K59" s="30">
        <f t="shared" si="47"/>
        <v>0.85059596526562553</v>
      </c>
      <c r="L59" s="30">
        <f t="shared" si="47"/>
        <v>0.74771354046290484</v>
      </c>
      <c r="M59" s="30">
        <f t="shared" si="47"/>
        <v>0.63211939115792259</v>
      </c>
      <c r="N59" s="31">
        <f t="shared" si="47"/>
        <v>0.52448245121669368</v>
      </c>
      <c r="P59" s="20">
        <f t="shared" si="42"/>
        <v>-8.1249387366082999</v>
      </c>
      <c r="Q59" s="30">
        <f t="shared" si="43"/>
        <v>0.36762220838922754</v>
      </c>
      <c r="R59" s="30">
        <f t="shared" si="43"/>
        <v>0.71846737877322786</v>
      </c>
      <c r="S59" s="30">
        <f t="shared" si="43"/>
        <v>0.656687024109885</v>
      </c>
      <c r="T59" s="30">
        <f t="shared" si="43"/>
        <v>0.46735430268959988</v>
      </c>
      <c r="U59" s="30">
        <f t="shared" si="43"/>
        <v>0.37516724433252724</v>
      </c>
      <c r="V59" s="30">
        <f t="shared" si="43"/>
        <v>0.14326887738483074</v>
      </c>
      <c r="W59" s="30">
        <f t="shared" si="43"/>
        <v>0.13599737970586656</v>
      </c>
      <c r="X59" s="30">
        <f t="shared" si="43"/>
        <v>7.4593896167630791E-2</v>
      </c>
      <c r="Y59" s="30">
        <f t="shared" si="43"/>
        <v>9.5663415559011145E-2</v>
      </c>
      <c r="Z59" s="31">
        <f t="shared" si="43"/>
        <v>0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53">
        <f t="shared" si="45"/>
        <v>2.5000000000000001E-9</v>
      </c>
      <c r="E60" s="30">
        <f t="shared" ref="E60:N60" si="48">E25/$E$23</f>
        <v>1.0743883514379107</v>
      </c>
      <c r="F60" s="30">
        <f t="shared" si="48"/>
        <v>1.0766335391422062</v>
      </c>
      <c r="G60" s="30">
        <f t="shared" si="48"/>
        <v>0.97378413180572521</v>
      </c>
      <c r="H60" s="30">
        <f t="shared" si="48"/>
        <v>0.91498002443292503</v>
      </c>
      <c r="I60" s="30">
        <f t="shared" si="48"/>
        <v>0.90170700300458939</v>
      </c>
      <c r="J60" s="30">
        <f t="shared" si="48"/>
        <v>0.919305312510318</v>
      </c>
      <c r="K60" s="30">
        <f t="shared" si="48"/>
        <v>0.63244956582031897</v>
      </c>
      <c r="L60" s="30">
        <f t="shared" si="48"/>
        <v>0.6739525208835474</v>
      </c>
      <c r="M60" s="30">
        <f t="shared" si="48"/>
        <v>0.56634859840855811</v>
      </c>
      <c r="N60" s="31">
        <f t="shared" si="48"/>
        <v>0.41202496120447718</v>
      </c>
      <c r="P60" s="20">
        <f t="shared" si="42"/>
        <v>-8</v>
      </c>
      <c r="Q60" s="30">
        <f t="shared" si="43"/>
        <v>0.22128996613697616</v>
      </c>
      <c r="R60" s="30">
        <f t="shared" si="43"/>
        <v>0.37063177433166472</v>
      </c>
      <c r="S60" s="30">
        <f t="shared" si="43"/>
        <v>0.3742764404864235</v>
      </c>
      <c r="T60" s="30">
        <f t="shared" si="43"/>
        <v>0.30434659253641594</v>
      </c>
      <c r="U60" s="30">
        <f t="shared" si="43"/>
        <v>0.20812326646008661</v>
      </c>
      <c r="V60" s="30">
        <f t="shared" si="43"/>
        <v>0.14130693799248273</v>
      </c>
      <c r="W60" s="30">
        <f t="shared" si="43"/>
        <v>0.10371837237574988</v>
      </c>
      <c r="X60" s="30">
        <f t="shared" si="43"/>
        <v>7.3408399138388924E-2</v>
      </c>
      <c r="Y60" s="30">
        <f t="shared" si="43"/>
        <v>6.9313481264953736E-2</v>
      </c>
      <c r="Z60" s="31">
        <f t="shared" si="43"/>
        <v>1.4912666640587546E-2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 t="shared" si="45"/>
        <v>5.0000000000000001E-9</v>
      </c>
      <c r="E61" s="30">
        <f t="shared" ref="E61:N61" si="49">E26/$E$23</f>
        <v>0.9529831280747515</v>
      </c>
      <c r="F61" s="30">
        <f t="shared" si="49"/>
        <v>0.95377554726450298</v>
      </c>
      <c r="G61" s="30">
        <f t="shared" si="49"/>
        <v>1.0240036979562188</v>
      </c>
      <c r="H61" s="30">
        <f t="shared" si="49"/>
        <v>0.79803215901211744</v>
      </c>
      <c r="I61" s="30">
        <f t="shared" si="49"/>
        <v>0.71202165945785323</v>
      </c>
      <c r="J61" s="30">
        <f t="shared" si="49"/>
        <v>0.64133126423878228</v>
      </c>
      <c r="K61" s="30">
        <f t="shared" si="49"/>
        <v>0.5345527784197841</v>
      </c>
      <c r="L61" s="30">
        <f t="shared" si="49"/>
        <v>0.44292930960478094</v>
      </c>
      <c r="M61" s="30">
        <f t="shared" si="49"/>
        <v>0.39403044210387295</v>
      </c>
      <c r="N61" s="31">
        <f t="shared" si="49"/>
        <v>0.38118664773665267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si="45"/>
        <v>7.4999999999999993E-9</v>
      </c>
      <c r="E62" s="30">
        <f t="shared" ref="E62:N62" si="50">E27/$E$23</f>
        <v>0.56651368573975636</v>
      </c>
      <c r="F62" s="30">
        <f t="shared" si="50"/>
        <v>0.73457258889952781</v>
      </c>
      <c r="G62" s="30">
        <f t="shared" si="50"/>
        <v>0.76389209892032883</v>
      </c>
      <c r="H62" s="30">
        <f t="shared" si="50"/>
        <v>0.63076567504209724</v>
      </c>
      <c r="I62" s="30">
        <f t="shared" si="50"/>
        <v>0.56984844982996008</v>
      </c>
      <c r="J62" s="30">
        <f t="shared" si="50"/>
        <v>0.48852643048172484</v>
      </c>
      <c r="K62" s="30">
        <f t="shared" si="50"/>
        <v>0.44160861095519532</v>
      </c>
      <c r="L62" s="30">
        <f t="shared" si="50"/>
        <v>0.45587215637072009</v>
      </c>
      <c r="M62" s="30">
        <f t="shared" si="50"/>
        <v>0.45058936177237757</v>
      </c>
      <c r="N62" s="31">
        <f t="shared" si="50"/>
        <v>0.36860699309934958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5"/>
        <v>1E-8</v>
      </c>
      <c r="E63" s="30">
        <f t="shared" ref="E63:N63" si="51">E28/$E$23</f>
        <v>0.50648793211608945</v>
      </c>
      <c r="F63" s="30">
        <f t="shared" si="51"/>
        <v>0.57532934922574042</v>
      </c>
      <c r="G63" s="30">
        <f t="shared" si="51"/>
        <v>0.62333674513817805</v>
      </c>
      <c r="H63" s="30">
        <f t="shared" si="51"/>
        <v>0.59002212170238055</v>
      </c>
      <c r="I63" s="30">
        <f t="shared" si="51"/>
        <v>0.49176214217320963</v>
      </c>
      <c r="J63" s="30">
        <f t="shared" si="51"/>
        <v>0.4382738468649916</v>
      </c>
      <c r="K63" s="30">
        <f t="shared" si="51"/>
        <v>0.47059794631359991</v>
      </c>
      <c r="L63" s="30">
        <f t="shared" si="51"/>
        <v>0.43975963284577541</v>
      </c>
      <c r="M63" s="30">
        <f t="shared" si="51"/>
        <v>0.41169478654208075</v>
      </c>
      <c r="N63" s="31">
        <f t="shared" si="51"/>
        <v>0.37474824181992272</v>
      </c>
      <c r="P63" s="7" t="s">
        <v>79</v>
      </c>
      <c r="Q63" s="18" t="e">
        <f t="shared" ref="Q63:Z63" si="52">LOG(E76,10)</f>
        <v>#NUM!</v>
      </c>
      <c r="R63" s="18">
        <f t="shared" si="52"/>
        <v>-7</v>
      </c>
      <c r="S63" s="18">
        <f t="shared" si="52"/>
        <v>-6.6020599913279616</v>
      </c>
      <c r="T63" s="18">
        <f t="shared" si="52"/>
        <v>-6.3010299956639804</v>
      </c>
      <c r="U63" s="18">
        <f t="shared" si="52"/>
        <v>-5.9999999999999991</v>
      </c>
      <c r="V63" s="18">
        <f t="shared" si="52"/>
        <v>-5.6989700043360179</v>
      </c>
      <c r="W63" s="18">
        <f t="shared" si="52"/>
        <v>-5.3979400086720366</v>
      </c>
      <c r="X63" s="18">
        <f t="shared" si="52"/>
        <v>-5.2218487496163561</v>
      </c>
      <c r="Y63" s="18">
        <f t="shared" si="52"/>
        <v>-5</v>
      </c>
      <c r="Z63" s="19">
        <f t="shared" si="5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3.2" x14ac:dyDescent="0.2">
      <c r="A64" s="26"/>
      <c r="D64" s="10" t="s">
        <v>65</v>
      </c>
      <c r="E64" s="28" t="s">
        <v>81</v>
      </c>
      <c r="F64" s="8"/>
      <c r="G64" s="8"/>
      <c r="H64" s="8"/>
      <c r="I64" s="8"/>
      <c r="J64" s="8"/>
      <c r="K64" s="8"/>
      <c r="L64" s="8"/>
      <c r="M64" s="8"/>
      <c r="N64" s="9"/>
      <c r="P64" s="20" t="e">
        <f t="shared" ref="P64:P69" si="53">LOG(D77,10)</f>
        <v>#NUM!</v>
      </c>
      <c r="Q64" s="30">
        <f>Q46-Q55</f>
        <v>0</v>
      </c>
      <c r="R64" s="30">
        <f t="shared" ref="R64:Z64" si="54">R46-R55</f>
        <v>0</v>
      </c>
      <c r="S64" s="30">
        <f t="shared" si="54"/>
        <v>0</v>
      </c>
      <c r="T64" s="30">
        <f t="shared" si="54"/>
        <v>0</v>
      </c>
      <c r="U64" s="30">
        <f t="shared" si="54"/>
        <v>0</v>
      </c>
      <c r="V64" s="30">
        <f t="shared" si="54"/>
        <v>0</v>
      </c>
      <c r="W64" s="30">
        <f t="shared" si="54"/>
        <v>0</v>
      </c>
      <c r="X64" s="30">
        <f t="shared" si="54"/>
        <v>0</v>
      </c>
      <c r="Y64" s="30">
        <f t="shared" si="54"/>
        <v>0</v>
      </c>
      <c r="Z64" s="31">
        <f t="shared" si="54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7" t="s">
        <v>82</v>
      </c>
      <c r="E65" s="55">
        <f t="shared" ref="E65:N65" si="55">E14</f>
        <v>0</v>
      </c>
      <c r="F65" s="55">
        <f t="shared" si="55"/>
        <v>9.9999999999999995E-8</v>
      </c>
      <c r="G65" s="55">
        <f t="shared" si="55"/>
        <v>2.4999999999999999E-7</v>
      </c>
      <c r="H65" s="55">
        <f t="shared" si="55"/>
        <v>4.9999999999999998E-7</v>
      </c>
      <c r="I65" s="55">
        <f t="shared" si="55"/>
        <v>9.9999999999999995E-7</v>
      </c>
      <c r="J65" s="55">
        <f t="shared" si="55"/>
        <v>1.9999999999999999E-6</v>
      </c>
      <c r="K65" s="55">
        <f t="shared" si="55"/>
        <v>3.9999999999999998E-6</v>
      </c>
      <c r="L65" s="55">
        <f t="shared" si="55"/>
        <v>6.0000000000000002E-6</v>
      </c>
      <c r="M65" s="55">
        <f t="shared" si="55"/>
        <v>1.0000000000000001E-5</v>
      </c>
      <c r="N65" s="56">
        <f t="shared" si="55"/>
        <v>1.4E-5</v>
      </c>
      <c r="P65" s="20">
        <f t="shared" si="53"/>
        <v>-8.9999999999999982</v>
      </c>
      <c r="Q65" s="30">
        <f t="shared" ref="Q65:Z69" si="56">Q47-Q56</f>
        <v>0</v>
      </c>
      <c r="R65" s="30">
        <f t="shared" si="56"/>
        <v>-0.12394182146145427</v>
      </c>
      <c r="S65" s="30">
        <f t="shared" si="56"/>
        <v>-4.4360403314934072E-2</v>
      </c>
      <c r="T65" s="30">
        <f t="shared" si="56"/>
        <v>-3.4037070597495944E-2</v>
      </c>
      <c r="U65" s="30">
        <f t="shared" si="56"/>
        <v>-7.7972510129307504E-2</v>
      </c>
      <c r="V65" s="30">
        <f t="shared" si="56"/>
        <v>-6.212425138246791E-2</v>
      </c>
      <c r="W65" s="30">
        <f t="shared" si="56"/>
        <v>-5.4898480940616112E-3</v>
      </c>
      <c r="X65" s="30">
        <f t="shared" si="56"/>
        <v>-3.0659855303645123E-2</v>
      </c>
      <c r="Y65" s="30">
        <f t="shared" si="56"/>
        <v>-1.6718908435411295E-2</v>
      </c>
      <c r="Z65" s="31">
        <f t="shared" si="56"/>
        <v>-5.2105718466968765E-2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ref="D66:D71" si="57">D15</f>
        <v>0</v>
      </c>
      <c r="E66" s="30">
        <f>E31/$E$31</f>
        <v>1</v>
      </c>
      <c r="F66" s="30">
        <f t="shared" ref="F66:N66" si="58">F31/$E$31</f>
        <v>1.0278489610670289</v>
      </c>
      <c r="G66" s="30">
        <f t="shared" si="58"/>
        <v>1.0261817283645682</v>
      </c>
      <c r="H66" s="30">
        <f t="shared" si="58"/>
        <v>0.95486121831486004</v>
      </c>
      <c r="I66" s="30">
        <f t="shared" si="58"/>
        <v>0.8836333323041774</v>
      </c>
      <c r="J66" s="30">
        <f t="shared" si="58"/>
        <v>0.80771249498286457</v>
      </c>
      <c r="K66" s="30">
        <f t="shared" si="58"/>
        <v>0.68365803204791753</v>
      </c>
      <c r="L66" s="30">
        <f t="shared" si="58"/>
        <v>0.7308036679119454</v>
      </c>
      <c r="M66" s="30">
        <f t="shared" si="58"/>
        <v>0.57806662755873905</v>
      </c>
      <c r="N66" s="31">
        <f t="shared" si="58"/>
        <v>0.40646515792398652</v>
      </c>
      <c r="P66" s="20">
        <f t="shared" si="53"/>
        <v>-8.6020599913279607</v>
      </c>
      <c r="Q66" s="30">
        <f t="shared" si="56"/>
        <v>0</v>
      </c>
      <c r="R66" s="30">
        <f t="shared" si="56"/>
        <v>-4.5673904074703398E-2</v>
      </c>
      <c r="S66" s="30">
        <f t="shared" si="56"/>
        <v>8.346648934222034E-2</v>
      </c>
      <c r="T66" s="30">
        <f t="shared" si="56"/>
        <v>0.11141018188872653</v>
      </c>
      <c r="U66" s="30">
        <f t="shared" si="56"/>
        <v>1.9814972712212109E-3</v>
      </c>
      <c r="V66" s="30">
        <f t="shared" si="56"/>
        <v>3.5115750306825011E-2</v>
      </c>
      <c r="W66" s="30">
        <f t="shared" si="56"/>
        <v>7.5480226184139299E-2</v>
      </c>
      <c r="X66" s="30">
        <f t="shared" si="56"/>
        <v>0.11014573105705261</v>
      </c>
      <c r="Y66" s="30">
        <f t="shared" si="56"/>
        <v>0.1301043348372844</v>
      </c>
      <c r="Z66" s="31">
        <f t="shared" si="56"/>
        <v>0.16930647631490792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x14ac:dyDescent="0.2">
      <c r="D67" s="53">
        <f t="shared" si="57"/>
        <v>1.0000000000000001E-9</v>
      </c>
      <c r="E67" s="30">
        <f t="shared" ref="E67:N67" si="59">E32/$E$31</f>
        <v>0.98737225601284384</v>
      </c>
      <c r="F67" s="30">
        <f t="shared" si="59"/>
        <v>1.0349192627126493</v>
      </c>
      <c r="G67" s="30">
        <f t="shared" si="59"/>
        <v>1.0044459538732287</v>
      </c>
      <c r="H67" s="30">
        <f t="shared" si="59"/>
        <v>0.95751644076692699</v>
      </c>
      <c r="I67" s="30">
        <f t="shared" si="59"/>
        <v>0.92435703479576403</v>
      </c>
      <c r="J67" s="30">
        <f t="shared" si="59"/>
        <v>0.82775016209206831</v>
      </c>
      <c r="K67" s="30">
        <f t="shared" si="59"/>
        <v>0.75642965204236001</v>
      </c>
      <c r="L67" s="30">
        <f t="shared" si="59"/>
        <v>0.72632683935904163</v>
      </c>
      <c r="M67" s="30">
        <f t="shared" si="59"/>
        <v>0.65553119886381184</v>
      </c>
      <c r="N67" s="31">
        <f t="shared" si="59"/>
        <v>0.51603939609126559</v>
      </c>
      <c r="P67" s="20">
        <f t="shared" si="53"/>
        <v>-8.3010299956639813</v>
      </c>
      <c r="Q67" s="30">
        <f t="shared" si="56"/>
        <v>0</v>
      </c>
      <c r="R67" s="30">
        <f t="shared" si="56"/>
        <v>-0.21489153421691243</v>
      </c>
      <c r="S67" s="30">
        <f t="shared" si="56"/>
        <v>-9.5427605184298159E-2</v>
      </c>
      <c r="T67" s="30">
        <f t="shared" si="56"/>
        <v>-9.9221377803912048E-2</v>
      </c>
      <c r="U67" s="30">
        <f t="shared" si="56"/>
        <v>4.2077191519828139E-3</v>
      </c>
      <c r="V67" s="30">
        <f t="shared" si="56"/>
        <v>0.34034550410286646</v>
      </c>
      <c r="W67" s="30">
        <f t="shared" si="56"/>
        <v>0.34549486212693803</v>
      </c>
      <c r="X67" s="30">
        <f t="shared" si="56"/>
        <v>0.3096350143040611</v>
      </c>
      <c r="Y67" s="30">
        <f t="shared" si="56"/>
        <v>0.26791050475224976</v>
      </c>
      <c r="Z67" s="31">
        <f t="shared" si="56"/>
        <v>0.16749665571702585</v>
      </c>
      <c r="AA67" s="33"/>
    </row>
    <row r="68" spans="1:65" x14ac:dyDescent="0.2">
      <c r="D68" s="53">
        <f t="shared" si="57"/>
        <v>2.5000000000000001E-9</v>
      </c>
      <c r="E68" s="30">
        <f t="shared" ref="E68:N68" si="60">E33/$E$31</f>
        <v>1.0193584241563494</v>
      </c>
      <c r="F68" s="30">
        <f t="shared" si="60"/>
        <v>0.94939640001234982</v>
      </c>
      <c r="G68" s="30">
        <f t="shared" si="60"/>
        <v>1.0424526845533977</v>
      </c>
      <c r="H68" s="30">
        <f t="shared" si="60"/>
        <v>0.8994411682978789</v>
      </c>
      <c r="I68" s="30">
        <f t="shared" si="60"/>
        <v>0.9045046157646115</v>
      </c>
      <c r="J68" s="30">
        <f t="shared" si="60"/>
        <v>0.78224088425082594</v>
      </c>
      <c r="K68" s="30">
        <f t="shared" si="60"/>
        <v>0.78390811695328666</v>
      </c>
      <c r="L68" s="30">
        <f t="shared" si="60"/>
        <v>0.6990336225261663</v>
      </c>
      <c r="M68" s="30">
        <f t="shared" si="60"/>
        <v>0.52588841890765381</v>
      </c>
      <c r="N68" s="31">
        <f t="shared" si="60"/>
        <v>0.38198153694155423</v>
      </c>
      <c r="P68" s="20">
        <f t="shared" si="53"/>
        <v>-8.1249387366082999</v>
      </c>
      <c r="Q68" s="30">
        <f t="shared" si="56"/>
        <v>0</v>
      </c>
      <c r="R68" s="30">
        <f t="shared" si="56"/>
        <v>-0.35723982905747348</v>
      </c>
      <c r="S68" s="30">
        <f t="shared" si="56"/>
        <v>-0.26563558500115175</v>
      </c>
      <c r="T68" s="30">
        <f t="shared" si="56"/>
        <v>-0.10681532599273802</v>
      </c>
      <c r="U68" s="30">
        <f t="shared" si="56"/>
        <v>-5.5037866766745602E-2</v>
      </c>
      <c r="V68" s="30">
        <f t="shared" si="56"/>
        <v>0.12540105543926233</v>
      </c>
      <c r="W68" s="30">
        <f t="shared" si="56"/>
        <v>9.7455939090700744E-2</v>
      </c>
      <c r="X68" s="30">
        <f t="shared" si="56"/>
        <v>0.12410532026846841</v>
      </c>
      <c r="Y68" s="30">
        <f t="shared" si="56"/>
        <v>4.8189010672865962E-2</v>
      </c>
      <c r="Z68" s="31">
        <f t="shared" si="56"/>
        <v>7.3242590350370465E-2</v>
      </c>
      <c r="AA68" s="33"/>
    </row>
    <row r="69" spans="1:65" x14ac:dyDescent="0.2">
      <c r="D69" s="53">
        <f t="shared" si="57"/>
        <v>5.0000000000000001E-9</v>
      </c>
      <c r="E69" s="30">
        <f t="shared" ref="E69:N69" si="61">E34/$E$31</f>
        <v>1.0078730433171756</v>
      </c>
      <c r="F69" s="30">
        <f t="shared" si="61"/>
        <v>0.97752323319645562</v>
      </c>
      <c r="G69" s="30">
        <f t="shared" si="61"/>
        <v>0.90478248788168825</v>
      </c>
      <c r="H69" s="30">
        <f t="shared" si="61"/>
        <v>0.97286115656550065</v>
      </c>
      <c r="I69" s="30">
        <f t="shared" si="61"/>
        <v>0.72802494674117757</v>
      </c>
      <c r="J69" s="30">
        <f t="shared" si="61"/>
        <v>0.54012164623792025</v>
      </c>
      <c r="K69" s="30">
        <f t="shared" si="61"/>
        <v>0.49100003087467969</v>
      </c>
      <c r="L69" s="30">
        <f t="shared" si="61"/>
        <v>0.42696594522831827</v>
      </c>
      <c r="M69" s="30">
        <f t="shared" si="61"/>
        <v>0.43385099879588751</v>
      </c>
      <c r="N69" s="31">
        <f t="shared" si="61"/>
        <v>0.40695915279878969</v>
      </c>
      <c r="P69" s="21">
        <f t="shared" si="53"/>
        <v>-8</v>
      </c>
      <c r="Q69" s="36">
        <f t="shared" si="56"/>
        <v>0</v>
      </c>
      <c r="R69" s="36">
        <f t="shared" si="56"/>
        <v>-0.15319106911804431</v>
      </c>
      <c r="S69" s="36">
        <f t="shared" si="56"/>
        <v>-0.13888326307923632</v>
      </c>
      <c r="T69" s="36">
        <f t="shared" si="56"/>
        <v>-8.7320373435321758E-2</v>
      </c>
      <c r="U69" s="36">
        <f t="shared" si="56"/>
        <v>-1.5421581131059181E-2</v>
      </c>
      <c r="V69" s="36">
        <f t="shared" si="56"/>
        <v>2.0418765678061362E-2</v>
      </c>
      <c r="W69" s="36">
        <f t="shared" si="56"/>
        <v>3.6808711767001567E-2</v>
      </c>
      <c r="X69" s="36">
        <f t="shared" si="56"/>
        <v>4.6198474094997999E-2</v>
      </c>
      <c r="Y69" s="36">
        <f t="shared" si="56"/>
        <v>1.7278399756200463E-2</v>
      </c>
      <c r="Z69" s="37">
        <f t="shared" si="56"/>
        <v>2.9175666350594265E-2</v>
      </c>
      <c r="AA69" s="33"/>
    </row>
    <row r="70" spans="1:65" x14ac:dyDescent="0.2">
      <c r="D70" s="53">
        <f t="shared" si="57"/>
        <v>7.4999999999999993E-9</v>
      </c>
      <c r="E70" s="30">
        <f t="shared" ref="E70:N70" si="62">E35/$E$31</f>
        <v>0.56019018802679921</v>
      </c>
      <c r="F70" s="30">
        <f t="shared" si="62"/>
        <v>0.69017258945938431</v>
      </c>
      <c r="G70" s="30">
        <f t="shared" si="62"/>
        <v>0.6723578992867949</v>
      </c>
      <c r="H70" s="30">
        <f t="shared" si="62"/>
        <v>0.55213189663157247</v>
      </c>
      <c r="I70" s="30">
        <f t="shared" si="62"/>
        <v>0.5178918768717774</v>
      </c>
      <c r="J70" s="30">
        <f t="shared" si="62"/>
        <v>0.47262959646793662</v>
      </c>
      <c r="K70" s="30">
        <f t="shared" si="62"/>
        <v>0.49053691067955169</v>
      </c>
      <c r="L70" s="30">
        <f t="shared" si="62"/>
        <v>0.3823829077773318</v>
      </c>
      <c r="M70" s="30">
        <f t="shared" si="62"/>
        <v>0.38293865201148536</v>
      </c>
      <c r="N70" s="31">
        <f t="shared" si="62"/>
        <v>0.38550125042452682</v>
      </c>
      <c r="AA70" s="33"/>
    </row>
    <row r="71" spans="1:65" x14ac:dyDescent="0.2">
      <c r="D71" s="54">
        <f t="shared" si="57"/>
        <v>1E-8</v>
      </c>
      <c r="E71" s="36">
        <f t="shared" ref="E71:N71" si="63">E36/$E$31</f>
        <v>0.50029330945691441</v>
      </c>
      <c r="F71" s="36">
        <f t="shared" si="63"/>
        <v>0.53595356448176845</v>
      </c>
      <c r="G71" s="36">
        <f t="shared" si="63"/>
        <v>0.5222452067059804</v>
      </c>
      <c r="H71" s="36">
        <f t="shared" si="63"/>
        <v>0.51184043965543857</v>
      </c>
      <c r="I71" s="36">
        <f t="shared" si="63"/>
        <v>0.5069931149464324</v>
      </c>
      <c r="J71" s="36">
        <f t="shared" si="63"/>
        <v>0.42832443113402696</v>
      </c>
      <c r="K71" s="36">
        <f t="shared" si="63"/>
        <v>0.44792985272777797</v>
      </c>
      <c r="L71" s="36">
        <f t="shared" si="63"/>
        <v>0.3654018339559727</v>
      </c>
      <c r="M71" s="36">
        <f t="shared" si="63"/>
        <v>0.44280465590169504</v>
      </c>
      <c r="N71" s="37">
        <f t="shared" si="63"/>
        <v>0.38043780295779434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95" t="s">
        <v>71</v>
      </c>
      <c r="E73" s="87"/>
      <c r="F73" s="86" t="s">
        <v>83</v>
      </c>
      <c r="G73" s="87"/>
      <c r="H73" s="87"/>
      <c r="I73" s="87"/>
      <c r="J73" s="87"/>
      <c r="K73" s="87"/>
      <c r="L73" s="87"/>
      <c r="M73" s="87"/>
      <c r="N73" s="96"/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3"/>
      <c r="E74" s="5"/>
      <c r="F74" s="5"/>
      <c r="G74" s="5"/>
      <c r="H74" s="5"/>
      <c r="I74" s="5"/>
      <c r="J74" s="5"/>
      <c r="K74" s="5"/>
      <c r="L74" s="5"/>
      <c r="M74" s="5"/>
      <c r="N74" s="6"/>
      <c r="P74" s="7" t="s">
        <v>79</v>
      </c>
      <c r="Q74" s="58" t="e">
        <f>LOG(E6,10)</f>
        <v>#NUM!</v>
      </c>
      <c r="R74" s="58">
        <f t="shared" ref="R74:Z74" si="64">LOG(F6,10)</f>
        <v>-7</v>
      </c>
      <c r="S74" s="58">
        <f t="shared" si="64"/>
        <v>-6.6020599913279616</v>
      </c>
      <c r="T74" s="58">
        <f t="shared" si="64"/>
        <v>-6.3010299956639804</v>
      </c>
      <c r="U74" s="58">
        <f t="shared" si="64"/>
        <v>-5.9999999999999991</v>
      </c>
      <c r="V74" s="58">
        <f t="shared" si="64"/>
        <v>-5.6989700043360179</v>
      </c>
      <c r="W74" s="58">
        <f t="shared" si="64"/>
        <v>-5.3979400086720366</v>
      </c>
      <c r="X74" s="58">
        <f t="shared" si="64"/>
        <v>-5.2218487496163561</v>
      </c>
      <c r="Y74" s="58">
        <f t="shared" si="64"/>
        <v>-5</v>
      </c>
      <c r="Z74" s="59">
        <f t="shared" si="64"/>
        <v>-4.8538719643217609</v>
      </c>
      <c r="AA74" s="33"/>
    </row>
    <row r="75" spans="1:65" ht="13.2" x14ac:dyDescent="0.2">
      <c r="D75" s="7" t="s">
        <v>20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65">(S$74-R$74)*($P76-$P75)</f>
        <v>#NUM!</v>
      </c>
      <c r="S75" s="30" t="e">
        <f t="shared" si="65"/>
        <v>#NUM!</v>
      </c>
      <c r="T75" s="30" t="e">
        <f t="shared" si="65"/>
        <v>#NUM!</v>
      </c>
      <c r="U75" s="30" t="e">
        <f t="shared" si="65"/>
        <v>#NUM!</v>
      </c>
      <c r="V75" s="30" t="e">
        <f t="shared" si="65"/>
        <v>#NUM!</v>
      </c>
      <c r="W75" s="30" t="e">
        <f t="shared" si="65"/>
        <v>#NUM!</v>
      </c>
      <c r="X75" s="30" t="e">
        <f t="shared" si="65"/>
        <v>#NUM!</v>
      </c>
      <c r="Y75" s="30" t="e">
        <f t="shared" si="65"/>
        <v>#NUM!</v>
      </c>
      <c r="Z75" s="32" t="s">
        <v>1</v>
      </c>
      <c r="AA75" s="33"/>
    </row>
    <row r="76" spans="1:65" x14ac:dyDescent="0.2">
      <c r="D76" s="7" t="s">
        <v>82</v>
      </c>
      <c r="E76" s="55">
        <f t="shared" ref="E76:N76" si="66">E6</f>
        <v>0</v>
      </c>
      <c r="F76" s="55">
        <f t="shared" si="66"/>
        <v>9.9999999999999995E-8</v>
      </c>
      <c r="G76" s="55">
        <f t="shared" si="66"/>
        <v>2.4999999999999999E-7</v>
      </c>
      <c r="H76" s="55">
        <f t="shared" si="66"/>
        <v>4.9999999999999998E-7</v>
      </c>
      <c r="I76" s="55">
        <f t="shared" si="66"/>
        <v>9.9999999999999995E-7</v>
      </c>
      <c r="J76" s="55">
        <f t="shared" si="66"/>
        <v>1.9999999999999999E-6</v>
      </c>
      <c r="K76" s="55">
        <f t="shared" si="66"/>
        <v>3.9999999999999998E-6</v>
      </c>
      <c r="L76" s="55">
        <f t="shared" si="66"/>
        <v>6.0000000000000002E-6</v>
      </c>
      <c r="M76" s="55">
        <f t="shared" si="66"/>
        <v>1.0000000000000001E-5</v>
      </c>
      <c r="N76" s="56">
        <f t="shared" si="66"/>
        <v>1.4E-5</v>
      </c>
      <c r="P76" s="60">
        <f t="shared" ref="P76:P80" si="67">LOG(D8,10)</f>
        <v>-8.9999999999999982</v>
      </c>
      <c r="Q76" s="30" t="e">
        <f t="shared" ref="Q76:Q79" si="68">(R$74-Q$74)*($P77-$P76)</f>
        <v>#NUM!</v>
      </c>
      <c r="R76" s="30">
        <f t="shared" si="65"/>
        <v>0.15835625050190164</v>
      </c>
      <c r="S76" s="30">
        <f t="shared" si="65"/>
        <v>0.11979187908506811</v>
      </c>
      <c r="T76" s="30">
        <f t="shared" si="65"/>
        <v>0.11979187908506811</v>
      </c>
      <c r="U76" s="30">
        <f t="shared" si="65"/>
        <v>0.11979187908506811</v>
      </c>
      <c r="V76" s="30">
        <f t="shared" si="65"/>
        <v>0.11979187908506811</v>
      </c>
      <c r="W76" s="30">
        <f t="shared" si="65"/>
        <v>7.0073757155687477E-2</v>
      </c>
      <c r="X76" s="30">
        <f t="shared" si="65"/>
        <v>8.8282493346213436E-2</v>
      </c>
      <c r="Y76" s="30">
        <f t="shared" si="65"/>
        <v>5.8150191785026256E-2</v>
      </c>
      <c r="Z76" s="32" t="s">
        <v>2</v>
      </c>
      <c r="AA76" s="33"/>
    </row>
    <row r="77" spans="1:65" x14ac:dyDescent="0.2">
      <c r="D77" s="53">
        <f t="shared" ref="D77:D82" si="69">D7</f>
        <v>0</v>
      </c>
      <c r="E77" s="30">
        <f>AVERAGE(E42,E50,E58,E66)</f>
        <v>1</v>
      </c>
      <c r="F77" s="30">
        <f t="shared" ref="F77:N77" si="70">AVERAGE(F42,F50,F58,F66)</f>
        <v>0.98924466385865539</v>
      </c>
      <c r="G77" s="30">
        <f t="shared" si="70"/>
        <v>1.0394062083355167</v>
      </c>
      <c r="H77" s="30">
        <f t="shared" si="70"/>
        <v>0.9880865356997951</v>
      </c>
      <c r="I77" s="30">
        <f t="shared" si="70"/>
        <v>0.92012062161673724</v>
      </c>
      <c r="J77" s="30">
        <f t="shared" si="70"/>
        <v>0.83356969621086152</v>
      </c>
      <c r="K77" s="30">
        <f t="shared" si="70"/>
        <v>0.77433799347788179</v>
      </c>
      <c r="L77" s="30">
        <f t="shared" si="70"/>
        <v>0.71588420066981073</v>
      </c>
      <c r="M77" s="30">
        <f t="shared" si="70"/>
        <v>0.6236360143252806</v>
      </c>
      <c r="N77" s="31">
        <f t="shared" si="70"/>
        <v>0.50487556774489883</v>
      </c>
      <c r="P77" s="60">
        <f t="shared" si="67"/>
        <v>-8.6020599913279607</v>
      </c>
      <c r="Q77" s="30" t="e">
        <f t="shared" si="68"/>
        <v>#NUM!</v>
      </c>
      <c r="R77" s="30">
        <f t="shared" si="65"/>
        <v>0.11979187908506767</v>
      </c>
      <c r="S77" s="30">
        <f t="shared" si="65"/>
        <v>9.0619058289456031E-2</v>
      </c>
      <c r="T77" s="30">
        <f t="shared" si="65"/>
        <v>9.0619058289456031E-2</v>
      </c>
      <c r="U77" s="30">
        <f t="shared" si="65"/>
        <v>9.0619058289456031E-2</v>
      </c>
      <c r="V77" s="30">
        <f t="shared" si="65"/>
        <v>9.0619058289456031E-2</v>
      </c>
      <c r="W77" s="30">
        <f t="shared" si="65"/>
        <v>5.3008750949996172E-2</v>
      </c>
      <c r="X77" s="30">
        <f t="shared" si="65"/>
        <v>6.6783128135070965E-2</v>
      </c>
      <c r="Y77" s="30">
        <f t="shared" si="65"/>
        <v>4.3988921946606141E-2</v>
      </c>
      <c r="Z77" s="32" t="s">
        <v>3</v>
      </c>
      <c r="AA77" s="33"/>
    </row>
    <row r="78" spans="1:65" x14ac:dyDescent="0.2">
      <c r="D78" s="53">
        <f t="shared" si="69"/>
        <v>1.0000000000000001E-9</v>
      </c>
      <c r="E78" s="30">
        <f t="shared" ref="E78:N78" si="71">AVERAGE(E43,E51,E59,E67)</f>
        <v>1.0246826870129713</v>
      </c>
      <c r="F78" s="30">
        <f t="shared" si="71"/>
        <v>1.090132840507628</v>
      </c>
      <c r="G78" s="30">
        <f t="shared" si="71"/>
        <v>1.0930905807169453</v>
      </c>
      <c r="H78" s="30">
        <f t="shared" si="71"/>
        <v>1.0333392066464251</v>
      </c>
      <c r="I78" s="30">
        <f t="shared" si="71"/>
        <v>0.98982598590146531</v>
      </c>
      <c r="J78" s="30">
        <f t="shared" si="71"/>
        <v>0.89002081491109997</v>
      </c>
      <c r="K78" s="30">
        <f t="shared" si="71"/>
        <v>0.79340683140768276</v>
      </c>
      <c r="L78" s="30">
        <f t="shared" si="71"/>
        <v>0.74818253990044414</v>
      </c>
      <c r="M78" s="30">
        <f t="shared" si="71"/>
        <v>0.64363199237629554</v>
      </c>
      <c r="N78" s="31">
        <f t="shared" si="71"/>
        <v>0.54201082300668502</v>
      </c>
      <c r="P78" s="60">
        <f t="shared" si="67"/>
        <v>-8.3010299956639813</v>
      </c>
      <c r="Q78" s="30" t="e">
        <f t="shared" si="68"/>
        <v>#NUM!</v>
      </c>
      <c r="R78" s="30">
        <f t="shared" si="65"/>
        <v>7.0073757155687991E-2</v>
      </c>
      <c r="S78" s="30">
        <f t="shared" si="65"/>
        <v>5.3008750949996755E-2</v>
      </c>
      <c r="T78" s="30">
        <f t="shared" si="65"/>
        <v>5.3008750949996755E-2</v>
      </c>
      <c r="U78" s="30">
        <f t="shared" si="65"/>
        <v>5.3008750949996755E-2</v>
      </c>
      <c r="V78" s="30">
        <f t="shared" si="65"/>
        <v>5.3008750949996755E-2</v>
      </c>
      <c r="W78" s="30">
        <f t="shared" si="65"/>
        <v>3.1008131515814923E-2</v>
      </c>
      <c r="X78" s="30">
        <f t="shared" si="65"/>
        <v>3.9065625639872759E-2</v>
      </c>
      <c r="Y78" s="30">
        <f t="shared" si="65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69"/>
        <v>2.5000000000000001E-9</v>
      </c>
      <c r="E79" s="30">
        <f t="shared" ref="E79:N79" si="72">AVERAGE(E44,E52,E60,E68)</f>
        <v>1.0677212632916204</v>
      </c>
      <c r="F79" s="30">
        <f t="shared" si="72"/>
        <v>1.084028707135029</v>
      </c>
      <c r="G79" s="30">
        <f t="shared" si="72"/>
        <v>1.05983505739498</v>
      </c>
      <c r="H79" s="30">
        <f t="shared" si="72"/>
        <v>0.98561660557522979</v>
      </c>
      <c r="I79" s="30">
        <f t="shared" si="72"/>
        <v>0.97786784143201533</v>
      </c>
      <c r="J79" s="30">
        <f t="shared" si="72"/>
        <v>0.86135001251654431</v>
      </c>
      <c r="K79" s="30">
        <f t="shared" si="72"/>
        <v>0.77067302717519781</v>
      </c>
      <c r="L79" s="30">
        <f t="shared" si="72"/>
        <v>0.68438290072847618</v>
      </c>
      <c r="M79" s="30">
        <f t="shared" si="72"/>
        <v>0.56969048832237335</v>
      </c>
      <c r="N79" s="31">
        <f t="shared" si="72"/>
        <v>0.41368350841729395</v>
      </c>
      <c r="P79" s="60">
        <f t="shared" si="67"/>
        <v>-8.1249387366082999</v>
      </c>
      <c r="Q79" s="30" t="e">
        <f t="shared" si="68"/>
        <v>#NUM!</v>
      </c>
      <c r="R79" s="30">
        <f t="shared" si="65"/>
        <v>4.9718121929380382E-2</v>
      </c>
      <c r="S79" s="30">
        <f t="shared" si="65"/>
        <v>3.7610307339459817E-2</v>
      </c>
      <c r="T79" s="30">
        <f t="shared" si="65"/>
        <v>3.7610307339459817E-2</v>
      </c>
      <c r="U79" s="30">
        <f t="shared" si="65"/>
        <v>3.7610307339459817E-2</v>
      </c>
      <c r="V79" s="30">
        <f t="shared" si="65"/>
        <v>3.7610307339459817E-2</v>
      </c>
      <c r="W79" s="30">
        <f t="shared" si="65"/>
        <v>2.2000619434181568E-2</v>
      </c>
      <c r="X79" s="30">
        <f t="shared" si="65"/>
        <v>2.7717502495198595E-2</v>
      </c>
      <c r="Y79" s="30">
        <f t="shared" si="65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69"/>
        <v>5.0000000000000001E-9</v>
      </c>
      <c r="E80" s="30">
        <f t="shared" ref="E80:N80" si="73">AVERAGE(E45,E53,E61,E69)</f>
        <v>0.93926177843544645</v>
      </c>
      <c r="F80" s="30">
        <f t="shared" si="73"/>
        <v>1.0624331859199483</v>
      </c>
      <c r="G80" s="30">
        <f t="shared" si="73"/>
        <v>1.0338011560420286</v>
      </c>
      <c r="H80" s="30">
        <f t="shared" si="73"/>
        <v>0.98986846474297829</v>
      </c>
      <c r="I80" s="30">
        <f t="shared" si="73"/>
        <v>0.86462743691429644</v>
      </c>
      <c r="J80" s="30">
        <f t="shared" si="73"/>
        <v>0.57874024261731827</v>
      </c>
      <c r="K80" s="30">
        <f t="shared" si="73"/>
        <v>0.5221430833517865</v>
      </c>
      <c r="L80" s="30">
        <f t="shared" si="73"/>
        <v>0.49160394227808468</v>
      </c>
      <c r="M80" s="30">
        <f t="shared" si="73"/>
        <v>0.43421630051679017</v>
      </c>
      <c r="N80" s="31">
        <f t="shared" si="73"/>
        <v>0.38920913527571033</v>
      </c>
      <c r="P80" s="60">
        <f t="shared" si="67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69"/>
        <v>7.4999999999999993E-9</v>
      </c>
      <c r="E81" s="30">
        <f t="shared" ref="E81:N81" si="74">AVERAGE(E46,E54,E62,E70)</f>
        <v>0.60899260676601119</v>
      </c>
      <c r="F81" s="30">
        <f t="shared" si="74"/>
        <v>0.82592472759706426</v>
      </c>
      <c r="G81" s="30">
        <f t="shared" si="74"/>
        <v>0.78772513274972766</v>
      </c>
      <c r="H81" s="30">
        <f t="shared" si="74"/>
        <v>0.67065825462949102</v>
      </c>
      <c r="I81" s="30">
        <f t="shared" si="74"/>
        <v>0.61365780038157414</v>
      </c>
      <c r="J81" s="30">
        <f t="shared" si="74"/>
        <v>0.47027203137081253</v>
      </c>
      <c r="K81" s="30">
        <f t="shared" si="74"/>
        <v>0.46577597001306514</v>
      </c>
      <c r="L81" s="30">
        <f t="shared" si="74"/>
        <v>0.42780939947203434</v>
      </c>
      <c r="M81" s="30">
        <f t="shared" si="74"/>
        <v>0.44083695667471878</v>
      </c>
      <c r="N81" s="31">
        <f t="shared" si="74"/>
        <v>0.38168702566542179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3">
        <f t="shared" si="69"/>
        <v>1E-8</v>
      </c>
      <c r="E82" s="30">
        <f t="shared" ref="E82:N82" si="75">AVERAGE(E47,E55,E63,E71)</f>
        <v>0.5185134828179736</v>
      </c>
      <c r="F82" s="30">
        <f t="shared" si="75"/>
        <v>0.61085346043533562</v>
      </c>
      <c r="G82" s="30">
        <f t="shared" si="75"/>
        <v>0.61310700480594105</v>
      </c>
      <c r="H82" s="30">
        <f t="shared" si="75"/>
        <v>0.56986847252520711</v>
      </c>
      <c r="I82" s="30">
        <f t="shared" si="75"/>
        <v>0.51037234157858591</v>
      </c>
      <c r="J82" s="30">
        <f t="shared" si="75"/>
        <v>0.46905893878966565</v>
      </c>
      <c r="K82" s="30">
        <f t="shared" si="75"/>
        <v>0.4458174409822131</v>
      </c>
      <c r="L82" s="30">
        <f t="shared" si="75"/>
        <v>0.42707639127781893</v>
      </c>
      <c r="M82" s="30">
        <f t="shared" si="75"/>
        <v>0.42454445042783939</v>
      </c>
      <c r="N82" s="31">
        <f t="shared" si="75"/>
        <v>0.39090772093122356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ht="13.2" x14ac:dyDescent="0.2">
      <c r="D83" s="7" t="s">
        <v>66</v>
      </c>
      <c r="E83" s="28" t="s">
        <v>81</v>
      </c>
      <c r="F83" s="8"/>
      <c r="G83" s="8"/>
      <c r="H83" s="8"/>
      <c r="I83" s="8"/>
      <c r="J83" s="8"/>
      <c r="K83" s="8"/>
      <c r="L83" s="8"/>
      <c r="M83" s="8"/>
      <c r="N83" s="9"/>
      <c r="P83" s="7" t="s">
        <v>79</v>
      </c>
      <c r="Q83" s="58" t="e">
        <f>LOG(E6,10)</f>
        <v>#NUM!</v>
      </c>
      <c r="R83" s="58">
        <f t="shared" ref="R83:Z83" si="76">LOG(F6,10)</f>
        <v>-7</v>
      </c>
      <c r="S83" s="58">
        <f t="shared" si="76"/>
        <v>-6.6020599913279616</v>
      </c>
      <c r="T83" s="58">
        <f t="shared" si="76"/>
        <v>-6.3010299956639804</v>
      </c>
      <c r="U83" s="58">
        <f t="shared" si="76"/>
        <v>-5.9999999999999991</v>
      </c>
      <c r="V83" s="58">
        <f t="shared" si="76"/>
        <v>-5.6989700043360179</v>
      </c>
      <c r="W83" s="58">
        <f t="shared" si="76"/>
        <v>-5.3979400086720366</v>
      </c>
      <c r="X83" s="58">
        <f t="shared" si="76"/>
        <v>-5.2218487496163561</v>
      </c>
      <c r="Y83" s="58">
        <f t="shared" si="76"/>
        <v>-5</v>
      </c>
      <c r="Z83" s="59">
        <f t="shared" si="76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7" t="s">
        <v>82</v>
      </c>
      <c r="E84" s="55">
        <f t="shared" ref="E84:N84" si="77">E6</f>
        <v>0</v>
      </c>
      <c r="F84" s="55">
        <f t="shared" si="77"/>
        <v>9.9999999999999995E-8</v>
      </c>
      <c r="G84" s="55">
        <f t="shared" si="77"/>
        <v>2.4999999999999999E-7</v>
      </c>
      <c r="H84" s="55">
        <f t="shared" si="77"/>
        <v>4.9999999999999998E-7</v>
      </c>
      <c r="I84" s="55">
        <f t="shared" si="77"/>
        <v>9.9999999999999995E-7</v>
      </c>
      <c r="J84" s="55">
        <f t="shared" si="77"/>
        <v>1.9999999999999999E-6</v>
      </c>
      <c r="K84" s="55">
        <f t="shared" si="77"/>
        <v>3.9999999999999998E-6</v>
      </c>
      <c r="L84" s="55">
        <f t="shared" si="77"/>
        <v>6.0000000000000002E-6</v>
      </c>
      <c r="M84" s="55">
        <f t="shared" si="77"/>
        <v>1.0000000000000001E-5</v>
      </c>
      <c r="N84" s="56">
        <f t="shared" si="77"/>
        <v>1.4E-5</v>
      </c>
      <c r="P84" s="60" t="e">
        <f>LOG(D7,10)</f>
        <v>#NUM!</v>
      </c>
      <c r="Q84" s="30" t="e">
        <f t="shared" ref="Q84:Y88" si="78">Q75*AVERAGE(Q17:R18)</f>
        <v>#NUM!</v>
      </c>
      <c r="R84" s="30" t="e">
        <f t="shared" si="78"/>
        <v>#NUM!</v>
      </c>
      <c r="S84" s="30" t="e">
        <f t="shared" si="78"/>
        <v>#NUM!</v>
      </c>
      <c r="T84" s="30" t="e">
        <f t="shared" si="78"/>
        <v>#NUM!</v>
      </c>
      <c r="U84" s="30" t="e">
        <f t="shared" si="78"/>
        <v>#NUM!</v>
      </c>
      <c r="V84" s="30" t="e">
        <f t="shared" si="78"/>
        <v>#NUM!</v>
      </c>
      <c r="W84" s="30" t="e">
        <f t="shared" si="78"/>
        <v>#NUM!</v>
      </c>
      <c r="X84" s="30" t="e">
        <f t="shared" si="78"/>
        <v>#NUM!</v>
      </c>
      <c r="Y84" s="30" t="e">
        <f t="shared" si="7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53">
        <f t="shared" ref="D85:D90" si="79">D7</f>
        <v>0</v>
      </c>
      <c r="E85" s="30">
        <f>STDEV(E42,E50,E58,E66)</f>
        <v>0</v>
      </c>
      <c r="F85" s="30">
        <f t="shared" ref="F85:N85" si="80">STDEV(F42,F50,F58,F66)</f>
        <v>7.54517606025632E-2</v>
      </c>
      <c r="G85" s="30">
        <f t="shared" si="80"/>
        <v>7.8621773922449803E-2</v>
      </c>
      <c r="H85" s="30">
        <f t="shared" si="80"/>
        <v>4.1402610555087836E-2</v>
      </c>
      <c r="I85" s="30">
        <f t="shared" si="80"/>
        <v>3.822177683122005E-2</v>
      </c>
      <c r="J85" s="30">
        <f t="shared" si="80"/>
        <v>2.1576998633761373E-2</v>
      </c>
      <c r="K85" s="30">
        <f t="shared" si="80"/>
        <v>6.8265706433433923E-2</v>
      </c>
      <c r="L85" s="30">
        <f t="shared" si="80"/>
        <v>1.9171168951325243E-2</v>
      </c>
      <c r="M85" s="30">
        <f t="shared" si="80"/>
        <v>3.6424581956750982E-2</v>
      </c>
      <c r="N85" s="31">
        <f t="shared" si="80"/>
        <v>6.8565859580772645E-2</v>
      </c>
      <c r="P85" s="60">
        <f t="shared" ref="P85:P89" si="81">LOG(D8,10)</f>
        <v>-8.9999999999999982</v>
      </c>
      <c r="Q85" s="30" t="e">
        <f t="shared" si="78"/>
        <v>#NUM!</v>
      </c>
      <c r="R85" s="30">
        <f t="shared" si="78"/>
        <v>0.16804595461305533</v>
      </c>
      <c r="S85" s="30">
        <f t="shared" si="78"/>
        <v>0.12704928520562972</v>
      </c>
      <c r="T85" s="30">
        <f t="shared" si="78"/>
        <v>0.11957446263349471</v>
      </c>
      <c r="U85" s="30">
        <f t="shared" si="78"/>
        <v>0.10989193525229678</v>
      </c>
      <c r="V85" s="30">
        <f t="shared" si="78"/>
        <v>0.1007567219426914</v>
      </c>
      <c r="W85" s="30">
        <f t="shared" si="78"/>
        <v>5.462506551251281E-2</v>
      </c>
      <c r="X85" s="30">
        <f t="shared" si="78"/>
        <v>6.1859926881895858E-2</v>
      </c>
      <c r="Y85" s="30">
        <f t="shared" si="78"/>
        <v>3.4327542382234594E-2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53">
        <f t="shared" si="79"/>
        <v>1.0000000000000001E-9</v>
      </c>
      <c r="E86" s="30">
        <f t="shared" ref="E86:N86" si="82">STDEV(E43,E51,E59,E67)</f>
        <v>8.853293672857418E-2</v>
      </c>
      <c r="F86" s="30">
        <f t="shared" si="82"/>
        <v>0.10712998784890648</v>
      </c>
      <c r="G86" s="30">
        <f t="shared" si="82"/>
        <v>6.6940611213130746E-2</v>
      </c>
      <c r="H86" s="30">
        <f t="shared" si="82"/>
        <v>0.14040161648183636</v>
      </c>
      <c r="I86" s="30">
        <f t="shared" si="82"/>
        <v>5.0453494838284881E-2</v>
      </c>
      <c r="J86" s="30">
        <f t="shared" si="82"/>
        <v>7.7876815197750263E-2</v>
      </c>
      <c r="K86" s="30">
        <f t="shared" si="82"/>
        <v>5.8363229881760972E-2</v>
      </c>
      <c r="L86" s="30">
        <f t="shared" si="82"/>
        <v>2.3677946449857795E-2</v>
      </c>
      <c r="M86" s="30">
        <f t="shared" si="82"/>
        <v>2.1238986618278541E-2</v>
      </c>
      <c r="N86" s="31">
        <f t="shared" si="82"/>
        <v>4.7255263854597697E-2</v>
      </c>
      <c r="P86" s="60">
        <f t="shared" si="81"/>
        <v>-8.6020599913279607</v>
      </c>
      <c r="Q86" s="30" t="e">
        <f t="shared" si="78"/>
        <v>#NUM!</v>
      </c>
      <c r="R86" s="30">
        <f t="shared" si="78"/>
        <v>0.12193219753633935</v>
      </c>
      <c r="S86" s="30">
        <f t="shared" si="78"/>
        <v>9.2185489238430313E-2</v>
      </c>
      <c r="T86" s="30">
        <f t="shared" si="78"/>
        <v>8.6761844590076229E-2</v>
      </c>
      <c r="U86" s="30">
        <f t="shared" si="78"/>
        <v>7.9736314912710687E-2</v>
      </c>
      <c r="V86" s="30">
        <f t="shared" si="78"/>
        <v>7.3107909984021849E-2</v>
      </c>
      <c r="W86" s="30">
        <f t="shared" si="78"/>
        <v>3.9635314600960592E-2</v>
      </c>
      <c r="X86" s="30">
        <f t="shared" si="78"/>
        <v>4.4884846181003225E-2</v>
      </c>
      <c r="Y86" s="30">
        <f t="shared" si="78"/>
        <v>2.4907667002907509E-2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53">
        <f t="shared" si="79"/>
        <v>2.5000000000000001E-9</v>
      </c>
      <c r="E87" s="30">
        <f t="shared" ref="E87:N87" si="83">STDEV(E44,E52,E60,E68)</f>
        <v>4.9090028789041965E-2</v>
      </c>
      <c r="F87" s="30">
        <f t="shared" si="83"/>
        <v>9.8959385040224973E-2</v>
      </c>
      <c r="G87" s="30">
        <f t="shared" si="83"/>
        <v>0.10740130335981514</v>
      </c>
      <c r="H87" s="30">
        <f t="shared" si="83"/>
        <v>0.10428710102876922</v>
      </c>
      <c r="I87" s="30">
        <f t="shared" si="83"/>
        <v>0.11810025296108997</v>
      </c>
      <c r="J87" s="30">
        <f t="shared" si="83"/>
        <v>5.8175549553232689E-2</v>
      </c>
      <c r="K87" s="30">
        <f t="shared" si="83"/>
        <v>0.10223976059687563</v>
      </c>
      <c r="L87" s="30">
        <f t="shared" si="83"/>
        <v>6.2136941911863579E-2</v>
      </c>
      <c r="M87" s="30">
        <f t="shared" si="83"/>
        <v>3.31203955668148E-2</v>
      </c>
      <c r="N87" s="31">
        <f t="shared" si="83"/>
        <v>2.2843152369065277E-2</v>
      </c>
      <c r="P87" s="60">
        <f t="shared" si="81"/>
        <v>-8.3010299956639813</v>
      </c>
      <c r="Q87" s="30" t="e">
        <f t="shared" si="78"/>
        <v>#NUM!</v>
      </c>
      <c r="R87" s="30">
        <f t="shared" si="78"/>
        <v>5.5023098521360871E-2</v>
      </c>
      <c r="S87" s="30">
        <f t="shared" si="78"/>
        <v>4.1599605018963925E-2</v>
      </c>
      <c r="T87" s="30">
        <f t="shared" si="78"/>
        <v>3.9152132244249932E-2</v>
      </c>
      <c r="U87" s="30">
        <f t="shared" si="78"/>
        <v>3.5981793158979043E-2</v>
      </c>
      <c r="V87" s="30">
        <f t="shared" si="78"/>
        <v>3.2990660506571748E-2</v>
      </c>
      <c r="W87" s="30">
        <f t="shared" si="78"/>
        <v>1.7885823960187612E-2</v>
      </c>
      <c r="X87" s="30">
        <f t="shared" si="78"/>
        <v>2.0254726507306853E-2</v>
      </c>
      <c r="Y87" s="30">
        <f t="shared" si="78"/>
        <v>1.1239828717347451E-2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 t="shared" si="79"/>
        <v>5.0000000000000001E-9</v>
      </c>
      <c r="E88" s="30">
        <f t="shared" ref="E88:N88" si="84">STDEV(E45,E53,E61,E69)</f>
        <v>6.5991334205680707E-2</v>
      </c>
      <c r="F88" s="30">
        <f t="shared" si="84"/>
        <v>0.12261413687668725</v>
      </c>
      <c r="G88" s="30">
        <f t="shared" si="84"/>
        <v>9.7612379139358413E-2</v>
      </c>
      <c r="H88" s="30">
        <f t="shared" si="84"/>
        <v>0.19254461200499992</v>
      </c>
      <c r="I88" s="30">
        <f t="shared" si="84"/>
        <v>0.20013783564692561</v>
      </c>
      <c r="J88" s="30">
        <f t="shared" si="84"/>
        <v>4.3885233601792202E-2</v>
      </c>
      <c r="K88" s="30">
        <f t="shared" si="84"/>
        <v>5.1567779754434481E-2</v>
      </c>
      <c r="L88" s="30">
        <f t="shared" si="84"/>
        <v>6.6331923753125521E-2</v>
      </c>
      <c r="M88" s="30">
        <f t="shared" si="84"/>
        <v>3.1053641080189404E-2</v>
      </c>
      <c r="N88" s="31">
        <f t="shared" si="84"/>
        <v>1.4423586882142847E-2</v>
      </c>
      <c r="P88" s="60">
        <f t="shared" si="81"/>
        <v>-8.1249387366082999</v>
      </c>
      <c r="Q88" s="30" t="e">
        <f t="shared" si="78"/>
        <v>#NUM!</v>
      </c>
      <c r="R88" s="30">
        <f t="shared" si="78"/>
        <v>2.843026658029827E-2</v>
      </c>
      <c r="S88" s="30">
        <f t="shared" si="78"/>
        <v>2.1494388576919553E-2</v>
      </c>
      <c r="T88" s="30">
        <f t="shared" si="78"/>
        <v>2.0229786885938301E-2</v>
      </c>
      <c r="U88" s="30">
        <f t="shared" si="78"/>
        <v>1.8591682384985868E-2</v>
      </c>
      <c r="V88" s="30">
        <f t="shared" si="78"/>
        <v>1.7046173299343215E-2</v>
      </c>
      <c r="W88" s="30">
        <f t="shared" si="78"/>
        <v>9.2415504917268947E-3</v>
      </c>
      <c r="X88" s="30">
        <f t="shared" si="78"/>
        <v>1.0465555186613384E-2</v>
      </c>
      <c r="Y88" s="30">
        <f t="shared" si="78"/>
        <v>5.8075850931409287E-3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si="79"/>
        <v>7.4999999999999993E-9</v>
      </c>
      <c r="E89" s="30">
        <f t="shared" ref="E89:N89" si="85">STDEV(E46,E54,E62,E70)</f>
        <v>0.13110543356506912</v>
      </c>
      <c r="F89" s="30">
        <f t="shared" si="85"/>
        <v>0.19721018953581204</v>
      </c>
      <c r="G89" s="30">
        <f t="shared" si="85"/>
        <v>0.13880983222830948</v>
      </c>
      <c r="H89" s="30">
        <f t="shared" si="85"/>
        <v>0.16809304613916781</v>
      </c>
      <c r="I89" s="30">
        <f t="shared" si="85"/>
        <v>8.3329915068399679E-2</v>
      </c>
      <c r="J89" s="30">
        <f t="shared" si="85"/>
        <v>4.227654040105213E-2</v>
      </c>
      <c r="K89" s="30">
        <f t="shared" si="85"/>
        <v>3.2787436294300046E-2</v>
      </c>
      <c r="L89" s="30">
        <f t="shared" si="85"/>
        <v>3.2669928481109889E-2</v>
      </c>
      <c r="M89" s="30">
        <f t="shared" si="85"/>
        <v>3.9872356221194005E-2</v>
      </c>
      <c r="N89" s="31">
        <f t="shared" si="85"/>
        <v>1.0188233670556903E-2</v>
      </c>
      <c r="P89" s="60">
        <f t="shared" si="81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79"/>
        <v>1E-8</v>
      </c>
      <c r="E90" s="30">
        <f t="shared" ref="E90:N90" si="86">STDEV(E47,E55,E63,E71)</f>
        <v>3.8454554283490656E-2</v>
      </c>
      <c r="F90" s="30">
        <f t="shared" si="86"/>
        <v>0.11584836754650872</v>
      </c>
      <c r="G90" s="30">
        <f t="shared" si="86"/>
        <v>0.12280634887696143</v>
      </c>
      <c r="H90" s="30">
        <f t="shared" si="86"/>
        <v>4.1483695069970412E-2</v>
      </c>
      <c r="I90" s="30">
        <f t="shared" si="86"/>
        <v>6.0743510912723196E-2</v>
      </c>
      <c r="J90" s="30">
        <f t="shared" si="86"/>
        <v>5.4716255881681435E-2</v>
      </c>
      <c r="K90" s="30">
        <f t="shared" si="86"/>
        <v>2.9775567196806199E-2</v>
      </c>
      <c r="L90" s="30">
        <f t="shared" si="86"/>
        <v>4.3841585759125792E-2</v>
      </c>
      <c r="M90" s="30">
        <f t="shared" si="86"/>
        <v>1.5928396087728152E-2</v>
      </c>
      <c r="N90" s="31">
        <f t="shared" si="86"/>
        <v>2.0468041680673732E-2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1.7247171356041944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ht="13.2" x14ac:dyDescent="0.2">
      <c r="D91" s="7" t="s">
        <v>67</v>
      </c>
      <c r="E91" s="28" t="s">
        <v>81</v>
      </c>
      <c r="F91" s="8"/>
      <c r="G91" s="8"/>
      <c r="H91" s="8"/>
      <c r="I91" s="8"/>
      <c r="J91" s="8"/>
      <c r="K91" s="8"/>
      <c r="L91" s="8"/>
      <c r="M91" s="8"/>
      <c r="N91" s="9"/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7" t="s">
        <v>82</v>
      </c>
      <c r="E92" s="55">
        <f t="shared" ref="E92:N92" si="87">E6</f>
        <v>0</v>
      </c>
      <c r="F92" s="55">
        <f t="shared" si="87"/>
        <v>9.9999999999999995E-8</v>
      </c>
      <c r="G92" s="55">
        <f t="shared" si="87"/>
        <v>2.4999999999999999E-7</v>
      </c>
      <c r="H92" s="55">
        <f t="shared" si="87"/>
        <v>4.9999999999999998E-7</v>
      </c>
      <c r="I92" s="55">
        <f t="shared" si="87"/>
        <v>9.9999999999999995E-7</v>
      </c>
      <c r="J92" s="55">
        <f t="shared" si="87"/>
        <v>1.9999999999999999E-6</v>
      </c>
      <c r="K92" s="55">
        <f t="shared" si="87"/>
        <v>3.9999999999999998E-6</v>
      </c>
      <c r="L92" s="55">
        <f t="shared" si="87"/>
        <v>6.0000000000000002E-6</v>
      </c>
      <c r="M92" s="55">
        <f t="shared" si="87"/>
        <v>1.0000000000000001E-5</v>
      </c>
      <c r="N92" s="56">
        <f t="shared" si="87"/>
        <v>1.4E-5</v>
      </c>
      <c r="P92" s="7" t="s">
        <v>79</v>
      </c>
      <c r="Q92" s="58" t="e">
        <f>LOG(E6,10)</f>
        <v>#NUM!</v>
      </c>
      <c r="R92" s="58">
        <f t="shared" ref="R92:Z92" si="88">LOG(F6,10)</f>
        <v>-7</v>
      </c>
      <c r="S92" s="58">
        <f t="shared" si="88"/>
        <v>-6.6020599913279616</v>
      </c>
      <c r="T92" s="58">
        <f t="shared" si="88"/>
        <v>-6.3010299956639804</v>
      </c>
      <c r="U92" s="58">
        <f t="shared" si="88"/>
        <v>-5.9999999999999991</v>
      </c>
      <c r="V92" s="58">
        <f t="shared" si="88"/>
        <v>-5.6989700043360179</v>
      </c>
      <c r="W92" s="58">
        <f t="shared" si="88"/>
        <v>-5.3979400086720366</v>
      </c>
      <c r="X92" s="58">
        <f t="shared" si="88"/>
        <v>-5.2218487496163561</v>
      </c>
      <c r="Y92" s="58">
        <f t="shared" si="88"/>
        <v>-5</v>
      </c>
      <c r="Z92" s="59">
        <f t="shared" si="88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3">
        <f t="shared" ref="D93:D98" si="89">D7</f>
        <v>0</v>
      </c>
      <c r="E93" s="30">
        <f>E85/(4^0.5)</f>
        <v>0</v>
      </c>
      <c r="F93" s="30">
        <f t="shared" ref="F93:N93" si="90">F85/(4^0.5)</f>
        <v>3.77258803012816E-2</v>
      </c>
      <c r="G93" s="30">
        <f t="shared" si="90"/>
        <v>3.9310886961224902E-2</v>
      </c>
      <c r="H93" s="30">
        <f t="shared" si="90"/>
        <v>2.0701305277543918E-2</v>
      </c>
      <c r="I93" s="30">
        <f t="shared" si="90"/>
        <v>1.9110888415610025E-2</v>
      </c>
      <c r="J93" s="30">
        <f t="shared" si="90"/>
        <v>1.0788499316880687E-2</v>
      </c>
      <c r="K93" s="30">
        <f t="shared" si="90"/>
        <v>3.4132853216716962E-2</v>
      </c>
      <c r="L93" s="30">
        <f t="shared" si="90"/>
        <v>9.5855844756626216E-3</v>
      </c>
      <c r="M93" s="30">
        <f t="shared" si="90"/>
        <v>1.8212290978375491E-2</v>
      </c>
      <c r="N93" s="31">
        <f t="shared" si="90"/>
        <v>3.4282929790386323E-2</v>
      </c>
      <c r="P93" s="60" t="e">
        <f>LOG(D7,10)</f>
        <v>#NUM!</v>
      </c>
      <c r="Q93" s="30" t="e">
        <f>Q75*AVERAGE(Q26:R27)</f>
        <v>#NUM!</v>
      </c>
      <c r="R93" s="30" t="e">
        <f t="shared" ref="R93:Y93" si="91">R75*AVERAGE(R26:S27)</f>
        <v>#NUM!</v>
      </c>
      <c r="S93" s="30" t="e">
        <f t="shared" si="91"/>
        <v>#NUM!</v>
      </c>
      <c r="T93" s="30" t="e">
        <f t="shared" si="91"/>
        <v>#NUM!</v>
      </c>
      <c r="U93" s="30" t="e">
        <f t="shared" si="91"/>
        <v>#NUM!</v>
      </c>
      <c r="V93" s="30" t="e">
        <f t="shared" si="91"/>
        <v>#NUM!</v>
      </c>
      <c r="W93" s="30" t="e">
        <f t="shared" si="91"/>
        <v>#NUM!</v>
      </c>
      <c r="X93" s="30" t="e">
        <f t="shared" si="91"/>
        <v>#NUM!</v>
      </c>
      <c r="Y93" s="30" t="e">
        <f t="shared" si="91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D94" s="53">
        <f t="shared" si="89"/>
        <v>1.0000000000000001E-9</v>
      </c>
      <c r="E94" s="30">
        <f t="shared" ref="E94:N94" si="92">E86/(4^0.5)</f>
        <v>4.426646836428709E-2</v>
      </c>
      <c r="F94" s="30">
        <f t="shared" si="92"/>
        <v>5.3564993924453241E-2</v>
      </c>
      <c r="G94" s="30">
        <f t="shared" si="92"/>
        <v>3.3470305606565373E-2</v>
      </c>
      <c r="H94" s="30">
        <f t="shared" si="92"/>
        <v>7.0200808240918178E-2</v>
      </c>
      <c r="I94" s="30">
        <f t="shared" si="92"/>
        <v>2.522674741914244E-2</v>
      </c>
      <c r="J94" s="30">
        <f t="shared" si="92"/>
        <v>3.8938407598875131E-2</v>
      </c>
      <c r="K94" s="30">
        <f t="shared" si="92"/>
        <v>2.9181614940880486E-2</v>
      </c>
      <c r="L94" s="30">
        <f t="shared" si="92"/>
        <v>1.1838973224928898E-2</v>
      </c>
      <c r="M94" s="30">
        <f t="shared" si="92"/>
        <v>1.061949330913927E-2</v>
      </c>
      <c r="N94" s="31">
        <f t="shared" si="92"/>
        <v>2.3627631927298848E-2</v>
      </c>
      <c r="P94" s="60">
        <f t="shared" ref="P94:P98" si="93">LOG(D8,10)</f>
        <v>-8.9999999999999982</v>
      </c>
      <c r="Q94" s="30" t="e">
        <f t="shared" ref="Q94:Y97" si="94">Q76*AVERAGE(Q27:R28)</f>
        <v>#NUM!</v>
      </c>
      <c r="R94" s="30">
        <f t="shared" si="94"/>
        <v>0.17130532558273029</v>
      </c>
      <c r="S94" s="30">
        <f t="shared" si="94"/>
        <v>0.12493937956389971</v>
      </c>
      <c r="T94" s="30">
        <f t="shared" si="94"/>
        <v>0.11939206289402979</v>
      </c>
      <c r="U94" s="30">
        <f t="shared" si="94"/>
        <v>0.11137843585817381</v>
      </c>
      <c r="V94" s="30">
        <f t="shared" si="94"/>
        <v>9.9291016922769731E-2</v>
      </c>
      <c r="W94" s="30">
        <f t="shared" si="94"/>
        <v>5.2496548744675048E-2</v>
      </c>
      <c r="X94" s="30">
        <f t="shared" si="94"/>
        <v>5.8396395702357343E-2</v>
      </c>
      <c r="Y94" s="30">
        <f t="shared" si="94"/>
        <v>3.1532185902469562E-2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D95" s="53">
        <f t="shared" si="89"/>
        <v>2.5000000000000001E-9</v>
      </c>
      <c r="E95" s="30">
        <f t="shared" ref="E95:N95" si="95">E87/(4^0.5)</f>
        <v>2.4545014394520982E-2</v>
      </c>
      <c r="F95" s="30">
        <f t="shared" si="95"/>
        <v>4.9479692520112487E-2</v>
      </c>
      <c r="G95" s="30">
        <f t="shared" si="95"/>
        <v>5.370065167990757E-2</v>
      </c>
      <c r="H95" s="30">
        <f t="shared" si="95"/>
        <v>5.2143550514384608E-2</v>
      </c>
      <c r="I95" s="30">
        <f t="shared" si="95"/>
        <v>5.9050126480544987E-2</v>
      </c>
      <c r="J95" s="30">
        <f t="shared" si="95"/>
        <v>2.9087774776616344E-2</v>
      </c>
      <c r="K95" s="30">
        <f t="shared" si="95"/>
        <v>5.1119880298437816E-2</v>
      </c>
      <c r="L95" s="30">
        <f t="shared" si="95"/>
        <v>3.1068470955931789E-2</v>
      </c>
      <c r="M95" s="30">
        <f t="shared" si="95"/>
        <v>1.65601977834074E-2</v>
      </c>
      <c r="N95" s="31">
        <f t="shared" si="95"/>
        <v>1.1421576184532638E-2</v>
      </c>
      <c r="P95" s="60">
        <f t="shared" si="93"/>
        <v>-8.6020599913279607</v>
      </c>
      <c r="Q95" s="30" t="e">
        <f t="shared" si="94"/>
        <v>#NUM!</v>
      </c>
      <c r="R95" s="30">
        <f t="shared" si="94"/>
        <v>0.12698232992042807</v>
      </c>
      <c r="S95" s="30">
        <f t="shared" si="94"/>
        <v>9.2184984699870035E-2</v>
      </c>
      <c r="T95" s="30">
        <f t="shared" si="94"/>
        <v>8.649544594090694E-2</v>
      </c>
      <c r="U95" s="30">
        <f t="shared" si="94"/>
        <v>7.4366202449641247E-2</v>
      </c>
      <c r="V95" s="30">
        <f t="shared" si="94"/>
        <v>6.1913350312361441E-2</v>
      </c>
      <c r="W95" s="30">
        <f t="shared" si="94"/>
        <v>3.2717040227118674E-2</v>
      </c>
      <c r="X95" s="30">
        <f t="shared" si="94"/>
        <v>3.6395028934094562E-2</v>
      </c>
      <c r="Y95" s="30">
        <f t="shared" si="94"/>
        <v>1.9869789802707448E-2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D96" s="53">
        <f t="shared" si="89"/>
        <v>5.0000000000000001E-9</v>
      </c>
      <c r="E96" s="30">
        <f t="shared" ref="E96:N96" si="96">E88/(4^0.5)</f>
        <v>3.2995667102840354E-2</v>
      </c>
      <c r="F96" s="30">
        <f t="shared" si="96"/>
        <v>6.1307068438343625E-2</v>
      </c>
      <c r="G96" s="30">
        <f t="shared" si="96"/>
        <v>4.8806189569679206E-2</v>
      </c>
      <c r="H96" s="30">
        <f t="shared" si="96"/>
        <v>9.6272306002499961E-2</v>
      </c>
      <c r="I96" s="30">
        <f t="shared" si="96"/>
        <v>0.10006891782346281</v>
      </c>
      <c r="J96" s="30">
        <f t="shared" si="96"/>
        <v>2.1942616800896101E-2</v>
      </c>
      <c r="K96" s="30">
        <f t="shared" si="96"/>
        <v>2.5783889877217241E-2</v>
      </c>
      <c r="L96" s="30">
        <f t="shared" si="96"/>
        <v>3.3165961876562761E-2</v>
      </c>
      <c r="M96" s="30">
        <f t="shared" si="96"/>
        <v>1.5526820540094702E-2</v>
      </c>
      <c r="N96" s="31">
        <f t="shared" si="96"/>
        <v>7.2117934410714235E-3</v>
      </c>
      <c r="P96" s="60">
        <f t="shared" si="93"/>
        <v>-8.3010299956639813</v>
      </c>
      <c r="Q96" s="30" t="e">
        <f t="shared" si="94"/>
        <v>#NUM!</v>
      </c>
      <c r="R96" s="30">
        <f t="shared" si="94"/>
        <v>6.4991381167076978E-2</v>
      </c>
      <c r="S96" s="30">
        <f t="shared" si="94"/>
        <v>4.6144820176116111E-2</v>
      </c>
      <c r="T96" s="30">
        <f t="shared" si="94"/>
        <v>4.1596125322476009E-2</v>
      </c>
      <c r="U96" s="30">
        <f t="shared" si="94"/>
        <v>3.3492221088050063E-2</v>
      </c>
      <c r="V96" s="30">
        <f t="shared" si="94"/>
        <v>2.6993796358475142E-2</v>
      </c>
      <c r="W96" s="30">
        <f t="shared" si="94"/>
        <v>1.4785703438024822E-2</v>
      </c>
      <c r="X96" s="30">
        <f t="shared" si="94"/>
        <v>1.7525490094377334E-2</v>
      </c>
      <c r="Y96" s="30">
        <f t="shared" si="94"/>
        <v>1.0588339025397773E-2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D97" s="53">
        <f t="shared" si="89"/>
        <v>7.4999999999999993E-9</v>
      </c>
      <c r="E97" s="30">
        <f t="shared" ref="E97:N97" si="97">E89/(4^0.5)</f>
        <v>6.5552716782534562E-2</v>
      </c>
      <c r="F97" s="30">
        <f t="shared" si="97"/>
        <v>9.8605094767906021E-2</v>
      </c>
      <c r="G97" s="30">
        <f t="shared" si="97"/>
        <v>6.9404916114154738E-2</v>
      </c>
      <c r="H97" s="30">
        <f t="shared" si="97"/>
        <v>8.4046523069583906E-2</v>
      </c>
      <c r="I97" s="30">
        <f t="shared" si="97"/>
        <v>4.166495753419984E-2</v>
      </c>
      <c r="J97" s="30">
        <f t="shared" si="97"/>
        <v>2.1138270200526065E-2</v>
      </c>
      <c r="K97" s="30">
        <f t="shared" si="97"/>
        <v>1.6393718147150023E-2</v>
      </c>
      <c r="L97" s="30">
        <f t="shared" si="97"/>
        <v>1.6334964240554944E-2</v>
      </c>
      <c r="M97" s="30">
        <f t="shared" si="97"/>
        <v>1.9936178110597003E-2</v>
      </c>
      <c r="N97" s="31">
        <f t="shared" si="97"/>
        <v>5.0941168352784515E-3</v>
      </c>
      <c r="P97" s="60">
        <f t="shared" si="93"/>
        <v>-8.1249387366082999</v>
      </c>
      <c r="Q97" s="30" t="e">
        <f t="shared" si="94"/>
        <v>#NUM!</v>
      </c>
      <c r="R97" s="30">
        <f t="shared" si="94"/>
        <v>3.5270164038914087E-2</v>
      </c>
      <c r="S97" s="30">
        <f t="shared" si="94"/>
        <v>2.4835579673890888E-2</v>
      </c>
      <c r="T97" s="30">
        <f t="shared" si="94"/>
        <v>2.2232927642260165E-2</v>
      </c>
      <c r="U97" s="30">
        <f t="shared" si="94"/>
        <v>1.94009113947867E-2</v>
      </c>
      <c r="V97" s="30">
        <f t="shared" si="94"/>
        <v>1.7403458709341867E-2</v>
      </c>
      <c r="W97" s="30">
        <f t="shared" si="94"/>
        <v>9.7159091639978708E-3</v>
      </c>
      <c r="X97" s="30">
        <f t="shared" si="94"/>
        <v>1.1920377587220629E-2</v>
      </c>
      <c r="Y97" s="30">
        <f t="shared" si="94"/>
        <v>7.4761540190139055E-3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D98" s="54">
        <f t="shared" si="89"/>
        <v>1E-8</v>
      </c>
      <c r="E98" s="36">
        <f t="shared" ref="E98:N98" si="98">E90/(4^0.5)</f>
        <v>1.9227277141745328E-2</v>
      </c>
      <c r="F98" s="36">
        <f t="shared" si="98"/>
        <v>5.792418377325436E-2</v>
      </c>
      <c r="G98" s="36">
        <f t="shared" si="98"/>
        <v>6.1403174438480715E-2</v>
      </c>
      <c r="H98" s="36">
        <f t="shared" si="98"/>
        <v>2.0741847534985206E-2</v>
      </c>
      <c r="I98" s="36">
        <f t="shared" si="98"/>
        <v>3.0371755456361598E-2</v>
      </c>
      <c r="J98" s="36">
        <f t="shared" si="98"/>
        <v>2.7358127940840717E-2</v>
      </c>
      <c r="K98" s="36">
        <f t="shared" si="98"/>
        <v>1.48877835984031E-2</v>
      </c>
      <c r="L98" s="36">
        <f t="shared" si="98"/>
        <v>2.1920792879562896E-2</v>
      </c>
      <c r="M98" s="36">
        <f t="shared" si="98"/>
        <v>7.964198043864076E-3</v>
      </c>
      <c r="N98" s="37">
        <f t="shared" si="98"/>
        <v>1.0234020840336866E-2</v>
      </c>
      <c r="P98" s="60">
        <f t="shared" si="93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1.7040288823576537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D100" s="97" t="s">
        <v>102</v>
      </c>
      <c r="E100" s="98"/>
      <c r="F100" s="98"/>
      <c r="G100" s="98"/>
      <c r="H100" s="98"/>
      <c r="I100" s="98"/>
      <c r="J100" s="98"/>
      <c r="K100" s="98"/>
      <c r="L100" s="98"/>
      <c r="M100" s="98"/>
      <c r="N100" s="99"/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D101" s="3" t="s">
        <v>21</v>
      </c>
      <c r="E101" s="5">
        <f>MIN(E77:N82)</f>
        <v>0.38168702566542179</v>
      </c>
      <c r="F101" s="5"/>
      <c r="G101" s="5" t="s">
        <v>22</v>
      </c>
      <c r="H101" s="5">
        <f>1/(1-E101)</f>
        <v>1.6173039245637524</v>
      </c>
      <c r="I101" s="5"/>
      <c r="J101" s="5"/>
      <c r="K101" s="5"/>
      <c r="L101" s="5"/>
      <c r="M101" s="5"/>
      <c r="N101" s="6"/>
      <c r="P101" s="3" t="s">
        <v>86</v>
      </c>
      <c r="Q101" s="5"/>
      <c r="R101" s="5"/>
      <c r="S101" s="5">
        <f>1-Z90/Z81</f>
        <v>0.19635869485338686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7" t="s">
        <v>20</v>
      </c>
      <c r="E102" s="8" t="s">
        <v>81</v>
      </c>
      <c r="F102" s="8"/>
      <c r="G102" s="8" t="s">
        <v>23</v>
      </c>
      <c r="H102" s="8">
        <f>1-H101</f>
        <v>-0.61730392456375238</v>
      </c>
      <c r="I102" s="8"/>
      <c r="J102" s="8"/>
      <c r="K102" s="8"/>
      <c r="L102" s="8"/>
      <c r="M102" s="8"/>
      <c r="N102" s="9"/>
      <c r="P102" s="3" t="s">
        <v>87</v>
      </c>
      <c r="Q102" s="5"/>
      <c r="R102" s="5"/>
      <c r="S102" s="5">
        <f>1-Z99/Z81</f>
        <v>0.20599849867804665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7" t="s">
        <v>82</v>
      </c>
      <c r="E103" s="55">
        <f t="shared" ref="E103:N103" si="99">E6</f>
        <v>0</v>
      </c>
      <c r="F103" s="55">
        <f t="shared" si="99"/>
        <v>9.9999999999999995E-8</v>
      </c>
      <c r="G103" s="55">
        <f t="shared" si="99"/>
        <v>2.4999999999999999E-7</v>
      </c>
      <c r="H103" s="55">
        <f t="shared" si="99"/>
        <v>4.9999999999999998E-7</v>
      </c>
      <c r="I103" s="55">
        <f t="shared" si="99"/>
        <v>9.9999999999999995E-7</v>
      </c>
      <c r="J103" s="55">
        <f t="shared" si="99"/>
        <v>1.9999999999999999E-6</v>
      </c>
      <c r="K103" s="55">
        <f t="shared" si="99"/>
        <v>3.9999999999999998E-6</v>
      </c>
      <c r="L103" s="55">
        <f t="shared" si="99"/>
        <v>6.0000000000000002E-6</v>
      </c>
      <c r="M103" s="55">
        <f t="shared" si="99"/>
        <v>1.0000000000000001E-5</v>
      </c>
      <c r="N103" s="56">
        <f t="shared" si="99"/>
        <v>1.4E-5</v>
      </c>
      <c r="P103" s="3" t="s">
        <v>98</v>
      </c>
      <c r="Q103" s="5"/>
      <c r="R103" s="5"/>
      <c r="S103" s="5">
        <f>S102-S101</f>
        <v>9.6398038246597872E-3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53">
        <f t="shared" ref="D104:D109" si="100">D7</f>
        <v>0</v>
      </c>
      <c r="E104" s="30">
        <f t="shared" ref="E104:N104" si="101">(E77*$H$101)+$H$102</f>
        <v>1</v>
      </c>
      <c r="F104" s="30">
        <f t="shared" si="101"/>
        <v>0.98260535264860094</v>
      </c>
      <c r="G104" s="30">
        <f t="shared" si="101"/>
        <v>1.063731815393208</v>
      </c>
      <c r="H104" s="30">
        <f t="shared" si="101"/>
        <v>0.98073230743212836</v>
      </c>
      <c r="I104" s="30">
        <f t="shared" si="101"/>
        <v>0.87081076784903622</v>
      </c>
      <c r="J104" s="30">
        <f t="shared" si="101"/>
        <v>0.73083161651548889</v>
      </c>
      <c r="K104" s="30">
        <f t="shared" si="101"/>
        <v>0.63503595122684708</v>
      </c>
      <c r="L104" s="30">
        <f t="shared" si="101"/>
        <v>0.54049840271271732</v>
      </c>
      <c r="M104" s="30">
        <f t="shared" si="101"/>
        <v>0.39130504890382034</v>
      </c>
      <c r="N104" s="31">
        <f t="shared" si="101"/>
        <v>0.19923331256642518</v>
      </c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53">
        <f t="shared" si="100"/>
        <v>1.0000000000000001E-9</v>
      </c>
      <c r="E105" s="30">
        <f t="shared" ref="E105:N105" si="102">(E78*$H$101)+$H$102</f>
        <v>1.0399194065748572</v>
      </c>
      <c r="F105" s="30">
        <f t="shared" si="102"/>
        <v>1.1457721966850656</v>
      </c>
      <c r="G105" s="30">
        <f t="shared" si="102"/>
        <v>1.1505557615334345</v>
      </c>
      <c r="H105" s="30">
        <f t="shared" si="102"/>
        <v>1.0539196297511053</v>
      </c>
      <c r="I105" s="30">
        <f t="shared" si="102"/>
        <v>0.98354552706987297</v>
      </c>
      <c r="J105" s="30">
        <f t="shared" si="102"/>
        <v>0.82213023233539873</v>
      </c>
      <c r="K105" s="30">
        <f t="shared" si="102"/>
        <v>0.6658760576475844</v>
      </c>
      <c r="L105" s="30">
        <f t="shared" si="102"/>
        <v>0.59273463350731226</v>
      </c>
      <c r="M105" s="30">
        <f t="shared" si="102"/>
        <v>0.42364462268121761</v>
      </c>
      <c r="N105" s="31">
        <f t="shared" si="102"/>
        <v>0.25929230664098868</v>
      </c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53">
        <f t="shared" si="100"/>
        <v>2.5000000000000001E-9</v>
      </c>
      <c r="E106" s="30">
        <f t="shared" ref="E106:N106" si="103">(E79*$H$101)+$H$102</f>
        <v>1.1095258648979529</v>
      </c>
      <c r="F106" s="30">
        <f t="shared" si="103"/>
        <v>1.1358999578255005</v>
      </c>
      <c r="G106" s="30">
        <f t="shared" si="103"/>
        <v>1.0967714731513984</v>
      </c>
      <c r="H106" s="30">
        <f t="shared" si="103"/>
        <v>0.97673767974827075</v>
      </c>
      <c r="I106" s="30">
        <f t="shared" si="103"/>
        <v>0.96420557308893118</v>
      </c>
      <c r="J106" s="30">
        <f t="shared" si="103"/>
        <v>0.77576083110229188</v>
      </c>
      <c r="K106" s="30">
        <f t="shared" si="103"/>
        <v>0.62910858684212245</v>
      </c>
      <c r="L106" s="30">
        <f t="shared" si="103"/>
        <v>0.48955122668873718</v>
      </c>
      <c r="M106" s="30">
        <f t="shared" si="103"/>
        <v>0.30405873798666261</v>
      </c>
      <c r="N106" s="31">
        <f t="shared" si="103"/>
        <v>5.1748037126839175E-2</v>
      </c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53">
        <f t="shared" si="100"/>
        <v>5.0000000000000001E-9</v>
      </c>
      <c r="E107" s="30">
        <f t="shared" ref="E107:N107" si="104">(E80*$H$101)+$H$102</f>
        <v>0.90176783589262488</v>
      </c>
      <c r="F107" s="30">
        <f t="shared" si="104"/>
        <v>1.1009734366113508</v>
      </c>
      <c r="G107" s="30">
        <f t="shared" si="104"/>
        <v>1.0546667423215645</v>
      </c>
      <c r="H107" s="30">
        <f t="shared" si="104"/>
        <v>0.98361422826696288</v>
      </c>
      <c r="I107" s="30">
        <f t="shared" si="104"/>
        <v>0.78106142244323751</v>
      </c>
      <c r="J107" s="30">
        <f t="shared" si="104"/>
        <v>0.3186949411242147</v>
      </c>
      <c r="K107" s="30">
        <f t="shared" si="104"/>
        <v>0.22716013332491036</v>
      </c>
      <c r="L107" s="30">
        <f t="shared" si="104"/>
        <v>0.17776906061360642</v>
      </c>
      <c r="M107" s="30">
        <f t="shared" si="104"/>
        <v>8.4955802371606048E-2</v>
      </c>
      <c r="N107" s="31">
        <f t="shared" si="104"/>
        <v>1.2165537393718284E-2</v>
      </c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53">
        <f t="shared" si="100"/>
        <v>7.4999999999999993E-9</v>
      </c>
      <c r="E108" s="30">
        <f t="shared" ref="E108:N108" si="105">(E81*$H$101)+$H$102</f>
        <v>0.36762220838922754</v>
      </c>
      <c r="F108" s="30">
        <f t="shared" si="105"/>
        <v>0.71846737877322786</v>
      </c>
      <c r="G108" s="30">
        <f t="shared" si="105"/>
        <v>0.656687024109885</v>
      </c>
      <c r="H108" s="30">
        <f t="shared" si="105"/>
        <v>0.46735430268959988</v>
      </c>
      <c r="I108" s="30">
        <f t="shared" si="105"/>
        <v>0.37516724433252724</v>
      </c>
      <c r="J108" s="30">
        <f t="shared" si="105"/>
        <v>0.14326887738483074</v>
      </c>
      <c r="K108" s="30">
        <f t="shared" si="105"/>
        <v>0.13599737970586656</v>
      </c>
      <c r="L108" s="30">
        <f t="shared" si="105"/>
        <v>7.4593896167630791E-2</v>
      </c>
      <c r="M108" s="30">
        <f t="shared" si="105"/>
        <v>9.5663415559011145E-2</v>
      </c>
      <c r="N108" s="31">
        <f t="shared" si="105"/>
        <v>0</v>
      </c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54">
        <f t="shared" si="100"/>
        <v>1E-8</v>
      </c>
      <c r="E109" s="36">
        <f t="shared" ref="E109:N109" si="106">(E82*$H$101)+$H$102</f>
        <v>0.22128996613697616</v>
      </c>
      <c r="F109" s="36">
        <f t="shared" si="106"/>
        <v>0.37063177433166472</v>
      </c>
      <c r="G109" s="36">
        <f t="shared" si="106"/>
        <v>0.3742764404864235</v>
      </c>
      <c r="H109" s="36">
        <f t="shared" si="106"/>
        <v>0.30434659253641594</v>
      </c>
      <c r="I109" s="36">
        <f t="shared" si="106"/>
        <v>0.20812326646008661</v>
      </c>
      <c r="J109" s="36">
        <f t="shared" si="106"/>
        <v>0.14130693799248273</v>
      </c>
      <c r="K109" s="36">
        <f t="shared" si="106"/>
        <v>0.10371837237574988</v>
      </c>
      <c r="L109" s="36">
        <f t="shared" si="106"/>
        <v>7.3408399138388924E-2</v>
      </c>
      <c r="M109" s="36">
        <f t="shared" si="106"/>
        <v>6.9313481264953736E-2</v>
      </c>
      <c r="N109" s="37">
        <f t="shared" si="106"/>
        <v>1.4912666640587546E-2</v>
      </c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P110" s="7" t="s">
        <v>79</v>
      </c>
      <c r="Q110" s="58" t="e">
        <f>LOG(E6,10)</f>
        <v>#NUM!</v>
      </c>
      <c r="R110" s="58">
        <f t="shared" ref="R110:Z110" si="107">LOG(F6,10)</f>
        <v>-7</v>
      </c>
      <c r="S110" s="58">
        <f t="shared" si="107"/>
        <v>-6.6020599913279616</v>
      </c>
      <c r="T110" s="58">
        <f t="shared" si="107"/>
        <v>-6.3010299956639804</v>
      </c>
      <c r="U110" s="58">
        <f t="shared" si="107"/>
        <v>-5.9999999999999991</v>
      </c>
      <c r="V110" s="58">
        <f t="shared" si="107"/>
        <v>-5.6989700043360179</v>
      </c>
      <c r="W110" s="58">
        <f t="shared" si="107"/>
        <v>-5.3979400086720366</v>
      </c>
      <c r="X110" s="58">
        <f t="shared" si="107"/>
        <v>-5.2218487496163561</v>
      </c>
      <c r="Y110" s="58">
        <f t="shared" si="107"/>
        <v>-5</v>
      </c>
      <c r="Z110" s="58">
        <f t="shared" si="107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P111" s="60" t="e">
        <f>LOG(D7,10)</f>
        <v>#NUM!</v>
      </c>
      <c r="Q111" s="30" t="e">
        <f>(R$110-Q$110)*($P112-$P111)</f>
        <v>#NUM!</v>
      </c>
      <c r="R111" s="30" t="e">
        <f t="shared" ref="R111:Y115" si="108">(S$110-R$110)*($P112-$P111)</f>
        <v>#NUM!</v>
      </c>
      <c r="S111" s="30" t="e">
        <f t="shared" si="108"/>
        <v>#NUM!</v>
      </c>
      <c r="T111" s="30" t="e">
        <f t="shared" si="108"/>
        <v>#NUM!</v>
      </c>
      <c r="U111" s="30" t="e">
        <f t="shared" si="108"/>
        <v>#NUM!</v>
      </c>
      <c r="V111" s="30" t="e">
        <f t="shared" si="108"/>
        <v>#NUM!</v>
      </c>
      <c r="W111" s="30" t="e">
        <f t="shared" si="108"/>
        <v>#NUM!</v>
      </c>
      <c r="X111" s="30" t="e">
        <f t="shared" si="108"/>
        <v>#NUM!</v>
      </c>
      <c r="Y111" s="30" t="e">
        <f t="shared" si="108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P112" s="60">
        <f t="shared" ref="P112:P116" si="109">LOG(D8,10)</f>
        <v>-8.9999999999999982</v>
      </c>
      <c r="Q112" s="30" t="e">
        <f t="shared" ref="Q112:Q115" si="110">(R$110-Q$110)*($P113-$P112)</f>
        <v>#NUM!</v>
      </c>
      <c r="R112" s="30">
        <f t="shared" si="108"/>
        <v>0.15835625050190164</v>
      </c>
      <c r="S112" s="30">
        <f t="shared" si="108"/>
        <v>0.11979187908506811</v>
      </c>
      <c r="T112" s="30">
        <f t="shared" si="108"/>
        <v>0.11979187908506811</v>
      </c>
      <c r="U112" s="30">
        <f t="shared" si="108"/>
        <v>0.11979187908506811</v>
      </c>
      <c r="V112" s="30">
        <f t="shared" si="108"/>
        <v>0.11979187908506811</v>
      </c>
      <c r="W112" s="30">
        <f t="shared" si="108"/>
        <v>7.0073757155687477E-2</v>
      </c>
      <c r="X112" s="30">
        <f t="shared" si="108"/>
        <v>8.8282493346213436E-2</v>
      </c>
      <c r="Y112" s="30">
        <f t="shared" si="108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P113" s="60">
        <f t="shared" si="109"/>
        <v>-8.6020599913279607</v>
      </c>
      <c r="Q113" s="30" t="e">
        <f t="shared" si="110"/>
        <v>#NUM!</v>
      </c>
      <c r="R113" s="30">
        <f t="shared" si="108"/>
        <v>0.11979187908506767</v>
      </c>
      <c r="S113" s="30">
        <f t="shared" si="108"/>
        <v>9.0619058289456031E-2</v>
      </c>
      <c r="T113" s="30">
        <f t="shared" si="108"/>
        <v>9.0619058289456031E-2</v>
      </c>
      <c r="U113" s="30">
        <f t="shared" si="108"/>
        <v>9.0619058289456031E-2</v>
      </c>
      <c r="V113" s="30">
        <f t="shared" si="108"/>
        <v>9.0619058289456031E-2</v>
      </c>
      <c r="W113" s="30">
        <f t="shared" si="108"/>
        <v>5.3008750949996172E-2</v>
      </c>
      <c r="X113" s="30">
        <f t="shared" si="108"/>
        <v>6.6783128135070965E-2</v>
      </c>
      <c r="Y113" s="30">
        <f t="shared" si="108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P114" s="60">
        <f t="shared" si="109"/>
        <v>-8.3010299956639813</v>
      </c>
      <c r="Q114" s="30" t="e">
        <f t="shared" si="110"/>
        <v>#NUM!</v>
      </c>
      <c r="R114" s="30">
        <f t="shared" si="108"/>
        <v>7.0073757155687991E-2</v>
      </c>
      <c r="S114" s="30">
        <f t="shared" si="108"/>
        <v>5.3008750949996755E-2</v>
      </c>
      <c r="T114" s="30">
        <f t="shared" si="108"/>
        <v>5.3008750949996755E-2</v>
      </c>
      <c r="U114" s="30">
        <f t="shared" si="108"/>
        <v>5.3008750949996755E-2</v>
      </c>
      <c r="V114" s="30">
        <f t="shared" si="108"/>
        <v>5.3008750949996755E-2</v>
      </c>
      <c r="W114" s="30">
        <f t="shared" si="108"/>
        <v>3.1008131515814923E-2</v>
      </c>
      <c r="X114" s="30">
        <f t="shared" si="108"/>
        <v>3.9065625639872759E-2</v>
      </c>
      <c r="Y114" s="30">
        <f t="shared" si="108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P115" s="60">
        <f t="shared" si="109"/>
        <v>-8.1249387366082999</v>
      </c>
      <c r="Q115" s="30" t="e">
        <f t="shared" si="110"/>
        <v>#NUM!</v>
      </c>
      <c r="R115" s="30">
        <f t="shared" si="108"/>
        <v>4.9718121929380382E-2</v>
      </c>
      <c r="S115" s="30">
        <f t="shared" si="108"/>
        <v>3.7610307339459817E-2</v>
      </c>
      <c r="T115" s="30">
        <f t="shared" si="108"/>
        <v>3.7610307339459817E-2</v>
      </c>
      <c r="U115" s="30">
        <f t="shared" si="108"/>
        <v>3.7610307339459817E-2</v>
      </c>
      <c r="V115" s="30">
        <f t="shared" si="108"/>
        <v>3.7610307339459817E-2</v>
      </c>
      <c r="W115" s="30">
        <f t="shared" si="108"/>
        <v>2.2000619434181568E-2</v>
      </c>
      <c r="X115" s="30">
        <f t="shared" si="108"/>
        <v>2.7717502495198595E-2</v>
      </c>
      <c r="Y115" s="30">
        <f t="shared" si="108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P116" s="60">
        <f t="shared" si="109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46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P119" s="7" t="s">
        <v>79</v>
      </c>
      <c r="Q119" s="58" t="e">
        <f>LOG(E6,10)</f>
        <v>#NUM!</v>
      </c>
      <c r="R119" s="58">
        <f t="shared" ref="R119:Z119" si="111">LOG(F6,10)</f>
        <v>-7</v>
      </c>
      <c r="S119" s="58">
        <f t="shared" si="111"/>
        <v>-6.6020599913279616</v>
      </c>
      <c r="T119" s="58">
        <f t="shared" si="111"/>
        <v>-6.3010299956639804</v>
      </c>
      <c r="U119" s="58">
        <f t="shared" si="111"/>
        <v>-5.9999999999999991</v>
      </c>
      <c r="V119" s="58">
        <f t="shared" si="111"/>
        <v>-5.6989700043360179</v>
      </c>
      <c r="W119" s="58">
        <f t="shared" si="111"/>
        <v>-5.3979400086720366</v>
      </c>
      <c r="X119" s="58">
        <f t="shared" si="111"/>
        <v>-5.2218487496163561</v>
      </c>
      <c r="Y119" s="58">
        <f t="shared" si="111"/>
        <v>-5</v>
      </c>
      <c r="Z119" s="58">
        <f t="shared" si="111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112">R111*AVERAGE(R46:S47)</f>
        <v>#NUM!</v>
      </c>
      <c r="S120" s="30" t="e">
        <f t="shared" si="112"/>
        <v>#NUM!</v>
      </c>
      <c r="T120" s="30" t="e">
        <f t="shared" si="112"/>
        <v>#NUM!</v>
      </c>
      <c r="U120" s="30" t="e">
        <f t="shared" si="112"/>
        <v>#NUM!</v>
      </c>
      <c r="V120" s="30" t="e">
        <f t="shared" si="112"/>
        <v>#NUM!</v>
      </c>
      <c r="W120" s="30" t="e">
        <f t="shared" si="112"/>
        <v>#NUM!</v>
      </c>
      <c r="X120" s="30" t="e">
        <f t="shared" si="112"/>
        <v>#NUM!</v>
      </c>
      <c r="Y120" s="30" t="e">
        <f t="shared" si="112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5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P121" s="60">
        <f t="shared" ref="P121:P125" si="113">LOG(D8,10)</f>
        <v>-8.9999999999999982</v>
      </c>
      <c r="Q121" s="30" t="e">
        <f t="shared" ref="Q121:Y124" si="114">Q112*AVERAGE(Q47:R48)</f>
        <v>#NUM!</v>
      </c>
      <c r="R121" s="30">
        <f t="shared" si="114"/>
        <v>0.17413208615785158</v>
      </c>
      <c r="S121" s="30">
        <f t="shared" si="114"/>
        <v>0.13160526729145264</v>
      </c>
      <c r="T121" s="30">
        <f t="shared" si="114"/>
        <v>0.11918664583229444</v>
      </c>
      <c r="U121" s="30">
        <f t="shared" si="114"/>
        <v>0.10310015800537513</v>
      </c>
      <c r="V121" s="30">
        <f t="shared" si="114"/>
        <v>8.7922974206583016E-2</v>
      </c>
      <c r="W121" s="30">
        <f t="shared" si="114"/>
        <v>4.4264659687774641E-2</v>
      </c>
      <c r="X121" s="30">
        <f t="shared" si="114"/>
        <v>4.4204380199209248E-2</v>
      </c>
      <c r="Y121" s="30">
        <f t="shared" si="114"/>
        <v>1.8452944116382257E-2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8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P122" s="60">
        <f t="shared" si="113"/>
        <v>-8.6020599913279607</v>
      </c>
      <c r="Q122" s="30" t="e">
        <f t="shared" si="114"/>
        <v>#NUM!</v>
      </c>
      <c r="R122" s="30">
        <f t="shared" si="114"/>
        <v>0.12325940643541537</v>
      </c>
      <c r="S122" s="30">
        <f t="shared" si="114"/>
        <v>9.3156795442131735E-2</v>
      </c>
      <c r="T122" s="30">
        <f t="shared" si="114"/>
        <v>8.4366273582683282E-2</v>
      </c>
      <c r="U122" s="30">
        <f t="shared" si="114"/>
        <v>7.2979452320005828E-2</v>
      </c>
      <c r="V122" s="30">
        <f t="shared" si="114"/>
        <v>6.2236281961933558E-2</v>
      </c>
      <c r="W122" s="30">
        <f t="shared" si="114"/>
        <v>3.1332741710995406E-2</v>
      </c>
      <c r="X122" s="30">
        <f t="shared" si="114"/>
        <v>3.1290072871812798E-2</v>
      </c>
      <c r="Y122" s="30">
        <f t="shared" si="114"/>
        <v>1.3061917472862086E-2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8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P123" s="60">
        <f t="shared" si="113"/>
        <v>-8.3010299956639813</v>
      </c>
      <c r="Q123" s="30" t="e">
        <f t="shared" si="114"/>
        <v>#NUM!</v>
      </c>
      <c r="R123" s="30">
        <f t="shared" si="114"/>
        <v>4.5505898393660017E-2</v>
      </c>
      <c r="S123" s="30">
        <f t="shared" si="114"/>
        <v>3.4392374510499008E-2</v>
      </c>
      <c r="T123" s="30">
        <f t="shared" si="114"/>
        <v>3.1147018994586245E-2</v>
      </c>
      <c r="U123" s="30">
        <f t="shared" si="114"/>
        <v>2.6943140796635699E-2</v>
      </c>
      <c r="V123" s="30">
        <f t="shared" si="114"/>
        <v>2.2976890813139507E-2</v>
      </c>
      <c r="W123" s="30">
        <f t="shared" si="114"/>
        <v>1.1567673428984454E-2</v>
      </c>
      <c r="X123" s="30">
        <f t="shared" si="114"/>
        <v>1.1551920603974409E-2</v>
      </c>
      <c r="Y123" s="30">
        <f t="shared" si="114"/>
        <v>4.8223036807976292E-3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38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P124" s="60">
        <f t="shared" si="113"/>
        <v>-8.1249387366082999</v>
      </c>
      <c r="Q124" s="30" t="e">
        <f t="shared" si="114"/>
        <v>#NUM!</v>
      </c>
      <c r="R124" s="30">
        <f t="shared" si="114"/>
        <v>1.4978987170295723E-2</v>
      </c>
      <c r="S124" s="30">
        <f t="shared" si="114"/>
        <v>1.1320794770212554E-2</v>
      </c>
      <c r="T124" s="30">
        <f t="shared" si="114"/>
        <v>1.0252534602808007E-2</v>
      </c>
      <c r="U124" s="30">
        <f t="shared" si="114"/>
        <v>8.868761513705338E-3</v>
      </c>
      <c r="V124" s="30">
        <f t="shared" si="114"/>
        <v>7.563207514902132E-3</v>
      </c>
      <c r="W124" s="30">
        <f t="shared" si="114"/>
        <v>3.8076829158276669E-3</v>
      </c>
      <c r="X124" s="30">
        <f t="shared" si="114"/>
        <v>3.8024976239852746E-3</v>
      </c>
      <c r="Y124" s="30">
        <f t="shared" si="114"/>
        <v>1.5873376312904792E-3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8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P125" s="60">
        <f t="shared" si="113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1.4856410822600667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50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P128" s="7" t="s">
        <v>79</v>
      </c>
      <c r="Q128" s="58" t="e">
        <f>LOG(E6,10)</f>
        <v>#NUM!</v>
      </c>
      <c r="R128" s="58">
        <f t="shared" ref="R128:Z128" si="115">LOG(F6,10)</f>
        <v>-7</v>
      </c>
      <c r="S128" s="58">
        <f t="shared" si="115"/>
        <v>-6.6020599913279616</v>
      </c>
      <c r="T128" s="58">
        <f t="shared" si="115"/>
        <v>-6.3010299956639804</v>
      </c>
      <c r="U128" s="58">
        <f t="shared" si="115"/>
        <v>-5.9999999999999991</v>
      </c>
      <c r="V128" s="58">
        <f t="shared" si="115"/>
        <v>-5.6989700043360179</v>
      </c>
      <c r="W128" s="58">
        <f t="shared" si="115"/>
        <v>-5.3979400086720366</v>
      </c>
      <c r="X128" s="58">
        <f t="shared" si="115"/>
        <v>-5.2218487496163561</v>
      </c>
      <c r="Y128" s="58">
        <f t="shared" si="115"/>
        <v>-5</v>
      </c>
      <c r="Z128" s="58">
        <f t="shared" si="115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50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P129" s="60" t="e">
        <f>LOG(D7,10)</f>
        <v>#NUM!</v>
      </c>
      <c r="Q129" s="30" t="e">
        <f>Q111*AVERAGE(Q55:R56)</f>
        <v>#NUM!</v>
      </c>
      <c r="R129" s="30" t="e">
        <f t="shared" ref="R129:Y129" si="116">R111*AVERAGE(R55:S56)</f>
        <v>#NUM!</v>
      </c>
      <c r="S129" s="30" t="e">
        <f t="shared" si="116"/>
        <v>#NUM!</v>
      </c>
      <c r="T129" s="30" t="e">
        <f t="shared" si="116"/>
        <v>#NUM!</v>
      </c>
      <c r="U129" s="30" t="e">
        <f t="shared" si="116"/>
        <v>#NUM!</v>
      </c>
      <c r="V129" s="30" t="e">
        <f t="shared" si="116"/>
        <v>#NUM!</v>
      </c>
      <c r="W129" s="30" t="e">
        <f t="shared" si="116"/>
        <v>#NUM!</v>
      </c>
      <c r="X129" s="30" t="e">
        <f t="shared" si="116"/>
        <v>#NUM!</v>
      </c>
      <c r="Y129" s="30" t="e">
        <f t="shared" si="116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P130" s="60">
        <f t="shared" ref="P130:P134" si="117">LOG(D8,10)</f>
        <v>-8.9999999999999982</v>
      </c>
      <c r="Q130" s="30" t="e">
        <f t="shared" ref="Q130:Y133" si="118">Q112*AVERAGE(Q56:R57)</f>
        <v>#NUM!</v>
      </c>
      <c r="R130" s="30">
        <f t="shared" si="118"/>
        <v>0.17929884044959651</v>
      </c>
      <c r="S130" s="30">
        <f t="shared" si="118"/>
        <v>0.12811695181117624</v>
      </c>
      <c r="T130" s="30">
        <f t="shared" si="118"/>
        <v>0.11914525479019772</v>
      </c>
      <c r="U130" s="30">
        <f t="shared" si="118"/>
        <v>0.10618478433511763</v>
      </c>
      <c r="V130" s="30">
        <f t="shared" si="118"/>
        <v>8.6635754253042388E-2</v>
      </c>
      <c r="W130" s="30">
        <f t="shared" si="118"/>
        <v>4.1646069009682075E-2</v>
      </c>
      <c r="X130" s="30">
        <f t="shared" si="118"/>
        <v>3.9947590336909478E-2</v>
      </c>
      <c r="Y130" s="30">
        <f t="shared" si="118"/>
        <v>1.5100786407106265E-2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5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P131" s="60">
        <f t="shared" si="117"/>
        <v>-8.6020599913279607</v>
      </c>
      <c r="Q131" s="30" t="e">
        <f t="shared" si="118"/>
        <v>#NUM!</v>
      </c>
      <c r="R131" s="30">
        <f t="shared" si="118"/>
        <v>0.13142102344047876</v>
      </c>
      <c r="S131" s="30">
        <f t="shared" si="118"/>
        <v>9.3151637218596622E-2</v>
      </c>
      <c r="T131" s="30">
        <f t="shared" si="118"/>
        <v>8.3949923854768044E-2</v>
      </c>
      <c r="U131" s="30">
        <f t="shared" si="118"/>
        <v>6.4333250754354698E-2</v>
      </c>
      <c r="V131" s="30">
        <f t="shared" si="118"/>
        <v>4.419320412071992E-2</v>
      </c>
      <c r="W131" s="30">
        <f t="shared" si="118"/>
        <v>2.0190887561774007E-2</v>
      </c>
      <c r="X131" s="30">
        <f t="shared" si="118"/>
        <v>1.763633603729919E-2</v>
      </c>
      <c r="Y131" s="30">
        <f t="shared" si="118"/>
        <v>4.9809548732070354E-3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8"/>
      <c r="E132" s="33"/>
      <c r="F132" s="33"/>
      <c r="G132" s="33"/>
      <c r="H132" s="33"/>
      <c r="I132" s="33"/>
      <c r="J132" s="33"/>
      <c r="K132" s="33"/>
      <c r="L132" s="33"/>
      <c r="M132" s="33"/>
      <c r="N132" s="49"/>
      <c r="P132" s="60">
        <f t="shared" si="117"/>
        <v>-8.3010299956639813</v>
      </c>
      <c r="Q132" s="30" t="e">
        <f t="shared" si="118"/>
        <v>#NUM!</v>
      </c>
      <c r="R132" s="30">
        <f t="shared" si="118"/>
        <v>6.1854010523198825E-2</v>
      </c>
      <c r="S132" s="30">
        <f t="shared" si="118"/>
        <v>4.1907688771465675E-2</v>
      </c>
      <c r="T132" s="30">
        <f t="shared" si="118"/>
        <v>3.45510667330306E-2</v>
      </c>
      <c r="U132" s="30">
        <f t="shared" si="118"/>
        <v>2.1444590610404702E-2</v>
      </c>
      <c r="V132" s="30">
        <f t="shared" si="118"/>
        <v>1.0934662791781036E-2</v>
      </c>
      <c r="W132" s="30">
        <f t="shared" si="118"/>
        <v>4.771534919651781E-3</v>
      </c>
      <c r="X132" s="30">
        <f t="shared" si="118"/>
        <v>4.2286798865078211E-3</v>
      </c>
      <c r="Y132" s="30">
        <f t="shared" si="118"/>
        <v>1.2401780551788038E-3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8"/>
      <c r="E133" s="33"/>
      <c r="F133" s="33"/>
      <c r="G133" s="33"/>
      <c r="H133" s="33"/>
      <c r="I133" s="33"/>
      <c r="J133" s="33"/>
      <c r="K133" s="33"/>
      <c r="L133" s="33"/>
      <c r="M133" s="33"/>
      <c r="N133" s="49"/>
      <c r="P133" s="60">
        <f t="shared" si="117"/>
        <v>-8.1249387366082999</v>
      </c>
      <c r="Q133" s="30" t="e">
        <f t="shared" si="118"/>
        <v>#NUM!</v>
      </c>
      <c r="R133" s="30">
        <f t="shared" si="118"/>
        <v>2.6351382931197417E-2</v>
      </c>
      <c r="S133" s="30">
        <f t="shared" si="118"/>
        <v>1.6949690150702048E-2</v>
      </c>
      <c r="T133" s="30">
        <f t="shared" si="118"/>
        <v>1.274041080567186E-2</v>
      </c>
      <c r="U133" s="30">
        <f t="shared" si="118"/>
        <v>8.1601798142047106E-3</v>
      </c>
      <c r="V133" s="30">
        <f t="shared" si="118"/>
        <v>4.9296917469043708E-3</v>
      </c>
      <c r="W133" s="30">
        <f t="shared" si="118"/>
        <v>2.1325093020848397E-3</v>
      </c>
      <c r="X133" s="30">
        <f t="shared" si="118"/>
        <v>2.1687503847020221E-3</v>
      </c>
      <c r="Y133" s="30">
        <f t="shared" si="118"/>
        <v>8.210632858341012E-4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8"/>
      <c r="E134" s="33"/>
      <c r="F134" s="33"/>
      <c r="G134" s="33"/>
      <c r="H134" s="33"/>
      <c r="I134" s="33"/>
      <c r="J134" s="33"/>
      <c r="K134" s="33"/>
      <c r="L134" s="33"/>
      <c r="M134" s="33"/>
      <c r="N134" s="49"/>
      <c r="P134" s="60">
        <f t="shared" si="117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8"/>
      <c r="E135" s="33"/>
      <c r="F135" s="33"/>
      <c r="G135" s="33"/>
      <c r="H135" s="33"/>
      <c r="I135" s="33"/>
      <c r="J135" s="33"/>
      <c r="K135" s="33"/>
      <c r="L135" s="33"/>
      <c r="M135" s="33"/>
      <c r="N135" s="49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1.4311193399665472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0.30775747878874182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P138" s="3" t="s">
        <v>87</v>
      </c>
      <c r="Q138" s="5"/>
      <c r="R138" s="5"/>
      <c r="S138" s="5">
        <f>1-Z135/Z117</f>
        <v>0.33316218036624545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P139" s="3" t="s">
        <v>98</v>
      </c>
      <c r="Q139" s="5"/>
      <c r="R139" s="5"/>
      <c r="S139" s="5">
        <f>S138-S137</f>
        <v>2.540470157750363E-2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50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5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8"/>
      <c r="E142" s="33"/>
      <c r="F142" s="33"/>
      <c r="G142" s="33"/>
      <c r="H142" s="33"/>
      <c r="I142" s="33"/>
      <c r="J142" s="33"/>
      <c r="K142" s="33"/>
      <c r="L142" s="33"/>
      <c r="M142" s="33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8"/>
      <c r="E143" s="33"/>
      <c r="F143" s="33"/>
      <c r="G143" s="33"/>
      <c r="H143" s="33"/>
      <c r="I143" s="33"/>
      <c r="J143" s="33"/>
      <c r="K143" s="33"/>
      <c r="L143" s="33"/>
      <c r="M143" s="33"/>
      <c r="N143" s="49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8"/>
      <c r="E144" s="33"/>
      <c r="F144" s="33"/>
      <c r="G144" s="33"/>
      <c r="H144" s="33"/>
      <c r="I144" s="33"/>
      <c r="J144" s="33"/>
      <c r="K144" s="33"/>
      <c r="L144" s="33"/>
      <c r="M144" s="33"/>
      <c r="N144" s="49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8"/>
      <c r="E145" s="33"/>
      <c r="F145" s="33"/>
      <c r="G145" s="33"/>
      <c r="H145" s="33"/>
      <c r="I145" s="33"/>
      <c r="J145" s="33"/>
      <c r="K145" s="33"/>
      <c r="L145" s="33"/>
      <c r="M145" s="33"/>
      <c r="N145" s="49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8"/>
      <c r="E146" s="33"/>
      <c r="F146" s="33"/>
      <c r="G146" s="33"/>
      <c r="H146" s="33"/>
      <c r="I146" s="33"/>
      <c r="J146" s="33"/>
      <c r="K146" s="33"/>
      <c r="L146" s="33"/>
      <c r="M146" s="33"/>
      <c r="N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8"/>
      <c r="E147" s="33"/>
      <c r="F147" s="33"/>
      <c r="G147" s="33"/>
      <c r="H147" s="33"/>
      <c r="I147" s="33"/>
      <c r="J147" s="33"/>
      <c r="K147" s="33"/>
      <c r="L147" s="33"/>
      <c r="M147" s="33"/>
      <c r="N147" s="49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3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5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8"/>
      <c r="E155" s="33"/>
      <c r="F155" s="33"/>
      <c r="G155" s="33"/>
      <c r="H155" s="33"/>
      <c r="I155" s="33"/>
      <c r="J155" s="33"/>
      <c r="K155" s="33"/>
      <c r="L155" s="33"/>
      <c r="M155" s="33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8"/>
      <c r="E156" s="33"/>
      <c r="F156" s="33"/>
      <c r="G156" s="33"/>
      <c r="H156" s="33"/>
      <c r="I156" s="33"/>
      <c r="J156" s="33"/>
      <c r="K156" s="33"/>
      <c r="L156" s="33"/>
      <c r="M156" s="33"/>
      <c r="N156" s="49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8"/>
      <c r="E157" s="33"/>
      <c r="F157" s="33"/>
      <c r="G157" s="33"/>
      <c r="H157" s="33"/>
      <c r="I157" s="33"/>
      <c r="J157" s="33"/>
      <c r="K157" s="33"/>
      <c r="L157" s="33"/>
      <c r="M157" s="33"/>
      <c r="N157" s="49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8"/>
      <c r="F159" s="33"/>
      <c r="G159" s="33"/>
      <c r="H159" s="38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D160" s="33"/>
      <c r="E160" s="38"/>
      <c r="F160" s="33"/>
      <c r="G160" s="33"/>
      <c r="H160" s="38"/>
      <c r="I160" s="33"/>
      <c r="J160" s="33"/>
      <c r="K160" s="33"/>
      <c r="L160" s="33"/>
      <c r="M160" s="33"/>
      <c r="N160" s="33"/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4:78" x14ac:dyDescent="0.2"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4:78" x14ac:dyDescent="0.2"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4:78" x14ac:dyDescent="0.2"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4:78" x14ac:dyDescent="0.2">
      <c r="D164" s="35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4:78" x14ac:dyDescent="0.2">
      <c r="D165" s="38"/>
      <c r="E165" s="33"/>
      <c r="F165" s="33"/>
      <c r="G165" s="33"/>
      <c r="H165" s="33"/>
      <c r="I165" s="33"/>
      <c r="J165" s="33"/>
      <c r="K165" s="33"/>
      <c r="L165" s="33"/>
      <c r="M165" s="33"/>
      <c r="N165" s="49"/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4:78" x14ac:dyDescent="0.2">
      <c r="D166" s="38"/>
      <c r="E166" s="33"/>
      <c r="F166" s="33"/>
      <c r="G166" s="33"/>
      <c r="H166" s="33"/>
      <c r="I166" s="33"/>
      <c r="J166" s="33"/>
      <c r="K166" s="33"/>
      <c r="L166" s="33"/>
      <c r="M166" s="33"/>
      <c r="N166" s="49"/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4:78" x14ac:dyDescent="0.2">
      <c r="D167" s="38"/>
      <c r="E167" s="33"/>
      <c r="F167" s="33"/>
      <c r="G167" s="33"/>
      <c r="H167" s="33"/>
      <c r="I167" s="33"/>
      <c r="J167" s="33"/>
      <c r="K167" s="33"/>
      <c r="L167" s="33"/>
      <c r="M167" s="33"/>
      <c r="N167" s="49"/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4:78" x14ac:dyDescent="0.2">
      <c r="D168" s="38"/>
      <c r="E168" s="33"/>
      <c r="F168" s="33"/>
      <c r="G168" s="33"/>
      <c r="H168" s="33"/>
      <c r="I168" s="33"/>
      <c r="J168" s="33"/>
      <c r="K168" s="33"/>
      <c r="L168" s="33"/>
      <c r="M168" s="33"/>
      <c r="N168" s="49"/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4:78" x14ac:dyDescent="0.2">
      <c r="D169" s="38"/>
      <c r="E169" s="33"/>
      <c r="F169" s="33"/>
      <c r="G169" s="33"/>
      <c r="H169" s="33"/>
      <c r="I169" s="33"/>
      <c r="J169" s="33"/>
      <c r="K169" s="33"/>
      <c r="L169" s="33"/>
      <c r="M169" s="33"/>
      <c r="N169" s="49"/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4:78" x14ac:dyDescent="0.2">
      <c r="D170" s="38"/>
      <c r="E170" s="33"/>
      <c r="F170" s="33"/>
      <c r="G170" s="33"/>
      <c r="H170" s="33"/>
      <c r="I170" s="33"/>
      <c r="J170" s="33"/>
      <c r="K170" s="33"/>
      <c r="L170" s="33"/>
      <c r="M170" s="33"/>
      <c r="N170" s="49"/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4:78" x14ac:dyDescent="0.2">
      <c r="D171" s="33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4:78" x14ac:dyDescent="0.2">
      <c r="D172" s="33"/>
      <c r="E172" s="38"/>
      <c r="F172" s="33"/>
      <c r="G172" s="33"/>
      <c r="H172" s="38"/>
      <c r="I172" s="33"/>
      <c r="J172" s="33"/>
      <c r="K172" s="33"/>
      <c r="L172" s="33"/>
      <c r="M172" s="33"/>
      <c r="N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4:78" x14ac:dyDescent="0.2">
      <c r="D173" s="33"/>
      <c r="E173" s="38"/>
      <c r="F173" s="33"/>
      <c r="G173" s="33"/>
      <c r="H173" s="38"/>
      <c r="I173" s="33"/>
      <c r="J173" s="33"/>
      <c r="K173" s="33"/>
      <c r="L173" s="33"/>
      <c r="M173" s="33"/>
      <c r="N173" s="33"/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4:78" x14ac:dyDescent="0.2"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4:78" x14ac:dyDescent="0.2"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4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Colon CAFs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105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0.97024427146539804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Q3*AVERAGE(E61:E62)</f>
        <v>#NUM!</v>
      </c>
      <c r="R4" s="75">
        <f>R3*AVERAGE(E62:E63)</f>
        <v>0.3958099313536117</v>
      </c>
      <c r="S4" s="75">
        <f>S3*AVERAGE(E63:E64)</f>
        <v>0.29868139635384899</v>
      </c>
      <c r="T4" s="75">
        <f>T3*AVERAGE(E64:E65)</f>
        <v>0.16377997883282674</v>
      </c>
      <c r="U4" s="75">
        <f>U3*AVERAGE(E65:E66)</f>
        <v>0.11197296492511072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0.8389282439128336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0.97024427146539804</v>
      </c>
      <c r="R5" s="80" t="s">
        <v>80</v>
      </c>
      <c r="S5" s="81">
        <f>SUM(R3:U3)</f>
        <v>1</v>
      </c>
      <c r="T5" s="80" t="s">
        <v>92</v>
      </c>
      <c r="U5" s="79">
        <f>Q5/S5</f>
        <v>0.97024427146539804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-2.502583558313809E-2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-4.1234063767932261E-2</v>
      </c>
      <c r="D7" s="53">
        <v>0</v>
      </c>
      <c r="E7" s="163">
        <v>31402</v>
      </c>
      <c r="F7" s="163">
        <v>31695</v>
      </c>
      <c r="G7" s="163">
        <v>33309</v>
      </c>
      <c r="H7" s="163">
        <v>32316</v>
      </c>
      <c r="I7" s="163">
        <v>30976</v>
      </c>
      <c r="J7" s="163">
        <v>29157</v>
      </c>
      <c r="K7" s="163">
        <v>23344</v>
      </c>
      <c r="L7" s="163">
        <v>20595</v>
      </c>
      <c r="M7" s="163">
        <v>23011</v>
      </c>
      <c r="N7" s="164">
        <v>19543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63">
        <v>31345</v>
      </c>
      <c r="F8" s="163">
        <v>35376</v>
      </c>
      <c r="G8" s="163">
        <v>33706</v>
      </c>
      <c r="H8" s="163">
        <v>32474</v>
      </c>
      <c r="I8" s="163">
        <v>35929</v>
      </c>
      <c r="J8" s="163">
        <v>29462</v>
      </c>
      <c r="K8" s="163">
        <v>31668</v>
      </c>
      <c r="L8" s="163">
        <v>25846</v>
      </c>
      <c r="M8" s="163">
        <v>24102</v>
      </c>
      <c r="N8" s="164">
        <v>19938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63">
        <v>34271</v>
      </c>
      <c r="F9" s="163">
        <v>33753</v>
      </c>
      <c r="G9" s="163">
        <v>33268</v>
      </c>
      <c r="H9" s="163">
        <v>33460</v>
      </c>
      <c r="I9" s="163">
        <v>33479</v>
      </c>
      <c r="J9" s="163">
        <v>29255</v>
      </c>
      <c r="K9" s="163">
        <v>25115</v>
      </c>
      <c r="L9" s="163">
        <v>22635</v>
      </c>
      <c r="M9" s="163">
        <v>21853</v>
      </c>
      <c r="N9" s="164">
        <v>15967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0.18603455350965326</v>
      </c>
      <c r="D10" s="53">
        <v>5.0000000000000001E-9</v>
      </c>
      <c r="E10" s="163">
        <v>33785</v>
      </c>
      <c r="F10" s="163">
        <v>32042</v>
      </c>
      <c r="G10" s="163">
        <v>35239</v>
      </c>
      <c r="H10" s="163">
        <v>35346</v>
      </c>
      <c r="I10" s="163">
        <v>32546</v>
      </c>
      <c r="J10" s="163">
        <v>25805</v>
      </c>
      <c r="K10" s="163">
        <v>22948</v>
      </c>
      <c r="L10" s="163">
        <v>23510</v>
      </c>
      <c r="M10" s="163">
        <v>19045</v>
      </c>
      <c r="N10" s="164">
        <v>16713</v>
      </c>
      <c r="O10" s="5"/>
      <c r="P10" s="39" t="s">
        <v>75</v>
      </c>
      <c r="Q10" s="38" t="e">
        <f t="shared" ref="Q10:Y10" si="3">Q9*AVERAGE(E61:F61)</f>
        <v>#NUM!</v>
      </c>
      <c r="R10" s="38">
        <f t="shared" si="3"/>
        <v>0.3815079722970855</v>
      </c>
      <c r="S10" s="38">
        <f t="shared" si="3"/>
        <v>0.28569402197095212</v>
      </c>
      <c r="T10" s="38">
        <f t="shared" si="3"/>
        <v>0.27849404178063508</v>
      </c>
      <c r="U10" s="38">
        <f t="shared" si="3"/>
        <v>0.26406527664639801</v>
      </c>
      <c r="V10" s="38">
        <f t="shared" si="3"/>
        <v>0.22932313002295698</v>
      </c>
      <c r="W10" s="38">
        <f t="shared" si="3"/>
        <v>0.11839858731781452</v>
      </c>
      <c r="X10" s="38">
        <f t="shared" si="3"/>
        <v>0.15010544295524617</v>
      </c>
      <c r="Y10" s="38">
        <f t="shared" si="3"/>
        <v>9.2858951192555689E-2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0.16100871792651517</v>
      </c>
      <c r="D11" s="53">
        <v>7.4999999999999993E-9</v>
      </c>
      <c r="E11" s="163">
        <v>30102</v>
      </c>
      <c r="F11" s="163">
        <v>33383</v>
      </c>
      <c r="G11" s="163">
        <v>32797</v>
      </c>
      <c r="H11" s="163">
        <v>34101</v>
      </c>
      <c r="I11" s="163">
        <v>32056</v>
      </c>
      <c r="J11" s="163">
        <v>24049</v>
      </c>
      <c r="K11" s="163">
        <v>23521</v>
      </c>
      <c r="L11" s="163">
        <v>19952</v>
      </c>
      <c r="M11" s="163">
        <v>17950</v>
      </c>
      <c r="N11" s="164">
        <v>17044</v>
      </c>
      <c r="O11" s="5"/>
      <c r="P11" s="41" t="s">
        <v>78</v>
      </c>
      <c r="Q11" s="42">
        <f>SUM(R10:Y10)</f>
        <v>1.8004474241836441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0.8389282439128336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-2.502583558313809E-2</v>
      </c>
      <c r="D12" s="53">
        <v>1E-8</v>
      </c>
      <c r="E12" s="163">
        <v>30683</v>
      </c>
      <c r="F12" s="163">
        <v>31035</v>
      </c>
      <c r="G12" s="163">
        <v>32642</v>
      </c>
      <c r="H12" s="163">
        <v>35160</v>
      </c>
      <c r="I12" s="163">
        <v>31023</v>
      </c>
      <c r="J12" s="163">
        <v>24824</v>
      </c>
      <c r="K12" s="163">
        <v>23502</v>
      </c>
      <c r="L12" s="163">
        <v>21342</v>
      </c>
      <c r="M12" s="163">
        <v>18735</v>
      </c>
      <c r="N12" s="164">
        <v>19692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0.37526810405390099</v>
      </c>
      <c r="D15" s="53">
        <f>D7</f>
        <v>0</v>
      </c>
      <c r="E15" s="163">
        <v>40763</v>
      </c>
      <c r="F15" s="163">
        <v>35939</v>
      </c>
      <c r="G15" s="163">
        <v>35078</v>
      </c>
      <c r="H15" s="163">
        <v>32446</v>
      </c>
      <c r="I15" s="163">
        <v>34160</v>
      </c>
      <c r="J15" s="163">
        <v>31495</v>
      </c>
      <c r="K15" s="163">
        <v>27431</v>
      </c>
      <c r="L15" s="163">
        <v>26261</v>
      </c>
      <c r="M15" s="163">
        <v>23941</v>
      </c>
      <c r="N15" s="164">
        <v>20775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0.33403404028596873</v>
      </c>
      <c r="D16" s="53">
        <f t="shared" ref="D16:D20" si="7">D8</f>
        <v>1.0000000000000001E-9</v>
      </c>
      <c r="E16" s="163">
        <v>38111</v>
      </c>
      <c r="F16" s="163">
        <v>34457</v>
      </c>
      <c r="G16" s="163">
        <v>34616</v>
      </c>
      <c r="H16" s="163">
        <v>34319</v>
      </c>
      <c r="I16" s="163">
        <v>34307</v>
      </c>
      <c r="J16" s="163">
        <v>29449</v>
      </c>
      <c r="K16" s="163">
        <v>30837</v>
      </c>
      <c r="L16" s="163">
        <v>26498</v>
      </c>
      <c r="M16" s="163">
        <v>24705</v>
      </c>
      <c r="N16" s="164">
        <v>20737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-4.1234063767932261E-2</v>
      </c>
      <c r="D17" s="53">
        <f t="shared" si="7"/>
        <v>2.5000000000000001E-9</v>
      </c>
      <c r="E17" s="163">
        <v>36332</v>
      </c>
      <c r="F17" s="163">
        <v>37221</v>
      </c>
      <c r="G17" s="163">
        <v>37161</v>
      </c>
      <c r="H17" s="163">
        <v>34177</v>
      </c>
      <c r="I17" s="163">
        <v>36484</v>
      </c>
      <c r="J17" s="163">
        <v>30169</v>
      </c>
      <c r="K17" s="163">
        <v>28492</v>
      </c>
      <c r="L17" s="163">
        <v>24186</v>
      </c>
      <c r="M17" s="163">
        <v>23959</v>
      </c>
      <c r="N17" s="164">
        <v>20376</v>
      </c>
      <c r="O17" s="5"/>
      <c r="P17" s="20" t="e">
        <f t="shared" ref="P17:P22" si="9">LOG(D7,10)</f>
        <v>#NUM!</v>
      </c>
      <c r="Q17" s="30">
        <f t="shared" ref="Q17:Z22" si="10">$E61*E$61</f>
        <v>1</v>
      </c>
      <c r="R17" s="30">
        <f t="shared" si="10"/>
        <v>0.95325561714905571</v>
      </c>
      <c r="S17" s="30">
        <f t="shared" si="10"/>
        <v>0.96415888746540579</v>
      </c>
      <c r="T17" s="30">
        <f t="shared" si="10"/>
        <v>0.93395110878794008</v>
      </c>
      <c r="U17" s="30">
        <f t="shared" si="10"/>
        <v>0.91632325451171293</v>
      </c>
      <c r="V17" s="30">
        <f t="shared" si="10"/>
        <v>0.83808846824003336</v>
      </c>
      <c r="W17" s="30">
        <f t="shared" si="10"/>
        <v>0.68550142862150298</v>
      </c>
      <c r="X17" s="30">
        <f t="shared" si="10"/>
        <v>0.65923979195636373</v>
      </c>
      <c r="Y17" s="30">
        <f t="shared" si="10"/>
        <v>0.69398345780117643</v>
      </c>
      <c r="Z17" s="31">
        <f t="shared" si="10"/>
        <v>0.57694242252780892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63">
        <v>35352</v>
      </c>
      <c r="F18" s="163">
        <v>34673</v>
      </c>
      <c r="G18" s="163">
        <v>36453</v>
      </c>
      <c r="H18" s="163">
        <v>34758</v>
      </c>
      <c r="I18" s="163">
        <v>34138</v>
      </c>
      <c r="J18" s="163">
        <v>28232</v>
      </c>
      <c r="K18" s="163">
        <v>27956</v>
      </c>
      <c r="L18" s="163">
        <v>24897</v>
      </c>
      <c r="M18" s="163">
        <v>21253</v>
      </c>
      <c r="N18" s="164">
        <v>20956</v>
      </c>
      <c r="O18" s="5"/>
      <c r="P18" s="20">
        <f t="shared" si="9"/>
        <v>-8.9999999999999982</v>
      </c>
      <c r="Q18" s="30">
        <f t="shared" si="10"/>
        <v>0.96875630878182106</v>
      </c>
      <c r="R18" s="30">
        <f t="shared" si="10"/>
        <v>0.92347239299485606</v>
      </c>
      <c r="S18" s="30">
        <f t="shared" si="10"/>
        <v>0.93403500490017377</v>
      </c>
      <c r="T18" s="30">
        <f t="shared" si="10"/>
        <v>0.90477102873209381</v>
      </c>
      <c r="U18" s="30">
        <f t="shared" si="10"/>
        <v>0.88769393369171212</v>
      </c>
      <c r="V18" s="30">
        <f t="shared" si="10"/>
        <v>0.81190349092482517</v>
      </c>
      <c r="W18" s="30">
        <f t="shared" si="10"/>
        <v>0.66408383365603219</v>
      </c>
      <c r="X18" s="30">
        <f t="shared" si="10"/>
        <v>0.63864270745774254</v>
      </c>
      <c r="Y18" s="30">
        <f t="shared" si="10"/>
        <v>0.67230085293511233</v>
      </c>
      <c r="Z18" s="31">
        <f t="shared" si="10"/>
        <v>0.55891661162768191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63">
        <v>32753</v>
      </c>
      <c r="F19" s="163">
        <v>33610</v>
      </c>
      <c r="G19" s="163">
        <v>34534</v>
      </c>
      <c r="H19" s="163">
        <v>32112</v>
      </c>
      <c r="I19" s="163">
        <v>31829</v>
      </c>
      <c r="J19" s="163">
        <v>27326</v>
      </c>
      <c r="K19" s="163">
        <v>24728</v>
      </c>
      <c r="L19" s="163">
        <v>22664</v>
      </c>
      <c r="M19" s="163">
        <v>21724</v>
      </c>
      <c r="N19" s="164">
        <v>19877</v>
      </c>
      <c r="O19" s="5"/>
      <c r="P19" s="20">
        <f t="shared" si="9"/>
        <v>-8.6020599913279607</v>
      </c>
      <c r="Q19" s="30">
        <f t="shared" si="10"/>
        <v>1.0202383211358272</v>
      </c>
      <c r="R19" s="30">
        <f t="shared" si="10"/>
        <v>0.97254791045344946</v>
      </c>
      <c r="S19" s="30">
        <f t="shared" si="10"/>
        <v>0.98367184465589264</v>
      </c>
      <c r="T19" s="30">
        <f t="shared" si="10"/>
        <v>0.95285271125275228</v>
      </c>
      <c r="U19" s="30">
        <f t="shared" si="10"/>
        <v>0.93486809880074728</v>
      </c>
      <c r="V19" s="30">
        <f t="shared" si="10"/>
        <v>0.85504997180050868</v>
      </c>
      <c r="W19" s="30">
        <f t="shared" si="10"/>
        <v>0.69937482667301332</v>
      </c>
      <c r="X19" s="30">
        <f t="shared" si="10"/>
        <v>0.67258169857149253</v>
      </c>
      <c r="Y19" s="30">
        <f t="shared" si="10"/>
        <v>0.7080285178831085</v>
      </c>
      <c r="Z19" s="31">
        <f t="shared" si="10"/>
        <v>0.58861876855180884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63">
        <v>31503</v>
      </c>
      <c r="F20" s="163">
        <v>32147</v>
      </c>
      <c r="G20" s="163">
        <v>33047</v>
      </c>
      <c r="H20" s="163">
        <v>30337</v>
      </c>
      <c r="I20" s="163">
        <v>29212</v>
      </c>
      <c r="J20" s="163">
        <v>25372</v>
      </c>
      <c r="K20" s="163">
        <v>25484</v>
      </c>
      <c r="L20" s="163">
        <v>22945</v>
      </c>
      <c r="M20" s="163">
        <v>22387</v>
      </c>
      <c r="N20" s="164">
        <v>21006</v>
      </c>
      <c r="O20" s="5"/>
      <c r="P20" s="20">
        <f t="shared" si="9"/>
        <v>-8.3010299956639813</v>
      </c>
      <c r="Q20" s="30">
        <f t="shared" si="10"/>
        <v>0.96435567457080984</v>
      </c>
      <c r="R20" s="30">
        <f t="shared" si="10"/>
        <v>0.91927746371419128</v>
      </c>
      <c r="S20" s="30">
        <f t="shared" si="10"/>
        <v>0.92979209431514298</v>
      </c>
      <c r="T20" s="30">
        <f t="shared" si="10"/>
        <v>0.90066105153134979</v>
      </c>
      <c r="U20" s="30">
        <f t="shared" si="10"/>
        <v>0.88366153022956284</v>
      </c>
      <c r="V20" s="30">
        <f t="shared" si="10"/>
        <v>0.80821537013963407</v>
      </c>
      <c r="W20" s="30">
        <f t="shared" si="10"/>
        <v>0.66106719261754332</v>
      </c>
      <c r="X20" s="30">
        <f t="shared" si="10"/>
        <v>0.6357416342759995</v>
      </c>
      <c r="Y20" s="30">
        <f t="shared" si="10"/>
        <v>0.6692468855888366</v>
      </c>
      <c r="Z20" s="31">
        <f t="shared" si="10"/>
        <v>0.55637769906532242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0.89678044852949246</v>
      </c>
      <c r="R21" s="30">
        <f t="shared" si="10"/>
        <v>0.85486099991018827</v>
      </c>
      <c r="S21" s="30">
        <f t="shared" si="10"/>
        <v>0.86463883955492304</v>
      </c>
      <c r="T21" s="30">
        <f t="shared" si="10"/>
        <v>0.83754909424346569</v>
      </c>
      <c r="U21" s="30">
        <f t="shared" si="10"/>
        <v>0.82174077917901822</v>
      </c>
      <c r="V21" s="30">
        <f t="shared" si="10"/>
        <v>0.75158135245569246</v>
      </c>
      <c r="W21" s="30">
        <f t="shared" si="10"/>
        <v>0.61474427862679926</v>
      </c>
      <c r="X21" s="30">
        <f t="shared" si="10"/>
        <v>0.59119335631911718</v>
      </c>
      <c r="Y21" s="30">
        <f t="shared" si="10"/>
        <v>0.62235079655898706</v>
      </c>
      <c r="Z21" s="31">
        <f t="shared" si="10"/>
        <v>0.51739068445018044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0.89478699027227915</v>
      </c>
      <c r="R22" s="30">
        <f t="shared" si="10"/>
        <v>0.85296072462894756</v>
      </c>
      <c r="S22" s="30">
        <f t="shared" si="10"/>
        <v>0.86271682905943958</v>
      </c>
      <c r="T22" s="30">
        <f t="shared" si="10"/>
        <v>0.83568730169381888</v>
      </c>
      <c r="U22" s="30">
        <f t="shared" si="10"/>
        <v>0.81991412702103528</v>
      </c>
      <c r="V22" s="30">
        <f t="shared" si="10"/>
        <v>0.74991065807840407</v>
      </c>
      <c r="W22" s="30">
        <f t="shared" si="10"/>
        <v>0.61337776014358225</v>
      </c>
      <c r="X22" s="30">
        <f t="shared" si="10"/>
        <v>0.58987918931235817</v>
      </c>
      <c r="Y22" s="30">
        <f t="shared" si="10"/>
        <v>0.62096736950466391</v>
      </c>
      <c r="Z22" s="31">
        <f t="shared" si="10"/>
        <v>0.51624057381405575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63">
        <v>35745</v>
      </c>
      <c r="F23" s="163">
        <v>34629</v>
      </c>
      <c r="G23" s="163">
        <v>34716</v>
      </c>
      <c r="H23" s="163">
        <v>34915</v>
      </c>
      <c r="I23" s="163">
        <v>33047</v>
      </c>
      <c r="J23" s="163">
        <v>29065</v>
      </c>
      <c r="K23" s="163">
        <v>22883</v>
      </c>
      <c r="L23" s="163">
        <v>24222</v>
      </c>
      <c r="M23" s="163">
        <v>27232</v>
      </c>
      <c r="N23" s="164">
        <v>21405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63">
        <v>34785</v>
      </c>
      <c r="F24" s="163">
        <v>36032</v>
      </c>
      <c r="G24" s="163">
        <v>36128</v>
      </c>
      <c r="H24" s="163">
        <v>35875</v>
      </c>
      <c r="I24" s="163">
        <v>34840</v>
      </c>
      <c r="J24" s="163">
        <v>28632</v>
      </c>
      <c r="K24" s="163">
        <v>25144</v>
      </c>
      <c r="L24" s="163">
        <v>19891</v>
      </c>
      <c r="M24" s="163">
        <v>21266</v>
      </c>
      <c r="N24" s="164">
        <v>17936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63">
        <v>38535</v>
      </c>
      <c r="F25" s="163">
        <v>36004</v>
      </c>
      <c r="G25" s="163">
        <v>33905</v>
      </c>
      <c r="H25" s="163">
        <v>37515</v>
      </c>
      <c r="I25" s="163">
        <v>32563</v>
      </c>
      <c r="J25" s="163">
        <v>32060</v>
      </c>
      <c r="K25" s="163">
        <v>26676</v>
      </c>
      <c r="L25" s="163">
        <v>22389</v>
      </c>
      <c r="M25" s="163">
        <v>21502</v>
      </c>
      <c r="N25" s="164">
        <v>20667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63">
        <v>33955</v>
      </c>
      <c r="F26" s="163">
        <v>36022</v>
      </c>
      <c r="G26" s="163">
        <v>34384</v>
      </c>
      <c r="H26" s="163">
        <v>34088</v>
      </c>
      <c r="I26" s="163">
        <v>32644</v>
      </c>
      <c r="J26" s="163">
        <v>26730</v>
      </c>
      <c r="K26" s="163">
        <v>23529</v>
      </c>
      <c r="L26" s="163">
        <v>21383</v>
      </c>
      <c r="M26" s="163">
        <v>22240</v>
      </c>
      <c r="N26" s="164">
        <v>20340</v>
      </c>
      <c r="O26" s="5"/>
      <c r="P26" s="20" t="e">
        <f t="shared" ref="P26:P31" si="14">LOG(D7,10)</f>
        <v>#NUM!</v>
      </c>
      <c r="Q26" s="30">
        <f t="shared" ref="Q26:Z31" si="15">E61</f>
        <v>1</v>
      </c>
      <c r="R26" s="30">
        <f t="shared" si="15"/>
        <v>0.95325561714905571</v>
      </c>
      <c r="S26" s="30">
        <f t="shared" si="15"/>
        <v>0.96415888746540579</v>
      </c>
      <c r="T26" s="30">
        <f t="shared" si="15"/>
        <v>0.93395110878794008</v>
      </c>
      <c r="U26" s="30">
        <f t="shared" si="15"/>
        <v>0.91632325451171293</v>
      </c>
      <c r="V26" s="30">
        <f t="shared" si="15"/>
        <v>0.83808846824003336</v>
      </c>
      <c r="W26" s="30">
        <f t="shared" si="15"/>
        <v>0.68550142862150298</v>
      </c>
      <c r="X26" s="30">
        <f t="shared" si="15"/>
        <v>0.65923979195636373</v>
      </c>
      <c r="Y26" s="30">
        <f t="shared" si="15"/>
        <v>0.69398345780117643</v>
      </c>
      <c r="Z26" s="31">
        <f t="shared" si="15"/>
        <v>0.57694242252780892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63">
        <v>33180</v>
      </c>
      <c r="F27" s="163">
        <v>35133</v>
      </c>
      <c r="G27" s="163">
        <v>33727</v>
      </c>
      <c r="H27" s="163">
        <v>32945</v>
      </c>
      <c r="I27" s="163">
        <v>33135</v>
      </c>
      <c r="J27" s="163">
        <v>26499</v>
      </c>
      <c r="K27" s="163">
        <v>23071</v>
      </c>
      <c r="L27" s="163">
        <v>21694</v>
      </c>
      <c r="M27" s="163">
        <v>18602</v>
      </c>
      <c r="N27" s="164">
        <v>18715</v>
      </c>
      <c r="O27" s="5"/>
      <c r="P27" s="20">
        <f t="shared" si="14"/>
        <v>-8.9999999999999982</v>
      </c>
      <c r="Q27" s="30">
        <f t="shared" si="15"/>
        <v>0.96875630878182106</v>
      </c>
      <c r="R27" s="30">
        <f t="shared" si="15"/>
        <v>0.99329414315799003</v>
      </c>
      <c r="S27" s="30">
        <f t="shared" si="15"/>
        <v>0.97776246329298655</v>
      </c>
      <c r="T27" s="30">
        <f t="shared" si="15"/>
        <v>0.95989676261275969</v>
      </c>
      <c r="U27" s="30">
        <f t="shared" si="15"/>
        <v>0.98682188126393611</v>
      </c>
      <c r="V27" s="30">
        <f t="shared" si="15"/>
        <v>0.82055733431626365</v>
      </c>
      <c r="W27" s="30">
        <f t="shared" si="15"/>
        <v>0.82279757043609303</v>
      </c>
      <c r="X27" s="30">
        <f t="shared" si="15"/>
        <v>0.67652944044888275</v>
      </c>
      <c r="Y27" s="30">
        <f t="shared" si="15"/>
        <v>0.65617713609989836</v>
      </c>
      <c r="Z27" s="31">
        <f t="shared" si="15"/>
        <v>0.54847510933982291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65">
        <v>33401</v>
      </c>
      <c r="F28" s="165">
        <v>31806</v>
      </c>
      <c r="G28" s="165">
        <v>35624</v>
      </c>
      <c r="H28" s="165">
        <v>29983</v>
      </c>
      <c r="I28" s="165">
        <v>28913</v>
      </c>
      <c r="J28" s="165">
        <v>26745</v>
      </c>
      <c r="K28" s="165">
        <v>20097</v>
      </c>
      <c r="L28" s="165">
        <v>17788</v>
      </c>
      <c r="M28" s="165">
        <v>18270</v>
      </c>
      <c r="N28" s="166">
        <v>19528</v>
      </c>
      <c r="O28" s="5"/>
      <c r="P28" s="20">
        <f t="shared" si="14"/>
        <v>-8.6020599913279607</v>
      </c>
      <c r="Q28" s="30">
        <f t="shared" si="15"/>
        <v>1.0202383211358272</v>
      </c>
      <c r="R28" s="30">
        <f t="shared" si="15"/>
        <v>0.9984070287891692</v>
      </c>
      <c r="S28" s="30">
        <f t="shared" si="15"/>
        <v>0.97319426255568642</v>
      </c>
      <c r="T28" s="30">
        <f t="shared" si="15"/>
        <v>0.98449551774780142</v>
      </c>
      <c r="U28" s="30">
        <f t="shared" si="15"/>
        <v>0.95738339796306127</v>
      </c>
      <c r="V28" s="30">
        <f t="shared" si="15"/>
        <v>0.85621488920936661</v>
      </c>
      <c r="W28" s="30">
        <f t="shared" si="15"/>
        <v>0.74834773894174234</v>
      </c>
      <c r="X28" s="30">
        <f t="shared" si="15"/>
        <v>0.64683316184313966</v>
      </c>
      <c r="Y28" s="30">
        <f t="shared" si="15"/>
        <v>0.62840439270088688</v>
      </c>
      <c r="Z28" s="31">
        <f t="shared" si="15"/>
        <v>0.52883821267272346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x14ac:dyDescent="0.2">
      <c r="A29" s="154"/>
      <c r="B29" s="138"/>
      <c r="O29" s="5"/>
      <c r="P29" s="20">
        <f t="shared" si="14"/>
        <v>-8.3010299956639813</v>
      </c>
      <c r="Q29" s="30">
        <f t="shared" si="15"/>
        <v>0.96435567457080984</v>
      </c>
      <c r="R29" s="30">
        <f t="shared" si="15"/>
        <v>0.95957667056069373</v>
      </c>
      <c r="S29" s="30">
        <f t="shared" si="15"/>
        <v>0.99279375793982749</v>
      </c>
      <c r="T29" s="30">
        <f t="shared" si="15"/>
        <v>0.97730866499899971</v>
      </c>
      <c r="U29" s="30">
        <f t="shared" si="15"/>
        <v>0.92905085660045916</v>
      </c>
      <c r="V29" s="30">
        <f t="shared" si="15"/>
        <v>0.75404956902037712</v>
      </c>
      <c r="W29" s="30">
        <f t="shared" si="15"/>
        <v>0.69161513621670856</v>
      </c>
      <c r="X29" s="30">
        <f t="shared" si="15"/>
        <v>0.65255414825846081</v>
      </c>
      <c r="Y29" s="30">
        <f t="shared" si="15"/>
        <v>0.58335154533507783</v>
      </c>
      <c r="Z29" s="31">
        <f t="shared" si="15"/>
        <v>0.53845051456614579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x14ac:dyDescent="0.2">
      <c r="A30" s="148"/>
      <c r="B30" s="138"/>
      <c r="D30" s="83" t="s">
        <v>70</v>
      </c>
      <c r="E30" s="84"/>
      <c r="F30" s="84"/>
      <c r="G30" s="84"/>
      <c r="H30" s="84"/>
      <c r="I30" s="84"/>
      <c r="J30" s="84"/>
      <c r="K30" s="84"/>
      <c r="L30" s="84"/>
      <c r="M30" s="84"/>
      <c r="N30" s="85"/>
      <c r="O30" s="5"/>
      <c r="P30" s="20">
        <f t="shared" si="14"/>
        <v>-8.1249387366082999</v>
      </c>
      <c r="Q30" s="30">
        <f t="shared" si="15"/>
        <v>0.89678044852949246</v>
      </c>
      <c r="R30" s="30">
        <f t="shared" si="15"/>
        <v>0.95682870547110277</v>
      </c>
      <c r="S30" s="30">
        <f t="shared" si="15"/>
        <v>0.94505277575746238</v>
      </c>
      <c r="T30" s="30">
        <f t="shared" si="15"/>
        <v>0.93179684375962868</v>
      </c>
      <c r="U30" s="30">
        <f t="shared" si="15"/>
        <v>0.90954671632797801</v>
      </c>
      <c r="V30" s="30">
        <f t="shared" si="15"/>
        <v>0.72584674044907593</v>
      </c>
      <c r="W30" s="30">
        <f t="shared" si="15"/>
        <v>0.66703007072706344</v>
      </c>
      <c r="X30" s="30">
        <f t="shared" si="15"/>
        <v>0.59942600237648325</v>
      </c>
      <c r="Y30" s="30">
        <f t="shared" si="15"/>
        <v>0.54165412314338024</v>
      </c>
      <c r="Z30" s="31">
        <f t="shared" si="15"/>
        <v>0.51798709560057199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x14ac:dyDescent="0.2">
      <c r="A31" s="148"/>
      <c r="B31" s="138"/>
      <c r="D31" s="7"/>
      <c r="E31" s="8"/>
      <c r="F31" s="8"/>
      <c r="G31" s="8"/>
      <c r="H31" s="8"/>
      <c r="I31" s="8"/>
      <c r="J31" s="8"/>
      <c r="K31" s="8"/>
      <c r="L31" s="8"/>
      <c r="M31" s="8"/>
      <c r="N31" s="9"/>
      <c r="O31" s="5"/>
      <c r="P31" s="20">
        <f t="shared" si="14"/>
        <v>-8</v>
      </c>
      <c r="Q31" s="30">
        <f t="shared" si="15"/>
        <v>0.89478699027227915</v>
      </c>
      <c r="R31" s="30">
        <f t="shared" si="15"/>
        <v>0.88891582114747336</v>
      </c>
      <c r="S31" s="30">
        <f t="shared" si="15"/>
        <v>0.94893784513417467</v>
      </c>
      <c r="T31" s="30">
        <f t="shared" si="15"/>
        <v>0.90090179027731543</v>
      </c>
      <c r="U31" s="30">
        <f t="shared" si="15"/>
        <v>0.83780978523572702</v>
      </c>
      <c r="V31" s="30">
        <f t="shared" si="15"/>
        <v>0.72038887718334121</v>
      </c>
      <c r="W31" s="30">
        <f t="shared" si="15"/>
        <v>0.64527697940458173</v>
      </c>
      <c r="X31" s="30">
        <f t="shared" si="15"/>
        <v>0.58005406189086461</v>
      </c>
      <c r="Y31" s="30">
        <f t="shared" si="15"/>
        <v>0.55231250492039841</v>
      </c>
      <c r="Z31" s="31">
        <f t="shared" si="15"/>
        <v>0.56290941714064135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10" t="s">
        <v>61</v>
      </c>
      <c r="E32" s="28" t="s">
        <v>81</v>
      </c>
      <c r="F32" s="8"/>
      <c r="G32" s="8"/>
      <c r="H32" s="8"/>
      <c r="I32" s="8"/>
      <c r="J32" s="8"/>
      <c r="K32" s="8"/>
      <c r="L32" s="8"/>
      <c r="M32" s="8"/>
      <c r="N32" s="9"/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x14ac:dyDescent="0.2">
      <c r="A33" s="148"/>
      <c r="B33" s="138"/>
      <c r="D33" s="7" t="s">
        <v>82</v>
      </c>
      <c r="E33" s="55">
        <f>E6</f>
        <v>0</v>
      </c>
      <c r="F33" s="55">
        <f t="shared" ref="F33:N33" si="16">F6</f>
        <v>9.9999999999999995E-8</v>
      </c>
      <c r="G33" s="55">
        <f t="shared" si="16"/>
        <v>2.4999999999999999E-7</v>
      </c>
      <c r="H33" s="55">
        <f t="shared" si="16"/>
        <v>4.9999999999999998E-7</v>
      </c>
      <c r="I33" s="55">
        <f t="shared" si="16"/>
        <v>9.9999999999999995E-7</v>
      </c>
      <c r="J33" s="55">
        <f t="shared" si="16"/>
        <v>1.9999999999999999E-6</v>
      </c>
      <c r="K33" s="55">
        <f t="shared" si="16"/>
        <v>3.9999999999999998E-6</v>
      </c>
      <c r="L33" s="55">
        <f t="shared" si="16"/>
        <v>6.0000000000000002E-6</v>
      </c>
      <c r="M33" s="55">
        <f t="shared" si="16"/>
        <v>1.0000000000000001E-5</v>
      </c>
      <c r="N33" s="56">
        <f t="shared" si="16"/>
        <v>1.4E-5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x14ac:dyDescent="0.2">
      <c r="A34" s="148"/>
      <c r="B34" s="138"/>
      <c r="D34" s="53">
        <f>D7</f>
        <v>0</v>
      </c>
      <c r="E34" s="30">
        <f>E7/$E$7</f>
        <v>1</v>
      </c>
      <c r="F34" s="30">
        <f t="shared" ref="F34:N34" si="17">F7/$E$7</f>
        <v>1.0093306158843385</v>
      </c>
      <c r="G34" s="30">
        <f t="shared" si="17"/>
        <v>1.0607286160117191</v>
      </c>
      <c r="H34" s="30">
        <f t="shared" si="17"/>
        <v>1.0291064263422711</v>
      </c>
      <c r="I34" s="30">
        <f t="shared" si="17"/>
        <v>0.98643398509649072</v>
      </c>
      <c r="J34" s="30">
        <f t="shared" si="17"/>
        <v>0.92850773836061395</v>
      </c>
      <c r="K34" s="30">
        <f t="shared" si="17"/>
        <v>0.74339214062798553</v>
      </c>
      <c r="L34" s="30">
        <f t="shared" si="17"/>
        <v>0.65584994586332079</v>
      </c>
      <c r="M34" s="30">
        <f t="shared" si="17"/>
        <v>0.73278772052735497</v>
      </c>
      <c r="N34" s="31">
        <f t="shared" si="17"/>
        <v>0.62234889497484236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x14ac:dyDescent="0.2">
      <c r="A35" s="138"/>
      <c r="B35" s="138"/>
      <c r="D35" s="53">
        <f t="shared" ref="D35:D39" si="19">D8</f>
        <v>1.0000000000000001E-9</v>
      </c>
      <c r="E35" s="30">
        <f t="shared" ref="E35:N39" si="20">E8/$E$7</f>
        <v>0.99818482899178396</v>
      </c>
      <c r="F35" s="30">
        <f t="shared" si="20"/>
        <v>1.1265524488886058</v>
      </c>
      <c r="G35" s="30">
        <f t="shared" si="20"/>
        <v>1.0733711228584166</v>
      </c>
      <c r="H35" s="30">
        <f t="shared" si="20"/>
        <v>1.0341379529966244</v>
      </c>
      <c r="I35" s="30">
        <f t="shared" si="20"/>
        <v>1.1441627921788422</v>
      </c>
      <c r="J35" s="30">
        <f t="shared" si="20"/>
        <v>0.9382204955098401</v>
      </c>
      <c r="K35" s="30">
        <f t="shared" si="20"/>
        <v>1.0084707980383416</v>
      </c>
      <c r="L35" s="30">
        <f t="shared" si="20"/>
        <v>0.82306859435704727</v>
      </c>
      <c r="M35" s="30">
        <f t="shared" si="20"/>
        <v>0.76753073052671805</v>
      </c>
      <c r="N35" s="31">
        <f t="shared" si="20"/>
        <v>0.63492771161072548</v>
      </c>
      <c r="P35" s="20" t="e">
        <f t="shared" ref="P35:P40" si="21">LOG(D7,10)</f>
        <v>#NUM!</v>
      </c>
      <c r="Q35" s="30">
        <f>Q17-Q26</f>
        <v>0</v>
      </c>
      <c r="R35" s="30">
        <f t="shared" ref="R35:Z35" si="22">R17-R26</f>
        <v>0</v>
      </c>
      <c r="S35" s="30">
        <f t="shared" si="22"/>
        <v>0</v>
      </c>
      <c r="T35" s="30">
        <f t="shared" si="22"/>
        <v>0</v>
      </c>
      <c r="U35" s="30">
        <f t="shared" si="22"/>
        <v>0</v>
      </c>
      <c r="V35" s="30">
        <f t="shared" si="22"/>
        <v>0</v>
      </c>
      <c r="W35" s="30">
        <f t="shared" si="22"/>
        <v>0</v>
      </c>
      <c r="X35" s="30">
        <f t="shared" si="22"/>
        <v>0</v>
      </c>
      <c r="Y35" s="30">
        <f t="shared" si="22"/>
        <v>0</v>
      </c>
      <c r="Z35" s="31">
        <f t="shared" si="22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x14ac:dyDescent="0.2">
      <c r="A36" s="138"/>
      <c r="B36" s="138"/>
      <c r="D36" s="53">
        <f t="shared" si="19"/>
        <v>2.5000000000000001E-9</v>
      </c>
      <c r="E36" s="30">
        <f t="shared" si="20"/>
        <v>1.0913636074135404</v>
      </c>
      <c r="F36" s="30">
        <f t="shared" si="20"/>
        <v>1.0748678428125598</v>
      </c>
      <c r="G36" s="30">
        <f t="shared" si="20"/>
        <v>1.0594229666900197</v>
      </c>
      <c r="H36" s="30">
        <f t="shared" si="20"/>
        <v>1.0655372269282211</v>
      </c>
      <c r="I36" s="30">
        <f t="shared" si="20"/>
        <v>1.0661422839309598</v>
      </c>
      <c r="J36" s="30">
        <f t="shared" si="20"/>
        <v>0.9316285586905293</v>
      </c>
      <c r="K36" s="30">
        <f t="shared" si="20"/>
        <v>0.79978982230431184</v>
      </c>
      <c r="L36" s="30">
        <f t="shared" si="20"/>
        <v>0.72081396089421057</v>
      </c>
      <c r="M36" s="30">
        <f t="shared" si="20"/>
        <v>0.69591108846570282</v>
      </c>
      <c r="N36" s="31">
        <f t="shared" si="20"/>
        <v>0.5084707980383415</v>
      </c>
      <c r="P36" s="20">
        <f t="shared" si="21"/>
        <v>-8.9999999999999982</v>
      </c>
      <c r="Q36" s="30">
        <f t="shared" ref="Q36:Z40" si="23">Q18-Q27</f>
        <v>0</v>
      </c>
      <c r="R36" s="30">
        <f t="shared" si="23"/>
        <v>-6.9821750163133967E-2</v>
      </c>
      <c r="S36" s="30">
        <f t="shared" si="23"/>
        <v>-4.3727458392812779E-2</v>
      </c>
      <c r="T36" s="30">
        <f t="shared" si="23"/>
        <v>-5.5125733880665884E-2</v>
      </c>
      <c r="U36" s="30">
        <f t="shared" si="23"/>
        <v>-9.9127947572223984E-2</v>
      </c>
      <c r="V36" s="30">
        <f t="shared" si="23"/>
        <v>-8.6538433914384871E-3</v>
      </c>
      <c r="W36" s="30">
        <f t="shared" si="23"/>
        <v>-0.15871373678006084</v>
      </c>
      <c r="X36" s="30">
        <f t="shared" si="23"/>
        <v>-3.7886732991140204E-2</v>
      </c>
      <c r="Y36" s="30">
        <f t="shared" si="23"/>
        <v>1.6123716835213964E-2</v>
      </c>
      <c r="Z36" s="31">
        <f t="shared" si="23"/>
        <v>1.0441502287859006E-2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x14ac:dyDescent="0.2">
      <c r="A37" s="138"/>
      <c r="B37" s="138"/>
      <c r="D37" s="53">
        <f t="shared" si="19"/>
        <v>5.0000000000000001E-9</v>
      </c>
      <c r="E37" s="30">
        <f t="shared" si="20"/>
        <v>1.0758868861855932</v>
      </c>
      <c r="F37" s="30">
        <f t="shared" si="20"/>
        <v>1.0203808674606714</v>
      </c>
      <c r="G37" s="30">
        <f t="shared" si="20"/>
        <v>1.122189669447806</v>
      </c>
      <c r="H37" s="30">
        <f t="shared" si="20"/>
        <v>1.1255970957263868</v>
      </c>
      <c r="I37" s="30">
        <f t="shared" si="20"/>
        <v>1.0364308005859499</v>
      </c>
      <c r="J37" s="30">
        <f t="shared" si="20"/>
        <v>0.82176294503534808</v>
      </c>
      <c r="K37" s="30">
        <f t="shared" si="20"/>
        <v>0.73078147888669509</v>
      </c>
      <c r="L37" s="30">
        <f t="shared" si="20"/>
        <v>0.74867842812559715</v>
      </c>
      <c r="M37" s="30">
        <f t="shared" si="20"/>
        <v>0.6064900324820075</v>
      </c>
      <c r="N37" s="31">
        <f t="shared" si="20"/>
        <v>0.53222724667218646</v>
      </c>
      <c r="P37" s="20">
        <f t="shared" si="21"/>
        <v>-8.6020599913279607</v>
      </c>
      <c r="Q37" s="30">
        <f t="shared" si="23"/>
        <v>0</v>
      </c>
      <c r="R37" s="30">
        <f t="shared" si="23"/>
        <v>-2.5859118335719744E-2</v>
      </c>
      <c r="S37" s="30">
        <f t="shared" si="23"/>
        <v>1.0477582100206217E-2</v>
      </c>
      <c r="T37" s="30">
        <f t="shared" si="23"/>
        <v>-3.1642806495049136E-2</v>
      </c>
      <c r="U37" s="30">
        <f t="shared" si="23"/>
        <v>-2.2515299162313984E-2</v>
      </c>
      <c r="V37" s="30">
        <f t="shared" si="23"/>
        <v>-1.164917408857935E-3</v>
      </c>
      <c r="W37" s="30">
        <f t="shared" si="23"/>
        <v>-4.8972912268729019E-2</v>
      </c>
      <c r="X37" s="30">
        <f t="shared" si="23"/>
        <v>2.5748536728352867E-2</v>
      </c>
      <c r="Y37" s="30">
        <f t="shared" si="23"/>
        <v>7.9624125182221617E-2</v>
      </c>
      <c r="Z37" s="31">
        <f t="shared" si="23"/>
        <v>5.9780555879085373E-2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x14ac:dyDescent="0.2">
      <c r="A38" s="138"/>
      <c r="B38" s="138"/>
      <c r="D38" s="53">
        <f t="shared" si="19"/>
        <v>7.4999999999999993E-9</v>
      </c>
      <c r="E38" s="30">
        <f t="shared" si="20"/>
        <v>0.95860136297051146</v>
      </c>
      <c r="F38" s="30">
        <f t="shared" si="20"/>
        <v>1.0630851538118591</v>
      </c>
      <c r="G38" s="30">
        <f t="shared" si="20"/>
        <v>1.0444239220431819</v>
      </c>
      <c r="H38" s="30">
        <f t="shared" si="20"/>
        <v>1.0859499394942997</v>
      </c>
      <c r="I38" s="30">
        <f t="shared" si="20"/>
        <v>1.0208266989363735</v>
      </c>
      <c r="J38" s="30">
        <f t="shared" si="20"/>
        <v>0.7658429399401312</v>
      </c>
      <c r="K38" s="30">
        <f t="shared" si="20"/>
        <v>0.74902872428507739</v>
      </c>
      <c r="L38" s="30">
        <f t="shared" si="20"/>
        <v>0.63537354308642757</v>
      </c>
      <c r="M38" s="30">
        <f t="shared" si="20"/>
        <v>0.57161964206101523</v>
      </c>
      <c r="N38" s="31">
        <f t="shared" si="20"/>
        <v>0.54276797656200237</v>
      </c>
      <c r="P38" s="20">
        <f t="shared" si="21"/>
        <v>-8.3010299956639813</v>
      </c>
      <c r="Q38" s="30">
        <f t="shared" si="23"/>
        <v>0</v>
      </c>
      <c r="R38" s="30">
        <f t="shared" si="23"/>
        <v>-4.0299206846502456E-2</v>
      </c>
      <c r="S38" s="30">
        <f t="shared" si="23"/>
        <v>-6.3001663624684512E-2</v>
      </c>
      <c r="T38" s="30">
        <f t="shared" si="23"/>
        <v>-7.6647613467649922E-2</v>
      </c>
      <c r="U38" s="30">
        <f t="shared" si="23"/>
        <v>-4.5389326370896321E-2</v>
      </c>
      <c r="V38" s="30">
        <f t="shared" si="23"/>
        <v>5.4165801119256951E-2</v>
      </c>
      <c r="W38" s="30">
        <f t="shared" si="23"/>
        <v>-3.0547943599165239E-2</v>
      </c>
      <c r="X38" s="30">
        <f t="shared" si="23"/>
        <v>-1.6812513982461308E-2</v>
      </c>
      <c r="Y38" s="30">
        <f t="shared" si="23"/>
        <v>8.5895340253758778E-2</v>
      </c>
      <c r="Z38" s="31">
        <f t="shared" si="23"/>
        <v>1.7927184499176629E-2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x14ac:dyDescent="0.2">
      <c r="A39" s="138"/>
      <c r="B39" s="138"/>
      <c r="D39" s="53">
        <f t="shared" si="19"/>
        <v>1E-8</v>
      </c>
      <c r="E39" s="30">
        <f t="shared" si="20"/>
        <v>0.97710336921215213</v>
      </c>
      <c r="F39" s="30">
        <f t="shared" si="20"/>
        <v>0.9883128463155213</v>
      </c>
      <c r="G39" s="30">
        <f t="shared" si="20"/>
        <v>1.0394879307050506</v>
      </c>
      <c r="H39" s="30">
        <f t="shared" si="20"/>
        <v>1.1196739061206293</v>
      </c>
      <c r="I39" s="30">
        <f t="shared" si="20"/>
        <v>0.98793070505063374</v>
      </c>
      <c r="J39" s="30">
        <f t="shared" si="20"/>
        <v>0.7905228966307879</v>
      </c>
      <c r="K39" s="30">
        <f t="shared" si="20"/>
        <v>0.74842366728233867</v>
      </c>
      <c r="L39" s="30">
        <f t="shared" si="20"/>
        <v>0.67963823960257308</v>
      </c>
      <c r="M39" s="30">
        <f t="shared" si="20"/>
        <v>0.59661804980574484</v>
      </c>
      <c r="N39" s="31">
        <f t="shared" si="20"/>
        <v>0.62709381568052991</v>
      </c>
      <c r="P39" s="20">
        <f t="shared" si="21"/>
        <v>-8.1249387366082999</v>
      </c>
      <c r="Q39" s="30">
        <f t="shared" si="23"/>
        <v>0</v>
      </c>
      <c r="R39" s="30">
        <f t="shared" si="23"/>
        <v>-0.1019677055609145</v>
      </c>
      <c r="S39" s="30">
        <f t="shared" si="23"/>
        <v>-8.0413936202539338E-2</v>
      </c>
      <c r="T39" s="30">
        <f t="shared" si="23"/>
        <v>-9.4247749516162993E-2</v>
      </c>
      <c r="U39" s="30">
        <f t="shared" si="23"/>
        <v>-8.780593714895979E-2</v>
      </c>
      <c r="V39" s="30">
        <f t="shared" si="23"/>
        <v>2.5734612006616531E-2</v>
      </c>
      <c r="W39" s="30">
        <f t="shared" si="23"/>
        <v>-5.2285792100264183E-2</v>
      </c>
      <c r="X39" s="30">
        <f t="shared" si="23"/>
        <v>-8.2326460573660665E-3</v>
      </c>
      <c r="Y39" s="30">
        <f t="shared" si="23"/>
        <v>8.0696673415606823E-2</v>
      </c>
      <c r="Z39" s="31">
        <f t="shared" si="23"/>
        <v>-5.9641115039155146E-4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148"/>
      <c r="B40" s="138"/>
      <c r="D40" s="10" t="s">
        <v>63</v>
      </c>
      <c r="E40" s="28" t="s">
        <v>81</v>
      </c>
      <c r="F40" s="8"/>
      <c r="G40" s="8"/>
      <c r="H40" s="8"/>
      <c r="I40" s="8"/>
      <c r="J40" s="8"/>
      <c r="K40" s="8"/>
      <c r="L40" s="8"/>
      <c r="M40" s="8"/>
      <c r="N40" s="9"/>
      <c r="P40" s="21">
        <f t="shared" si="21"/>
        <v>-8</v>
      </c>
      <c r="Q40" s="36">
        <f t="shared" si="23"/>
        <v>0</v>
      </c>
      <c r="R40" s="36">
        <f t="shared" si="23"/>
        <v>-3.5955096518525798E-2</v>
      </c>
      <c r="S40" s="36">
        <f t="shared" si="23"/>
        <v>-8.6221016074735091E-2</v>
      </c>
      <c r="T40" s="36">
        <f t="shared" si="23"/>
        <v>-6.5214488583496544E-2</v>
      </c>
      <c r="U40" s="36">
        <f t="shared" si="23"/>
        <v>-1.7895658214691745E-2</v>
      </c>
      <c r="V40" s="36">
        <f t="shared" si="23"/>
        <v>2.9521780895062855E-2</v>
      </c>
      <c r="W40" s="36">
        <f t="shared" si="23"/>
        <v>-3.1899219260999478E-2</v>
      </c>
      <c r="X40" s="36">
        <f t="shared" si="23"/>
        <v>9.8251274214935513E-3</v>
      </c>
      <c r="Y40" s="36">
        <f t="shared" si="23"/>
        <v>6.8654864584265507E-2</v>
      </c>
      <c r="Z40" s="37">
        <f t="shared" si="23"/>
        <v>-4.6668843326585607E-2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x14ac:dyDescent="0.2">
      <c r="A41" s="148"/>
      <c r="B41" s="138"/>
      <c r="D41" s="7" t="s">
        <v>82</v>
      </c>
      <c r="E41" s="55">
        <f>E6</f>
        <v>0</v>
      </c>
      <c r="F41" s="55">
        <f t="shared" ref="F41:N41" si="24">F6</f>
        <v>9.9999999999999995E-8</v>
      </c>
      <c r="G41" s="55">
        <f t="shared" si="24"/>
        <v>2.4999999999999999E-7</v>
      </c>
      <c r="H41" s="55">
        <f t="shared" si="24"/>
        <v>4.9999999999999998E-7</v>
      </c>
      <c r="I41" s="55">
        <f t="shared" si="24"/>
        <v>9.9999999999999995E-7</v>
      </c>
      <c r="J41" s="55">
        <f t="shared" si="24"/>
        <v>1.9999999999999999E-6</v>
      </c>
      <c r="K41" s="55">
        <f t="shared" si="24"/>
        <v>3.9999999999999998E-6</v>
      </c>
      <c r="L41" s="55">
        <f t="shared" si="24"/>
        <v>6.0000000000000002E-6</v>
      </c>
      <c r="M41" s="55">
        <f t="shared" si="24"/>
        <v>1.0000000000000001E-5</v>
      </c>
      <c r="N41" s="56">
        <f t="shared" si="24"/>
        <v>1.4E-5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x14ac:dyDescent="0.2">
      <c r="A42" s="148"/>
      <c r="B42" s="138"/>
      <c r="D42" s="53">
        <f>D7</f>
        <v>0</v>
      </c>
      <c r="E42" s="30">
        <f>E15/$E$15</f>
        <v>1</v>
      </c>
      <c r="F42" s="30">
        <f t="shared" ref="F42:N42" si="25">F15/$E$15</f>
        <v>0.88165738537399108</v>
      </c>
      <c r="G42" s="30">
        <f t="shared" si="25"/>
        <v>0.86053528935554302</v>
      </c>
      <c r="H42" s="30">
        <f t="shared" si="25"/>
        <v>0.79596693079508374</v>
      </c>
      <c r="I42" s="30">
        <f t="shared" si="25"/>
        <v>0.83801486642298162</v>
      </c>
      <c r="J42" s="30">
        <f t="shared" si="25"/>
        <v>0.77263695017540412</v>
      </c>
      <c r="K42" s="30">
        <f t="shared" si="25"/>
        <v>0.67293869440423915</v>
      </c>
      <c r="L42" s="30">
        <f t="shared" si="25"/>
        <v>0.64423619458822956</v>
      </c>
      <c r="M42" s="30">
        <f t="shared" si="25"/>
        <v>0.58732183597870613</v>
      </c>
      <c r="N42" s="31">
        <f t="shared" si="25"/>
        <v>0.5096533621176067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x14ac:dyDescent="0.2">
      <c r="A43" s="148"/>
      <c r="B43" s="138"/>
      <c r="D43" s="53">
        <f t="shared" ref="D43:D47" si="26">D8</f>
        <v>1.0000000000000001E-9</v>
      </c>
      <c r="E43" s="30">
        <f t="shared" ref="E43:N47" si="27">E16/$E$15</f>
        <v>0.93494100041704487</v>
      </c>
      <c r="F43" s="30">
        <f t="shared" si="27"/>
        <v>0.84530088560704564</v>
      </c>
      <c r="G43" s="30">
        <f t="shared" si="27"/>
        <v>0.84920148173588794</v>
      </c>
      <c r="H43" s="30">
        <f t="shared" si="27"/>
        <v>0.84191546255182392</v>
      </c>
      <c r="I43" s="30">
        <f t="shared" si="27"/>
        <v>0.84162107793832641</v>
      </c>
      <c r="J43" s="30">
        <f t="shared" si="27"/>
        <v>0.72244437357407454</v>
      </c>
      <c r="K43" s="30">
        <f t="shared" si="27"/>
        <v>0.75649486053528936</v>
      </c>
      <c r="L43" s="30">
        <f t="shared" si="27"/>
        <v>0.6500502907048058</v>
      </c>
      <c r="M43" s="30">
        <f t="shared" si="27"/>
        <v>0.60606432303804925</v>
      </c>
      <c r="N43" s="31">
        <f t="shared" si="27"/>
        <v>0.50872114417486447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x14ac:dyDescent="0.2">
      <c r="A44" s="155"/>
      <c r="B44" s="138"/>
      <c r="D44" s="53">
        <f t="shared" si="26"/>
        <v>2.5000000000000001E-9</v>
      </c>
      <c r="E44" s="30">
        <f t="shared" si="27"/>
        <v>0.89129848146603541</v>
      </c>
      <c r="F44" s="30">
        <f t="shared" si="27"/>
        <v>0.91310747491597777</v>
      </c>
      <c r="G44" s="30">
        <f t="shared" si="27"/>
        <v>0.9116355518484901</v>
      </c>
      <c r="H44" s="30">
        <f t="shared" si="27"/>
        <v>0.83843191129210315</v>
      </c>
      <c r="I44" s="30">
        <f t="shared" si="27"/>
        <v>0.89502735323700411</v>
      </c>
      <c r="J44" s="30">
        <f t="shared" si="27"/>
        <v>0.74010745038392656</v>
      </c>
      <c r="K44" s="30">
        <f t="shared" si="27"/>
        <v>0.69896720064764617</v>
      </c>
      <c r="L44" s="30">
        <f t="shared" si="27"/>
        <v>0.59333218850428082</v>
      </c>
      <c r="M44" s="30">
        <f t="shared" si="27"/>
        <v>0.58776341289895251</v>
      </c>
      <c r="N44" s="31">
        <f t="shared" si="27"/>
        <v>0.49986507371881361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x14ac:dyDescent="0.2">
      <c r="A45" s="35"/>
      <c r="D45" s="53">
        <f t="shared" si="26"/>
        <v>5.0000000000000001E-9</v>
      </c>
      <c r="E45" s="30">
        <f t="shared" si="27"/>
        <v>0.86725707136373675</v>
      </c>
      <c r="F45" s="30">
        <f t="shared" si="27"/>
        <v>0.85059980865000118</v>
      </c>
      <c r="G45" s="30">
        <f t="shared" si="27"/>
        <v>0.89426685965213548</v>
      </c>
      <c r="H45" s="30">
        <f t="shared" si="27"/>
        <v>0.85268503299560872</v>
      </c>
      <c r="I45" s="30">
        <f t="shared" si="27"/>
        <v>0.83747516129823618</v>
      </c>
      <c r="J45" s="30">
        <f t="shared" si="27"/>
        <v>0.69258886735519953</v>
      </c>
      <c r="K45" s="30">
        <f t="shared" si="27"/>
        <v>0.68581802124475633</v>
      </c>
      <c r="L45" s="30">
        <f t="shared" si="27"/>
        <v>0.61077447685400976</v>
      </c>
      <c r="M45" s="30">
        <f t="shared" si="27"/>
        <v>0.52137968255525846</v>
      </c>
      <c r="N45" s="31">
        <f t="shared" si="27"/>
        <v>0.51409366337119444</v>
      </c>
      <c r="P45" s="7" t="s">
        <v>79</v>
      </c>
      <c r="Q45" s="18" t="e">
        <f>LOG(E60,10)</f>
        <v>#NUM!</v>
      </c>
      <c r="R45" s="18">
        <f t="shared" ref="R45:Z45" si="28">LOG(F60,10)</f>
        <v>-7</v>
      </c>
      <c r="S45" s="18">
        <f t="shared" si="28"/>
        <v>-6.6020599913279616</v>
      </c>
      <c r="T45" s="18">
        <f t="shared" si="28"/>
        <v>-6.3010299956639804</v>
      </c>
      <c r="U45" s="18">
        <f t="shared" si="28"/>
        <v>-5.9999999999999991</v>
      </c>
      <c r="V45" s="18">
        <f t="shared" si="28"/>
        <v>-5.6989700043360179</v>
      </c>
      <c r="W45" s="18">
        <f t="shared" si="28"/>
        <v>-5.3979400086720366</v>
      </c>
      <c r="X45" s="18">
        <f t="shared" si="28"/>
        <v>-5.2218487496163561</v>
      </c>
      <c r="Y45" s="18">
        <f t="shared" si="28"/>
        <v>-5</v>
      </c>
      <c r="Z45" s="19">
        <f t="shared" si="28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x14ac:dyDescent="0.2">
      <c r="A46" s="27"/>
      <c r="D46" s="53">
        <f t="shared" si="26"/>
        <v>7.4999999999999993E-9</v>
      </c>
      <c r="E46" s="30">
        <f t="shared" si="27"/>
        <v>0.80349827049039568</v>
      </c>
      <c r="F46" s="30">
        <f t="shared" si="27"/>
        <v>0.82452223830434468</v>
      </c>
      <c r="G46" s="30">
        <f t="shared" si="27"/>
        <v>0.84718985354365484</v>
      </c>
      <c r="H46" s="30">
        <f t="shared" si="27"/>
        <v>0.78777322571940245</v>
      </c>
      <c r="I46" s="30">
        <f t="shared" si="27"/>
        <v>0.78083065525108553</v>
      </c>
      <c r="J46" s="30">
        <f t="shared" si="27"/>
        <v>0.67036282903613575</v>
      </c>
      <c r="K46" s="30">
        <f t="shared" si="27"/>
        <v>0.60662856021391953</v>
      </c>
      <c r="L46" s="30">
        <f t="shared" si="27"/>
        <v>0.55599440669234357</v>
      </c>
      <c r="M46" s="30">
        <f t="shared" si="27"/>
        <v>0.53293427863503673</v>
      </c>
      <c r="N46" s="31">
        <f t="shared" si="27"/>
        <v>0.48762358020754115</v>
      </c>
      <c r="P46" s="20" t="e">
        <f>LOG(D61,10)</f>
        <v>#NUM!</v>
      </c>
      <c r="Q46" s="30">
        <f>$E88*E$88</f>
        <v>1</v>
      </c>
      <c r="R46" s="30">
        <f t="shared" ref="R46:Z51" si="29">$E88*F$88</f>
        <v>0.90302254893116141</v>
      </c>
      <c r="S46" s="30">
        <f t="shared" si="29"/>
        <v>0.92564283609947928</v>
      </c>
      <c r="T46" s="30">
        <f t="shared" si="29"/>
        <v>0.8629727739460531</v>
      </c>
      <c r="U46" s="30">
        <f t="shared" si="29"/>
        <v>0.82640144127978177</v>
      </c>
      <c r="V46" s="30">
        <f t="shared" si="29"/>
        <v>0.66409295211358921</v>
      </c>
      <c r="W46" s="30">
        <f t="shared" si="29"/>
        <v>0.34753080569419259</v>
      </c>
      <c r="X46" s="30">
        <f t="shared" si="29"/>
        <v>0.29304754098189112</v>
      </c>
      <c r="Y46" s="30">
        <f t="shared" si="29"/>
        <v>0.3651279054860368</v>
      </c>
      <c r="Z46" s="31">
        <f t="shared" si="29"/>
        <v>0.12231068170403714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x14ac:dyDescent="0.2">
      <c r="A47" s="27"/>
      <c r="D47" s="53">
        <f t="shared" si="26"/>
        <v>1E-8</v>
      </c>
      <c r="E47" s="30">
        <f t="shared" si="27"/>
        <v>0.77283320658440258</v>
      </c>
      <c r="F47" s="30">
        <f t="shared" si="27"/>
        <v>0.78863184750877025</v>
      </c>
      <c r="G47" s="30">
        <f t="shared" si="27"/>
        <v>0.81071069352108527</v>
      </c>
      <c r="H47" s="30">
        <f t="shared" si="27"/>
        <v>0.74422883497289205</v>
      </c>
      <c r="I47" s="30">
        <f t="shared" si="27"/>
        <v>0.71663027745749819</v>
      </c>
      <c r="J47" s="30">
        <f t="shared" si="27"/>
        <v>0.6224272011382872</v>
      </c>
      <c r="K47" s="30">
        <f t="shared" si="27"/>
        <v>0.6251747908642642</v>
      </c>
      <c r="L47" s="30">
        <f t="shared" si="27"/>
        <v>0.56288791305841079</v>
      </c>
      <c r="M47" s="30">
        <f t="shared" si="27"/>
        <v>0.54919902853077551</v>
      </c>
      <c r="N47" s="31">
        <f t="shared" si="27"/>
        <v>0.51532026592743418</v>
      </c>
      <c r="P47" s="20">
        <f t="shared" ref="P47:P51" si="30">LOG(D62,10)</f>
        <v>-8.9999999999999982</v>
      </c>
      <c r="Q47" s="30">
        <f t="shared" ref="Q47:Q51" si="31">$E89*E$88</f>
        <v>0.93518079924207109</v>
      </c>
      <c r="R47" s="30">
        <f t="shared" si="29"/>
        <v>0.84448934904305573</v>
      </c>
      <c r="S47" s="30">
        <f t="shared" si="29"/>
        <v>0.86564340727620848</v>
      </c>
      <c r="T47" s="30">
        <f t="shared" si="29"/>
        <v>0.80703556846301705</v>
      </c>
      <c r="U47" s="30">
        <f t="shared" si="29"/>
        <v>0.77283476035082577</v>
      </c>
      <c r="V47" s="30">
        <f t="shared" si="29"/>
        <v>0.62104697772861284</v>
      </c>
      <c r="W47" s="30">
        <f t="shared" si="29"/>
        <v>0.32500413663033595</v>
      </c>
      <c r="X47" s="30">
        <f t="shared" si="29"/>
        <v>0.27405243359136849</v>
      </c>
      <c r="Y47" s="30">
        <f t="shared" si="29"/>
        <v>0.34146060647801529</v>
      </c>
      <c r="Z47" s="31">
        <f t="shared" si="29"/>
        <v>0.11438260107182402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10" t="s">
        <v>65</v>
      </c>
      <c r="E48" s="28" t="s">
        <v>81</v>
      </c>
      <c r="F48" s="8"/>
      <c r="G48" s="8"/>
      <c r="H48" s="8"/>
      <c r="I48" s="8"/>
      <c r="J48" s="8"/>
      <c r="K48" s="8"/>
      <c r="L48" s="8"/>
      <c r="M48" s="8"/>
      <c r="N48" s="9"/>
      <c r="P48" s="20">
        <f t="shared" si="30"/>
        <v>-8.6020599913279607</v>
      </c>
      <c r="Q48" s="30">
        <f t="shared" si="31"/>
        <v>1.0419870940199072</v>
      </c>
      <c r="R48" s="30">
        <f t="shared" si="29"/>
        <v>0.94093784159523031</v>
      </c>
      <c r="S48" s="30">
        <f t="shared" si="29"/>
        <v>0.96450788888764161</v>
      </c>
      <c r="T48" s="30">
        <f t="shared" si="29"/>
        <v>0.89920649294234611</v>
      </c>
      <c r="U48" s="30">
        <f t="shared" si="29"/>
        <v>0.86109963629298281</v>
      </c>
      <c r="V48" s="30">
        <f t="shared" si="29"/>
        <v>0.69197628533194022</v>
      </c>
      <c r="W48" s="30">
        <f t="shared" si="29"/>
        <v>0.36212261430768877</v>
      </c>
      <c r="X48" s="30">
        <f t="shared" si="29"/>
        <v>0.30535175563740041</v>
      </c>
      <c r="Y48" s="30">
        <f t="shared" si="29"/>
        <v>0.38045856518297083</v>
      </c>
      <c r="Z48" s="31">
        <f t="shared" si="29"/>
        <v>0.12744615179638349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x14ac:dyDescent="0.2">
      <c r="A49" s="35"/>
      <c r="D49" s="7" t="s">
        <v>82</v>
      </c>
      <c r="E49" s="55">
        <f>E6</f>
        <v>0</v>
      </c>
      <c r="F49" s="55">
        <f t="shared" ref="F49:N49" si="32">F6</f>
        <v>9.9999999999999995E-8</v>
      </c>
      <c r="G49" s="55">
        <f t="shared" si="32"/>
        <v>2.4999999999999999E-7</v>
      </c>
      <c r="H49" s="55">
        <f t="shared" si="32"/>
        <v>4.9999999999999998E-7</v>
      </c>
      <c r="I49" s="55">
        <f t="shared" si="32"/>
        <v>9.9999999999999995E-7</v>
      </c>
      <c r="J49" s="55">
        <f t="shared" si="32"/>
        <v>1.9999999999999999E-6</v>
      </c>
      <c r="K49" s="55">
        <f t="shared" si="32"/>
        <v>3.9999999999999998E-6</v>
      </c>
      <c r="L49" s="55">
        <f t="shared" si="32"/>
        <v>6.0000000000000002E-6</v>
      </c>
      <c r="M49" s="55">
        <f t="shared" si="32"/>
        <v>1.0000000000000001E-5</v>
      </c>
      <c r="N49" s="56">
        <f t="shared" si="32"/>
        <v>1.4E-5</v>
      </c>
      <c r="P49" s="20">
        <f t="shared" si="30"/>
        <v>-8.3010299956639813</v>
      </c>
      <c r="Q49" s="30">
        <f t="shared" si="31"/>
        <v>0.92605109717217671</v>
      </c>
      <c r="R49" s="30">
        <f t="shared" si="29"/>
        <v>0.83624502220891761</v>
      </c>
      <c r="S49" s="30">
        <f t="shared" si="29"/>
        <v>0.85719256395948817</v>
      </c>
      <c r="T49" s="30">
        <f t="shared" si="29"/>
        <v>0.79915688414245933</v>
      </c>
      <c r="U49" s="30">
        <f t="shared" si="29"/>
        <v>0.76528996140181005</v>
      </c>
      <c r="V49" s="30">
        <f t="shared" si="29"/>
        <v>0.61498400692909905</v>
      </c>
      <c r="W49" s="30">
        <f t="shared" si="29"/>
        <v>0.3218312839142376</v>
      </c>
      <c r="X49" s="30">
        <f t="shared" si="29"/>
        <v>0.2713769968498887</v>
      </c>
      <c r="Y49" s="30">
        <f t="shared" si="29"/>
        <v>0.33812709748352321</v>
      </c>
      <c r="Z49" s="31">
        <f t="shared" si="29"/>
        <v>0.11326594098790047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x14ac:dyDescent="0.2">
      <c r="A50" s="27"/>
      <c r="D50" s="53">
        <f>D7</f>
        <v>0</v>
      </c>
      <c r="E50" s="30">
        <f t="shared" ref="E50:N55" si="33">E23/$E$23</f>
        <v>1</v>
      </c>
      <c r="F50" s="30">
        <f t="shared" si="33"/>
        <v>0.96877885018883758</v>
      </c>
      <c r="G50" s="30">
        <f t="shared" si="33"/>
        <v>0.97121275702895515</v>
      </c>
      <c r="H50" s="30">
        <f t="shared" si="33"/>
        <v>0.97677996922646526</v>
      </c>
      <c r="I50" s="30">
        <f t="shared" si="33"/>
        <v>0.92452091201566655</v>
      </c>
      <c r="J50" s="30">
        <f t="shared" si="33"/>
        <v>0.81312071618408166</v>
      </c>
      <c r="K50" s="30">
        <f t="shared" si="33"/>
        <v>0.64017345083228427</v>
      </c>
      <c r="L50" s="30">
        <f t="shared" si="33"/>
        <v>0.67763323541754095</v>
      </c>
      <c r="M50" s="30">
        <f t="shared" si="33"/>
        <v>0.76184081689746819</v>
      </c>
      <c r="N50" s="31">
        <f t="shared" si="33"/>
        <v>0.5988250104909778</v>
      </c>
      <c r="P50" s="20">
        <f t="shared" si="30"/>
        <v>-8.1249387366082999</v>
      </c>
      <c r="Q50" s="30">
        <f t="shared" si="31"/>
        <v>0.78585728612574046</v>
      </c>
      <c r="R50" s="30">
        <f t="shared" si="29"/>
        <v>0.7096468496133912</v>
      </c>
      <c r="S50" s="30">
        <f t="shared" si="29"/>
        <v>0.72742316709887034</v>
      </c>
      <c r="T50" s="30">
        <f t="shared" si="29"/>
        <v>0.67817344213364739</v>
      </c>
      <c r="U50" s="30">
        <f t="shared" si="29"/>
        <v>0.64943359389452981</v>
      </c>
      <c r="V50" s="30">
        <f t="shared" si="29"/>
        <v>0.52188228508321655</v>
      </c>
      <c r="W50" s="30">
        <f t="shared" si="29"/>
        <v>0.27310961580793019</v>
      </c>
      <c r="X50" s="30">
        <f t="shared" si="29"/>
        <v>0.23029354526185067</v>
      </c>
      <c r="Y50" s="30">
        <f t="shared" si="29"/>
        <v>0.28693842489403276</v>
      </c>
      <c r="Z50" s="31">
        <f t="shared" si="29"/>
        <v>9.6118740388123888E-2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x14ac:dyDescent="0.2">
      <c r="A51" s="27"/>
      <c r="D51" s="53">
        <f t="shared" ref="D51:D55" si="34">D8</f>
        <v>1.0000000000000001E-9</v>
      </c>
      <c r="E51" s="30">
        <f t="shared" si="33"/>
        <v>0.97314309693663448</v>
      </c>
      <c r="F51" s="30">
        <f t="shared" si="33"/>
        <v>1.0080290949783186</v>
      </c>
      <c r="G51" s="30">
        <f t="shared" si="33"/>
        <v>1.0107147852846552</v>
      </c>
      <c r="H51" s="30">
        <f t="shared" si="33"/>
        <v>1.0036368722898308</v>
      </c>
      <c r="I51" s="30">
        <f t="shared" si="33"/>
        <v>0.97468177367463982</v>
      </c>
      <c r="J51" s="30">
        <f t="shared" si="33"/>
        <v>0.80100713386487621</v>
      </c>
      <c r="K51" s="30">
        <f t="shared" si="33"/>
        <v>0.70342705273464823</v>
      </c>
      <c r="L51" s="30">
        <f t="shared" si="33"/>
        <v>0.55646943628479506</v>
      </c>
      <c r="M51" s="30">
        <f t="shared" si="33"/>
        <v>0.59493635473492801</v>
      </c>
      <c r="N51" s="31">
        <f t="shared" si="33"/>
        <v>0.50177647223387889</v>
      </c>
      <c r="P51" s="20">
        <f t="shared" si="30"/>
        <v>-8</v>
      </c>
      <c r="Q51" s="30">
        <f t="shared" si="31"/>
        <v>0.78172159133620545</v>
      </c>
      <c r="R51" s="30">
        <f t="shared" si="29"/>
        <v>0.70591222396294395</v>
      </c>
      <c r="S51" s="30">
        <f t="shared" si="29"/>
        <v>0.72359499084464329</v>
      </c>
      <c r="T51" s="30">
        <f t="shared" si="29"/>
        <v>0.67460445012892811</v>
      </c>
      <c r="U51" s="30">
        <f t="shared" si="29"/>
        <v>0.64601584975976478</v>
      </c>
      <c r="V51" s="30">
        <f t="shared" si="29"/>
        <v>0.51913579932139342</v>
      </c>
      <c r="W51" s="30">
        <f t="shared" si="29"/>
        <v>0.27167233446561784</v>
      </c>
      <c r="X51" s="30">
        <f t="shared" si="29"/>
        <v>0.2290815900735258</v>
      </c>
      <c r="Y51" s="30">
        <f t="shared" si="29"/>
        <v>0.2854283673178003</v>
      </c>
      <c r="Z51" s="31">
        <f t="shared" si="29"/>
        <v>9.5612900739096021E-2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x14ac:dyDescent="0.2">
      <c r="A52" s="27"/>
      <c r="D52" s="53">
        <f t="shared" si="34"/>
        <v>2.5000000000000001E-9</v>
      </c>
      <c r="E52" s="30">
        <f t="shared" si="33"/>
        <v>1.0780528745279061</v>
      </c>
      <c r="F52" s="30">
        <f t="shared" si="33"/>
        <v>1.0072457686389704</v>
      </c>
      <c r="G52" s="30">
        <f t="shared" si="33"/>
        <v>0.94852426912854948</v>
      </c>
      <c r="H52" s="30">
        <f t="shared" si="33"/>
        <v>1.0495174150230802</v>
      </c>
      <c r="I52" s="30">
        <f t="shared" si="33"/>
        <v>0.9109805567212198</v>
      </c>
      <c r="J52" s="30">
        <f t="shared" si="33"/>
        <v>0.89690865855364388</v>
      </c>
      <c r="K52" s="30">
        <f t="shared" si="33"/>
        <v>0.746286193873269</v>
      </c>
      <c r="L52" s="30">
        <f t="shared" si="33"/>
        <v>0.62635333613092736</v>
      </c>
      <c r="M52" s="30">
        <f t="shared" si="33"/>
        <v>0.60153867673800532</v>
      </c>
      <c r="N52" s="31">
        <f t="shared" si="33"/>
        <v>0.5781787662610155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D53" s="53">
        <f t="shared" si="34"/>
        <v>5.0000000000000001E-9</v>
      </c>
      <c r="E53" s="30">
        <f t="shared" si="33"/>
        <v>0.94992306616309974</v>
      </c>
      <c r="F53" s="30">
        <f t="shared" si="33"/>
        <v>1.0077493355714087</v>
      </c>
      <c r="G53" s="30">
        <f t="shared" si="33"/>
        <v>0.96192474471954115</v>
      </c>
      <c r="H53" s="30">
        <f t="shared" si="33"/>
        <v>0.95364386627500353</v>
      </c>
      <c r="I53" s="30">
        <f t="shared" si="33"/>
        <v>0.91324660791719126</v>
      </c>
      <c r="J53" s="30">
        <f t="shared" si="33"/>
        <v>0.7477968946705833</v>
      </c>
      <c r="K53" s="30">
        <f t="shared" si="33"/>
        <v>0.65824590851867393</v>
      </c>
      <c r="L53" s="30">
        <f t="shared" si="33"/>
        <v>0.59820953979577562</v>
      </c>
      <c r="M53" s="30">
        <f t="shared" si="33"/>
        <v>0.62218492096796751</v>
      </c>
      <c r="N53" s="31">
        <f t="shared" si="33"/>
        <v>0.56903063365505668</v>
      </c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53">
        <f t="shared" si="34"/>
        <v>7.4999999999999993E-9</v>
      </c>
      <c r="E54" s="30">
        <f t="shared" si="33"/>
        <v>0.92824171212757034</v>
      </c>
      <c r="F54" s="30">
        <f t="shared" si="33"/>
        <v>0.98287872429710454</v>
      </c>
      <c r="G54" s="30">
        <f t="shared" si="33"/>
        <v>0.9435445516855504</v>
      </c>
      <c r="H54" s="30">
        <f t="shared" si="33"/>
        <v>0.92166736606518396</v>
      </c>
      <c r="I54" s="30">
        <f t="shared" si="33"/>
        <v>0.92698279479647505</v>
      </c>
      <c r="J54" s="30">
        <f t="shared" si="33"/>
        <v>0.74133445237096096</v>
      </c>
      <c r="K54" s="30">
        <f t="shared" si="33"/>
        <v>0.64543292768219329</v>
      </c>
      <c r="L54" s="30">
        <f t="shared" si="33"/>
        <v>0.60691005735067838</v>
      </c>
      <c r="M54" s="30">
        <f t="shared" si="33"/>
        <v>0.52040844873408865</v>
      </c>
      <c r="N54" s="31">
        <f t="shared" si="33"/>
        <v>0.52356973003217233</v>
      </c>
      <c r="P54" s="7" t="s">
        <v>79</v>
      </c>
      <c r="Q54" s="18" t="e">
        <f>LOG(E60,10)</f>
        <v>#NUM!</v>
      </c>
      <c r="R54" s="18">
        <f t="shared" ref="R54:Z54" si="35">LOG(F60,10)</f>
        <v>-7</v>
      </c>
      <c r="S54" s="18">
        <f t="shared" si="35"/>
        <v>-6.6020599913279616</v>
      </c>
      <c r="T54" s="18">
        <f t="shared" si="35"/>
        <v>-6.3010299956639804</v>
      </c>
      <c r="U54" s="18">
        <f t="shared" si="35"/>
        <v>-5.9999999999999991</v>
      </c>
      <c r="V54" s="18">
        <f t="shared" si="35"/>
        <v>-5.6989700043360179</v>
      </c>
      <c r="W54" s="18">
        <f t="shared" si="35"/>
        <v>-5.3979400086720366</v>
      </c>
      <c r="X54" s="18">
        <f t="shared" si="35"/>
        <v>-5.2218487496163561</v>
      </c>
      <c r="Y54" s="18">
        <f t="shared" si="35"/>
        <v>-5</v>
      </c>
      <c r="Z54" s="19">
        <f t="shared" si="35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54">
        <f t="shared" si="34"/>
        <v>1E-8</v>
      </c>
      <c r="E55" s="36">
        <f t="shared" si="33"/>
        <v>0.93442439502028252</v>
      </c>
      <c r="F55" s="36">
        <f t="shared" si="33"/>
        <v>0.88980276961812843</v>
      </c>
      <c r="G55" s="36">
        <f t="shared" si="33"/>
        <v>0.99661491117638834</v>
      </c>
      <c r="H55" s="36">
        <f t="shared" si="33"/>
        <v>0.83880262973842501</v>
      </c>
      <c r="I55" s="36">
        <f t="shared" si="33"/>
        <v>0.80886837319904881</v>
      </c>
      <c r="J55" s="36">
        <f t="shared" si="33"/>
        <v>0.74821653378094843</v>
      </c>
      <c r="K55" s="36">
        <f t="shared" si="33"/>
        <v>0.56223248006714222</v>
      </c>
      <c r="L55" s="36">
        <f t="shared" si="33"/>
        <v>0.49763603301161002</v>
      </c>
      <c r="M55" s="36">
        <f t="shared" si="33"/>
        <v>0.51112043642467475</v>
      </c>
      <c r="N55" s="37">
        <f t="shared" si="33"/>
        <v>0.54631416981395997</v>
      </c>
      <c r="P55" s="20" t="e">
        <f>LOG(D61,10)</f>
        <v>#NUM!</v>
      </c>
      <c r="Q55" s="30">
        <f>E88</f>
        <v>1</v>
      </c>
      <c r="R55" s="30">
        <f t="shared" ref="R55:Z60" si="36">F88</f>
        <v>0.90302254893116141</v>
      </c>
      <c r="S55" s="30">
        <f t="shared" si="36"/>
        <v>0.92564283609947928</v>
      </c>
      <c r="T55" s="30">
        <f t="shared" si="36"/>
        <v>0.8629727739460531</v>
      </c>
      <c r="U55" s="30">
        <f t="shared" si="36"/>
        <v>0.82640144127978177</v>
      </c>
      <c r="V55" s="30">
        <f t="shared" si="36"/>
        <v>0.66409295211358921</v>
      </c>
      <c r="W55" s="30">
        <f t="shared" si="36"/>
        <v>0.34753080569419259</v>
      </c>
      <c r="X55" s="30">
        <f t="shared" si="36"/>
        <v>0.29304754098189112</v>
      </c>
      <c r="Y55" s="30">
        <f t="shared" si="36"/>
        <v>0.3651279054860368</v>
      </c>
      <c r="Z55" s="31">
        <f t="shared" si="36"/>
        <v>0.12231068170403714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x14ac:dyDescent="0.2">
      <c r="A56" s="27"/>
      <c r="P56" s="20">
        <f t="shared" ref="P56:P60" si="37">LOG(D62,10)</f>
        <v>-8.9999999999999982</v>
      </c>
      <c r="Q56" s="30">
        <f t="shared" ref="Q56:Q60" si="38">E89</f>
        <v>0.93518079924207109</v>
      </c>
      <c r="R56" s="30">
        <f t="shared" si="36"/>
        <v>0.98608780640351279</v>
      </c>
      <c r="S56" s="30">
        <f t="shared" si="36"/>
        <v>0.95386526687553985</v>
      </c>
      <c r="T56" s="30">
        <f t="shared" si="36"/>
        <v>0.91680049015034659</v>
      </c>
      <c r="U56" s="30">
        <f t="shared" si="36"/>
        <v>0.97266023665386436</v>
      </c>
      <c r="V56" s="30">
        <f t="shared" si="36"/>
        <v>0.62772227870679953</v>
      </c>
      <c r="W56" s="30">
        <f t="shared" si="36"/>
        <v>0.63236994705630289</v>
      </c>
      <c r="X56" s="30">
        <f t="shared" si="36"/>
        <v>0.32891722068281393</v>
      </c>
      <c r="Y56" s="30">
        <f t="shared" si="36"/>
        <v>0.28669365329856999</v>
      </c>
      <c r="Z56" s="31">
        <f t="shared" si="36"/>
        <v>6.325144713135411E-2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95" t="s">
        <v>71</v>
      </c>
      <c r="E57" s="87"/>
      <c r="F57" s="86" t="s">
        <v>83</v>
      </c>
      <c r="G57" s="87"/>
      <c r="H57" s="87"/>
      <c r="I57" s="87"/>
      <c r="J57" s="87"/>
      <c r="K57" s="87"/>
      <c r="L57" s="87"/>
      <c r="M57" s="87"/>
      <c r="N57" s="87"/>
      <c r="P57" s="20">
        <f t="shared" si="37"/>
        <v>-8.6020599913279607</v>
      </c>
      <c r="Q57" s="30">
        <f t="shared" si="38"/>
        <v>1.0419870940199072</v>
      </c>
      <c r="R57" s="30">
        <f t="shared" si="36"/>
        <v>0.99669516895441701</v>
      </c>
      <c r="S57" s="30">
        <f t="shared" si="36"/>
        <v>0.94438792571806207</v>
      </c>
      <c r="T57" s="30">
        <f t="shared" si="36"/>
        <v>0.96783388554396366</v>
      </c>
      <c r="U57" s="30">
        <f t="shared" si="36"/>
        <v>0.91158618027034444</v>
      </c>
      <c r="V57" s="30">
        <f t="shared" si="36"/>
        <v>0.70169862782038006</v>
      </c>
      <c r="W57" s="30">
        <f t="shared" si="36"/>
        <v>0.47791385093349725</v>
      </c>
      <c r="X57" s="30">
        <f t="shared" si="36"/>
        <v>0.2673083335872628</v>
      </c>
      <c r="Y57" s="30">
        <f t="shared" si="36"/>
        <v>0.22907539630685014</v>
      </c>
      <c r="Z57" s="31">
        <f t="shared" si="36"/>
        <v>2.2512088313634715E-2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3"/>
      <c r="E58" s="5"/>
      <c r="F58" s="5"/>
      <c r="G58" s="5"/>
      <c r="H58" s="5"/>
      <c r="I58" s="5"/>
      <c r="J58" s="5"/>
      <c r="K58" s="5"/>
      <c r="L58" s="5"/>
      <c r="M58" s="5"/>
      <c r="N58" s="6"/>
      <c r="P58" s="20">
        <f t="shared" si="37"/>
        <v>-8.3010299956639813</v>
      </c>
      <c r="Q58" s="30">
        <f t="shared" si="38"/>
        <v>0.92605109717217671</v>
      </c>
      <c r="R58" s="30">
        <f t="shared" si="36"/>
        <v>0.91613641653500455</v>
      </c>
      <c r="S58" s="30">
        <f t="shared" si="36"/>
        <v>0.98504969059043912</v>
      </c>
      <c r="T58" s="30">
        <f t="shared" si="36"/>
        <v>0.95292380184453185</v>
      </c>
      <c r="U58" s="30">
        <f t="shared" si="36"/>
        <v>0.85280654780821452</v>
      </c>
      <c r="V58" s="30">
        <f t="shared" si="36"/>
        <v>0.48974305721945566</v>
      </c>
      <c r="W58" s="30">
        <f t="shared" si="36"/>
        <v>0.36021450677232658</v>
      </c>
      <c r="X58" s="30">
        <f t="shared" si="36"/>
        <v>0.27917728224632254</v>
      </c>
      <c r="Y58" s="30">
        <f t="shared" si="36"/>
        <v>0.13560726100465659</v>
      </c>
      <c r="Z58" s="31">
        <f t="shared" si="36"/>
        <v>4.2454089462750977E-2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ht="13.2" x14ac:dyDescent="0.2">
      <c r="A59" s="27"/>
      <c r="D59" s="7" t="s">
        <v>20</v>
      </c>
      <c r="E59" s="28" t="s">
        <v>81</v>
      </c>
      <c r="F59" s="8"/>
      <c r="G59" s="8"/>
      <c r="H59" s="8"/>
      <c r="I59" s="8"/>
      <c r="J59" s="8"/>
      <c r="K59" s="8"/>
      <c r="L59" s="8"/>
      <c r="M59" s="8"/>
      <c r="N59" s="9"/>
      <c r="P59" s="20">
        <f t="shared" si="37"/>
        <v>-8.1249387366082999</v>
      </c>
      <c r="Q59" s="30">
        <f t="shared" si="38"/>
        <v>0.78585728612574046</v>
      </c>
      <c r="R59" s="30">
        <f t="shared" si="36"/>
        <v>0.91043539678115626</v>
      </c>
      <c r="S59" s="30">
        <f t="shared" si="36"/>
        <v>0.88600466140839118</v>
      </c>
      <c r="T59" s="30">
        <f t="shared" si="36"/>
        <v>0.85850346408183786</v>
      </c>
      <c r="U59" s="30">
        <f t="shared" si="36"/>
        <v>0.81234260982136197</v>
      </c>
      <c r="V59" s="30">
        <f t="shared" si="36"/>
        <v>0.43123253122754068</v>
      </c>
      <c r="W59" s="30">
        <f t="shared" si="36"/>
        <v>0.30920951237227556</v>
      </c>
      <c r="X59" s="30">
        <f t="shared" si="36"/>
        <v>0.16895586411193997</v>
      </c>
      <c r="Y59" s="30">
        <f t="shared" si="36"/>
        <v>4.9100402347726613E-2</v>
      </c>
      <c r="Z59" s="31">
        <f t="shared" si="36"/>
        <v>0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7" t="s">
        <v>82</v>
      </c>
      <c r="E60" s="55">
        <f>E6</f>
        <v>0</v>
      </c>
      <c r="F60" s="55">
        <f t="shared" ref="F60:N60" si="39">F6</f>
        <v>9.9999999999999995E-8</v>
      </c>
      <c r="G60" s="55">
        <f t="shared" si="39"/>
        <v>2.4999999999999999E-7</v>
      </c>
      <c r="H60" s="55">
        <f t="shared" si="39"/>
        <v>4.9999999999999998E-7</v>
      </c>
      <c r="I60" s="55">
        <f t="shared" si="39"/>
        <v>9.9999999999999995E-7</v>
      </c>
      <c r="J60" s="55">
        <f t="shared" si="39"/>
        <v>1.9999999999999999E-6</v>
      </c>
      <c r="K60" s="55">
        <f t="shared" si="39"/>
        <v>3.9999999999999998E-6</v>
      </c>
      <c r="L60" s="55">
        <f t="shared" si="39"/>
        <v>6.0000000000000002E-6</v>
      </c>
      <c r="M60" s="55">
        <f t="shared" si="39"/>
        <v>1.0000000000000001E-5</v>
      </c>
      <c r="N60" s="56">
        <f t="shared" si="39"/>
        <v>1.4E-5</v>
      </c>
      <c r="P60" s="20">
        <f t="shared" si="37"/>
        <v>-8</v>
      </c>
      <c r="Q60" s="30">
        <f t="shared" si="38"/>
        <v>0.78172159133620545</v>
      </c>
      <c r="R60" s="30">
        <f t="shared" si="36"/>
        <v>0.76954106863397409</v>
      </c>
      <c r="S60" s="30">
        <f t="shared" si="36"/>
        <v>0.8940647555288026</v>
      </c>
      <c r="T60" s="30">
        <f t="shared" si="36"/>
        <v>0.79440755876410063</v>
      </c>
      <c r="U60" s="30">
        <f t="shared" si="36"/>
        <v>0.66351478708571809</v>
      </c>
      <c r="V60" s="30">
        <f t="shared" si="36"/>
        <v>0.41990946660433304</v>
      </c>
      <c r="W60" s="30">
        <f t="shared" si="36"/>
        <v>0.2640798257519863</v>
      </c>
      <c r="X60" s="30">
        <f t="shared" si="36"/>
        <v>0.1287661921989951</v>
      </c>
      <c r="Y60" s="30">
        <f t="shared" si="36"/>
        <v>7.121263560898794E-2</v>
      </c>
      <c r="Z60" s="31">
        <f t="shared" si="36"/>
        <v>9.3197342083696011E-2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>D7</f>
        <v>0</v>
      </c>
      <c r="E61" s="30">
        <f t="shared" ref="E61:N66" si="40">AVERAGE(E34,E42,E50)</f>
        <v>1</v>
      </c>
      <c r="F61" s="30">
        <f t="shared" si="40"/>
        <v>0.95325561714905571</v>
      </c>
      <c r="G61" s="30">
        <f t="shared" si="40"/>
        <v>0.96415888746540579</v>
      </c>
      <c r="H61" s="30">
        <f t="shared" si="40"/>
        <v>0.93395110878794008</v>
      </c>
      <c r="I61" s="30">
        <f t="shared" si="40"/>
        <v>0.91632325451171293</v>
      </c>
      <c r="J61" s="30">
        <f t="shared" si="40"/>
        <v>0.83808846824003336</v>
      </c>
      <c r="K61" s="30">
        <f t="shared" si="40"/>
        <v>0.68550142862150298</v>
      </c>
      <c r="L61" s="30">
        <f t="shared" si="40"/>
        <v>0.65923979195636373</v>
      </c>
      <c r="M61" s="30">
        <f t="shared" si="40"/>
        <v>0.69398345780117643</v>
      </c>
      <c r="N61" s="31">
        <f t="shared" si="40"/>
        <v>0.57694242252780892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ref="D62:D66" si="41">D8</f>
        <v>1.0000000000000001E-9</v>
      </c>
      <c r="E62" s="30">
        <f t="shared" si="40"/>
        <v>0.96875630878182106</v>
      </c>
      <c r="F62" s="30">
        <f t="shared" si="40"/>
        <v>0.99329414315799003</v>
      </c>
      <c r="G62" s="30">
        <f t="shared" si="40"/>
        <v>0.97776246329298655</v>
      </c>
      <c r="H62" s="30">
        <f t="shared" si="40"/>
        <v>0.95989676261275969</v>
      </c>
      <c r="I62" s="30">
        <f t="shared" si="40"/>
        <v>0.98682188126393611</v>
      </c>
      <c r="J62" s="30">
        <f t="shared" si="40"/>
        <v>0.82055733431626365</v>
      </c>
      <c r="K62" s="30">
        <f t="shared" si="40"/>
        <v>0.82279757043609303</v>
      </c>
      <c r="L62" s="30">
        <f t="shared" si="40"/>
        <v>0.67652944044888275</v>
      </c>
      <c r="M62" s="30">
        <f t="shared" si="40"/>
        <v>0.65617713609989836</v>
      </c>
      <c r="N62" s="31">
        <f t="shared" si="40"/>
        <v>0.54847510933982291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41"/>
        <v>2.5000000000000001E-9</v>
      </c>
      <c r="E63" s="30">
        <f t="shared" si="40"/>
        <v>1.0202383211358272</v>
      </c>
      <c r="F63" s="30">
        <f t="shared" si="40"/>
        <v>0.9984070287891692</v>
      </c>
      <c r="G63" s="30">
        <f t="shared" si="40"/>
        <v>0.97319426255568642</v>
      </c>
      <c r="H63" s="30">
        <f t="shared" si="40"/>
        <v>0.98449551774780142</v>
      </c>
      <c r="I63" s="30">
        <f t="shared" si="40"/>
        <v>0.95738339796306127</v>
      </c>
      <c r="J63" s="30">
        <f t="shared" si="40"/>
        <v>0.85621488920936661</v>
      </c>
      <c r="K63" s="30">
        <f t="shared" si="40"/>
        <v>0.74834773894174234</v>
      </c>
      <c r="L63" s="30">
        <f t="shared" si="40"/>
        <v>0.64683316184313966</v>
      </c>
      <c r="M63" s="30">
        <f t="shared" si="40"/>
        <v>0.62840439270088688</v>
      </c>
      <c r="N63" s="31">
        <f t="shared" si="40"/>
        <v>0.52883821267272346</v>
      </c>
      <c r="P63" s="7" t="s">
        <v>79</v>
      </c>
      <c r="Q63" s="18" t="e">
        <f>LOG(E60,10)</f>
        <v>#NUM!</v>
      </c>
      <c r="R63" s="18">
        <f t="shared" ref="R63:Z63" si="42">LOG(F60,10)</f>
        <v>-7</v>
      </c>
      <c r="S63" s="18">
        <f t="shared" si="42"/>
        <v>-6.6020599913279616</v>
      </c>
      <c r="T63" s="18">
        <f t="shared" si="42"/>
        <v>-6.3010299956639804</v>
      </c>
      <c r="U63" s="18">
        <f t="shared" si="42"/>
        <v>-5.9999999999999991</v>
      </c>
      <c r="V63" s="18">
        <f t="shared" si="42"/>
        <v>-5.6989700043360179</v>
      </c>
      <c r="W63" s="18">
        <f t="shared" si="42"/>
        <v>-5.3979400086720366</v>
      </c>
      <c r="X63" s="18">
        <f t="shared" si="42"/>
        <v>-5.2218487496163561</v>
      </c>
      <c r="Y63" s="18">
        <f t="shared" si="42"/>
        <v>-5</v>
      </c>
      <c r="Z63" s="19">
        <f t="shared" si="42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x14ac:dyDescent="0.2">
      <c r="A64" s="26"/>
      <c r="D64" s="53">
        <f t="shared" si="41"/>
        <v>5.0000000000000001E-9</v>
      </c>
      <c r="E64" s="30">
        <f t="shared" si="40"/>
        <v>0.96435567457080984</v>
      </c>
      <c r="F64" s="30">
        <f t="shared" si="40"/>
        <v>0.95957667056069373</v>
      </c>
      <c r="G64" s="30">
        <f t="shared" si="40"/>
        <v>0.99279375793982749</v>
      </c>
      <c r="H64" s="30">
        <f t="shared" si="40"/>
        <v>0.97730866499899971</v>
      </c>
      <c r="I64" s="30">
        <f t="shared" si="40"/>
        <v>0.92905085660045916</v>
      </c>
      <c r="J64" s="30">
        <f t="shared" si="40"/>
        <v>0.75404956902037712</v>
      </c>
      <c r="K64" s="30">
        <f t="shared" si="40"/>
        <v>0.69161513621670856</v>
      </c>
      <c r="L64" s="30">
        <f t="shared" si="40"/>
        <v>0.65255414825846081</v>
      </c>
      <c r="M64" s="30">
        <f t="shared" si="40"/>
        <v>0.58335154533507783</v>
      </c>
      <c r="N64" s="31">
        <f t="shared" si="40"/>
        <v>0.53845051456614579</v>
      </c>
      <c r="P64" s="20" t="e">
        <f>LOG(D61,10)</f>
        <v>#NUM!</v>
      </c>
      <c r="Q64" s="30">
        <f>Q46-Q55</f>
        <v>0</v>
      </c>
      <c r="R64" s="30">
        <f t="shared" ref="R64:Z64" si="43">R46-R55</f>
        <v>0</v>
      </c>
      <c r="S64" s="30">
        <f t="shared" si="43"/>
        <v>0</v>
      </c>
      <c r="T64" s="30">
        <f t="shared" si="43"/>
        <v>0</v>
      </c>
      <c r="U64" s="30">
        <f t="shared" si="43"/>
        <v>0</v>
      </c>
      <c r="V64" s="30">
        <f t="shared" si="43"/>
        <v>0</v>
      </c>
      <c r="W64" s="30">
        <f t="shared" si="43"/>
        <v>0</v>
      </c>
      <c r="X64" s="30">
        <f t="shared" si="43"/>
        <v>0</v>
      </c>
      <c r="Y64" s="30">
        <f t="shared" si="43"/>
        <v>0</v>
      </c>
      <c r="Z64" s="31">
        <f t="shared" si="43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53">
        <f t="shared" si="41"/>
        <v>7.4999999999999993E-9</v>
      </c>
      <c r="E65" s="30">
        <f t="shared" si="40"/>
        <v>0.89678044852949246</v>
      </c>
      <c r="F65" s="30">
        <f t="shared" si="40"/>
        <v>0.95682870547110277</v>
      </c>
      <c r="G65" s="30">
        <f t="shared" si="40"/>
        <v>0.94505277575746238</v>
      </c>
      <c r="H65" s="30">
        <f t="shared" si="40"/>
        <v>0.93179684375962868</v>
      </c>
      <c r="I65" s="30">
        <f t="shared" si="40"/>
        <v>0.90954671632797801</v>
      </c>
      <c r="J65" s="30">
        <f t="shared" si="40"/>
        <v>0.72584674044907593</v>
      </c>
      <c r="K65" s="30">
        <f t="shared" si="40"/>
        <v>0.66703007072706344</v>
      </c>
      <c r="L65" s="30">
        <f t="shared" si="40"/>
        <v>0.59942600237648325</v>
      </c>
      <c r="M65" s="30">
        <f t="shared" si="40"/>
        <v>0.54165412314338024</v>
      </c>
      <c r="N65" s="31">
        <f t="shared" si="40"/>
        <v>0.51798709560057199</v>
      </c>
      <c r="P65" s="20">
        <f t="shared" ref="P65:P69" si="44">LOG(D62,10)</f>
        <v>-8.9999999999999982</v>
      </c>
      <c r="Q65" s="30">
        <f t="shared" ref="Q65:Z69" si="45">Q47-Q56</f>
        <v>0</v>
      </c>
      <c r="R65" s="30">
        <f t="shared" si="45"/>
        <v>-0.14159845736045706</v>
      </c>
      <c r="S65" s="30">
        <f t="shared" si="45"/>
        <v>-8.8221859599331376E-2</v>
      </c>
      <c r="T65" s="30">
        <f t="shared" si="45"/>
        <v>-0.10976492168732954</v>
      </c>
      <c r="U65" s="30">
        <f t="shared" si="45"/>
        <v>-0.1998254763030386</v>
      </c>
      <c r="V65" s="30">
        <f t="shared" si="45"/>
        <v>-6.6753009781866934E-3</v>
      </c>
      <c r="W65" s="30">
        <f t="shared" si="45"/>
        <v>-0.30736581042596695</v>
      </c>
      <c r="X65" s="30">
        <f t="shared" si="45"/>
        <v>-5.4864787091445433E-2</v>
      </c>
      <c r="Y65" s="30">
        <f t="shared" si="45"/>
        <v>5.4766953179445299E-2</v>
      </c>
      <c r="Z65" s="31">
        <f t="shared" si="45"/>
        <v>5.1131153940469909E-2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si="41"/>
        <v>1E-8</v>
      </c>
      <c r="E66" s="30">
        <f t="shared" si="40"/>
        <v>0.89478699027227915</v>
      </c>
      <c r="F66" s="30">
        <f t="shared" si="40"/>
        <v>0.88891582114747336</v>
      </c>
      <c r="G66" s="30">
        <f t="shared" si="40"/>
        <v>0.94893784513417467</v>
      </c>
      <c r="H66" s="30">
        <f t="shared" si="40"/>
        <v>0.90090179027731543</v>
      </c>
      <c r="I66" s="30">
        <f t="shared" si="40"/>
        <v>0.83780978523572702</v>
      </c>
      <c r="J66" s="30">
        <f t="shared" si="40"/>
        <v>0.72038887718334121</v>
      </c>
      <c r="K66" s="30">
        <f t="shared" si="40"/>
        <v>0.64527697940458173</v>
      </c>
      <c r="L66" s="30">
        <f t="shared" si="40"/>
        <v>0.58005406189086461</v>
      </c>
      <c r="M66" s="30">
        <f t="shared" si="40"/>
        <v>0.55231250492039841</v>
      </c>
      <c r="N66" s="31">
        <f t="shared" si="40"/>
        <v>0.56290941714064135</v>
      </c>
      <c r="P66" s="20">
        <f t="shared" si="44"/>
        <v>-8.6020599913279607</v>
      </c>
      <c r="Q66" s="30">
        <f t="shared" si="45"/>
        <v>0</v>
      </c>
      <c r="R66" s="30">
        <f t="shared" si="45"/>
        <v>-5.5757327359186704E-2</v>
      </c>
      <c r="S66" s="30">
        <f t="shared" si="45"/>
        <v>2.0119963169579536E-2</v>
      </c>
      <c r="T66" s="30">
        <f t="shared" si="45"/>
        <v>-6.8627392601617543E-2</v>
      </c>
      <c r="U66" s="30">
        <f t="shared" si="45"/>
        <v>-5.0486543977361631E-2</v>
      </c>
      <c r="V66" s="30">
        <f t="shared" si="45"/>
        <v>-9.7223424884398391E-3</v>
      </c>
      <c r="W66" s="30">
        <f t="shared" si="45"/>
        <v>-0.11579123662580848</v>
      </c>
      <c r="X66" s="30">
        <f t="shared" si="45"/>
        <v>3.804342205013761E-2</v>
      </c>
      <c r="Y66" s="30">
        <f t="shared" si="45"/>
        <v>0.15138316887612069</v>
      </c>
      <c r="Z66" s="31">
        <f t="shared" si="45"/>
        <v>0.10493406348274878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3.2" x14ac:dyDescent="0.2">
      <c r="D67" s="7" t="s">
        <v>66</v>
      </c>
      <c r="E67" s="28" t="s">
        <v>81</v>
      </c>
      <c r="F67" s="8"/>
      <c r="G67" s="8"/>
      <c r="H67" s="8"/>
      <c r="I67" s="8"/>
      <c r="J67" s="8"/>
      <c r="K67" s="8"/>
      <c r="L67" s="8"/>
      <c r="M67" s="8"/>
      <c r="N67" s="9"/>
      <c r="P67" s="20">
        <f t="shared" si="44"/>
        <v>-8.3010299956639813</v>
      </c>
      <c r="Q67" s="30">
        <f t="shared" si="45"/>
        <v>0</v>
      </c>
      <c r="R67" s="30">
        <f t="shared" si="45"/>
        <v>-7.989139432608694E-2</v>
      </c>
      <c r="S67" s="30">
        <f t="shared" si="45"/>
        <v>-0.12785712663095095</v>
      </c>
      <c r="T67" s="30">
        <f t="shared" si="45"/>
        <v>-0.15376691770207251</v>
      </c>
      <c r="U67" s="30">
        <f t="shared" si="45"/>
        <v>-8.7516586406404473E-2</v>
      </c>
      <c r="V67" s="30">
        <f t="shared" si="45"/>
        <v>0.12524094970964339</v>
      </c>
      <c r="W67" s="30">
        <f t="shared" si="45"/>
        <v>-3.8383222858088983E-2</v>
      </c>
      <c r="X67" s="30">
        <f t="shared" si="45"/>
        <v>-7.8002853964338481E-3</v>
      </c>
      <c r="Y67" s="30">
        <f t="shared" si="45"/>
        <v>0.20251983647886662</v>
      </c>
      <c r="Z67" s="31">
        <f t="shared" si="45"/>
        <v>7.0811851525149488E-2</v>
      </c>
      <c r="AA67" s="33"/>
    </row>
    <row r="68" spans="1:65" x14ac:dyDescent="0.2">
      <c r="D68" s="7" t="s">
        <v>82</v>
      </c>
      <c r="E68" s="55">
        <f>E6</f>
        <v>0</v>
      </c>
      <c r="F68" s="55">
        <f t="shared" ref="F68:N68" si="46">F6</f>
        <v>9.9999999999999995E-8</v>
      </c>
      <c r="G68" s="55">
        <f t="shared" si="46"/>
        <v>2.4999999999999999E-7</v>
      </c>
      <c r="H68" s="55">
        <f t="shared" si="46"/>
        <v>4.9999999999999998E-7</v>
      </c>
      <c r="I68" s="55">
        <f t="shared" si="46"/>
        <v>9.9999999999999995E-7</v>
      </c>
      <c r="J68" s="55">
        <f t="shared" si="46"/>
        <v>1.9999999999999999E-6</v>
      </c>
      <c r="K68" s="55">
        <f t="shared" si="46"/>
        <v>3.9999999999999998E-6</v>
      </c>
      <c r="L68" s="55">
        <f t="shared" si="46"/>
        <v>6.0000000000000002E-6</v>
      </c>
      <c r="M68" s="55">
        <f t="shared" si="46"/>
        <v>1.0000000000000001E-5</v>
      </c>
      <c r="N68" s="56">
        <f t="shared" si="46"/>
        <v>1.4E-5</v>
      </c>
      <c r="P68" s="20">
        <f t="shared" si="44"/>
        <v>-8.1249387366082999</v>
      </c>
      <c r="Q68" s="30">
        <f t="shared" si="45"/>
        <v>0</v>
      </c>
      <c r="R68" s="30">
        <f t="shared" si="45"/>
        <v>-0.20078854716776506</v>
      </c>
      <c r="S68" s="30">
        <f t="shared" si="45"/>
        <v>-0.15858149430952084</v>
      </c>
      <c r="T68" s="30">
        <f t="shared" si="45"/>
        <v>-0.18033002194819048</v>
      </c>
      <c r="U68" s="30">
        <f t="shared" si="45"/>
        <v>-0.16290901592683216</v>
      </c>
      <c r="V68" s="30">
        <f t="shared" si="45"/>
        <v>9.0649753855675863E-2</v>
      </c>
      <c r="W68" s="30">
        <f t="shared" si="45"/>
        <v>-3.6099896564345368E-2</v>
      </c>
      <c r="X68" s="30">
        <f t="shared" si="45"/>
        <v>6.13376811499107E-2</v>
      </c>
      <c r="Y68" s="30">
        <f t="shared" si="45"/>
        <v>0.23783802254630615</v>
      </c>
      <c r="Z68" s="31">
        <f t="shared" si="45"/>
        <v>9.6118740388123888E-2</v>
      </c>
      <c r="AA68" s="33"/>
    </row>
    <row r="69" spans="1:65" x14ac:dyDescent="0.2">
      <c r="D69" s="53">
        <f>D7</f>
        <v>0</v>
      </c>
      <c r="E69" s="30">
        <f t="shared" ref="E69:N74" si="47">STDEV(E34,E42,E50)</f>
        <v>0</v>
      </c>
      <c r="F69" s="30">
        <f t="shared" si="47"/>
        <v>6.5236811082720836E-2</v>
      </c>
      <c r="G69" s="30">
        <f t="shared" si="47"/>
        <v>0.10028289892240491</v>
      </c>
      <c r="H69" s="30">
        <f t="shared" si="47"/>
        <v>0.12232840864184512</v>
      </c>
      <c r="I69" s="30">
        <f t="shared" si="47"/>
        <v>7.4548372808327545E-2</v>
      </c>
      <c r="J69" s="30">
        <f t="shared" si="47"/>
        <v>8.0879336881648847E-2</v>
      </c>
      <c r="K69" s="30">
        <f t="shared" si="47"/>
        <v>5.2743636573955623E-2</v>
      </c>
      <c r="L69" s="30">
        <f t="shared" si="47"/>
        <v>1.6954612246806531E-2</v>
      </c>
      <c r="M69" s="30">
        <f t="shared" si="47"/>
        <v>9.3506934392709573E-2</v>
      </c>
      <c r="N69" s="31">
        <f t="shared" si="47"/>
        <v>5.9449192790722041E-2</v>
      </c>
      <c r="P69" s="21">
        <f t="shared" si="44"/>
        <v>-8</v>
      </c>
      <c r="Q69" s="36">
        <f t="shared" si="45"/>
        <v>0</v>
      </c>
      <c r="R69" s="36">
        <f t="shared" si="45"/>
        <v>-6.3628844671030138E-2</v>
      </c>
      <c r="S69" s="36">
        <f t="shared" si="45"/>
        <v>-0.17046976468415931</v>
      </c>
      <c r="T69" s="36">
        <f t="shared" si="45"/>
        <v>-0.11980310863517252</v>
      </c>
      <c r="U69" s="36">
        <f t="shared" si="45"/>
        <v>-1.7498937325953312E-2</v>
      </c>
      <c r="V69" s="36">
        <f t="shared" si="45"/>
        <v>9.9226332717060384E-2</v>
      </c>
      <c r="W69" s="36">
        <f t="shared" si="45"/>
        <v>7.5925087136315406E-3</v>
      </c>
      <c r="X69" s="36">
        <f t="shared" si="45"/>
        <v>0.1003153978745307</v>
      </c>
      <c r="Y69" s="36">
        <f t="shared" si="45"/>
        <v>0.21421573170881236</v>
      </c>
      <c r="Z69" s="37">
        <f t="shared" si="45"/>
        <v>2.4155586554000102E-3</v>
      </c>
      <c r="AA69" s="33"/>
    </row>
    <row r="70" spans="1:65" x14ac:dyDescent="0.2">
      <c r="D70" s="53">
        <f t="shared" ref="D70:D74" si="48">D8</f>
        <v>1.0000000000000001E-9</v>
      </c>
      <c r="E70" s="30">
        <f t="shared" si="47"/>
        <v>3.1849307620953934E-2</v>
      </c>
      <c r="F70" s="30">
        <f t="shared" si="47"/>
        <v>0.14120357490496099</v>
      </c>
      <c r="G70" s="30">
        <f t="shared" si="47"/>
        <v>0.11566070483847476</v>
      </c>
      <c r="H70" s="30">
        <f t="shared" si="47"/>
        <v>0.10330667623209067</v>
      </c>
      <c r="I70" s="30">
        <f t="shared" si="47"/>
        <v>0.15163577702213826</v>
      </c>
      <c r="J70" s="30">
        <f t="shared" si="47"/>
        <v>0.10920847701839202</v>
      </c>
      <c r="K70" s="30">
        <f t="shared" si="47"/>
        <v>0.16297226341426574</v>
      </c>
      <c r="L70" s="30">
        <f t="shared" si="47"/>
        <v>0.13525766817295543</v>
      </c>
      <c r="M70" s="30">
        <f t="shared" si="47"/>
        <v>9.6595419992194329E-2</v>
      </c>
      <c r="N70" s="31">
        <f t="shared" si="47"/>
        <v>7.4950626726199246E-2</v>
      </c>
      <c r="AA70" s="33"/>
    </row>
    <row r="71" spans="1:65" x14ac:dyDescent="0.2">
      <c r="D71" s="53">
        <f t="shared" si="48"/>
        <v>2.5000000000000001E-9</v>
      </c>
      <c r="E71" s="30">
        <f t="shared" si="47"/>
        <v>0.11186333444449932</v>
      </c>
      <c r="F71" s="30">
        <f t="shared" si="47"/>
        <v>8.1241594316635204E-2</v>
      </c>
      <c r="G71" s="30">
        <f t="shared" si="47"/>
        <v>7.6920325195339784E-2</v>
      </c>
      <c r="H71" s="30">
        <f t="shared" si="47"/>
        <v>0.12674814176745475</v>
      </c>
      <c r="I71" s="30">
        <f t="shared" si="47"/>
        <v>9.4525116414030233E-2</v>
      </c>
      <c r="J71" s="30">
        <f t="shared" si="47"/>
        <v>0.10203955546419877</v>
      </c>
      <c r="K71" s="30">
        <f t="shared" si="47"/>
        <v>5.0442915612430618E-2</v>
      </c>
      <c r="L71" s="30">
        <f t="shared" si="47"/>
        <v>6.6162436614905618E-2</v>
      </c>
      <c r="M71" s="30">
        <f t="shared" si="47"/>
        <v>5.8866840863693731E-2</v>
      </c>
      <c r="N71" s="31">
        <f t="shared" si="47"/>
        <v>4.2946272178912823E-2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x14ac:dyDescent="0.2">
      <c r="D72" s="53">
        <f t="shared" si="48"/>
        <v>5.0000000000000001E-9</v>
      </c>
      <c r="E72" s="30">
        <f t="shared" si="47"/>
        <v>0.10506105390313894</v>
      </c>
      <c r="F72" s="30">
        <f t="shared" si="47"/>
        <v>9.4587822807135069E-2</v>
      </c>
      <c r="G72" s="30">
        <f t="shared" si="47"/>
        <v>0.11705500326420912</v>
      </c>
      <c r="H72" s="30">
        <f t="shared" si="47"/>
        <v>0.13798646861187977</v>
      </c>
      <c r="I72" s="30">
        <f t="shared" si="47"/>
        <v>0.1004149755187325</v>
      </c>
      <c r="J72" s="30">
        <f t="shared" si="47"/>
        <v>6.4813636979594719E-2</v>
      </c>
      <c r="K72" s="30">
        <f t="shared" si="47"/>
        <v>3.6613619715237945E-2</v>
      </c>
      <c r="L72" s="30">
        <f t="shared" si="47"/>
        <v>8.3482796406212034E-2</v>
      </c>
      <c r="M72" s="30">
        <f t="shared" si="47"/>
        <v>5.4239895035363507E-2</v>
      </c>
      <c r="N72" s="31">
        <f t="shared" si="47"/>
        <v>2.7992221659819717E-2</v>
      </c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53">
        <f t="shared" si="48"/>
        <v>7.4999999999999993E-9</v>
      </c>
      <c r="E73" s="30">
        <f t="shared" si="47"/>
        <v>8.2198544114933325E-2</v>
      </c>
      <c r="F73" s="30">
        <f t="shared" si="47"/>
        <v>0.12139612339151329</v>
      </c>
      <c r="G73" s="30">
        <f t="shared" si="47"/>
        <v>9.8625683770037081E-2</v>
      </c>
      <c r="H73" s="30">
        <f t="shared" si="47"/>
        <v>0.14934621822520625</v>
      </c>
      <c r="I73" s="30">
        <f t="shared" si="47"/>
        <v>0.12094435857210324</v>
      </c>
      <c r="J73" s="30">
        <f t="shared" si="47"/>
        <v>4.9588454402121576E-2</v>
      </c>
      <c r="K73" s="30">
        <f t="shared" si="47"/>
        <v>7.3615753223400526E-2</v>
      </c>
      <c r="L73" s="30">
        <f t="shared" si="47"/>
        <v>4.0215297248811052E-2</v>
      </c>
      <c r="M73" s="30">
        <f t="shared" si="47"/>
        <v>2.6695942513408819E-2</v>
      </c>
      <c r="N73" s="31">
        <f t="shared" si="47"/>
        <v>2.7992864585857348E-2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si="48"/>
        <v>1E-8</v>
      </c>
      <c r="E74" s="30">
        <f t="shared" si="47"/>
        <v>0.10774932819446995</v>
      </c>
      <c r="F74" s="30">
        <f t="shared" si="47"/>
        <v>9.984345411346518E-2</v>
      </c>
      <c r="G74" s="30">
        <f t="shared" si="47"/>
        <v>0.12161242959984582</v>
      </c>
      <c r="H74" s="30">
        <f t="shared" si="47"/>
        <v>0.19527411417545476</v>
      </c>
      <c r="I74" s="30">
        <f t="shared" si="47"/>
        <v>0.13794631021184273</v>
      </c>
      <c r="J74" s="30">
        <f t="shared" si="47"/>
        <v>8.7434687421884483E-2</v>
      </c>
      <c r="K74" s="30">
        <f t="shared" si="47"/>
        <v>9.470936087438192E-2</v>
      </c>
      <c r="L74" s="30">
        <f t="shared" si="47"/>
        <v>9.2207419985044337E-2</v>
      </c>
      <c r="M74" s="30">
        <f t="shared" si="47"/>
        <v>4.2833757421994724E-2</v>
      </c>
      <c r="N74" s="31">
        <f t="shared" si="47"/>
        <v>5.7705140858308593E-2</v>
      </c>
      <c r="P74" s="7" t="s">
        <v>79</v>
      </c>
      <c r="Q74" s="58" t="e">
        <f>LOG(E6,10)</f>
        <v>#NUM!</v>
      </c>
      <c r="R74" s="58">
        <f t="shared" ref="R74:Z74" si="49">LOG(F6,10)</f>
        <v>-7</v>
      </c>
      <c r="S74" s="58">
        <f t="shared" si="49"/>
        <v>-6.6020599913279616</v>
      </c>
      <c r="T74" s="58">
        <f t="shared" si="49"/>
        <v>-6.3010299956639804</v>
      </c>
      <c r="U74" s="58">
        <f t="shared" si="49"/>
        <v>-5.9999999999999991</v>
      </c>
      <c r="V74" s="58">
        <f t="shared" si="49"/>
        <v>-5.6989700043360179</v>
      </c>
      <c r="W74" s="58">
        <f t="shared" si="49"/>
        <v>-5.3979400086720366</v>
      </c>
      <c r="X74" s="58">
        <f t="shared" si="49"/>
        <v>-5.2218487496163561</v>
      </c>
      <c r="Y74" s="58">
        <f t="shared" si="49"/>
        <v>-5</v>
      </c>
      <c r="Z74" s="59">
        <f t="shared" si="49"/>
        <v>-4.8538719643217609</v>
      </c>
      <c r="AA74" s="33"/>
    </row>
    <row r="75" spans="1:65" ht="13.2" x14ac:dyDescent="0.2">
      <c r="D75" s="7" t="s">
        <v>67</v>
      </c>
      <c r="E75" s="28" t="s">
        <v>81</v>
      </c>
      <c r="F75" s="8"/>
      <c r="G75" s="8"/>
      <c r="H75" s="8"/>
      <c r="I75" s="8"/>
      <c r="J75" s="8"/>
      <c r="K75" s="8"/>
      <c r="L75" s="8"/>
      <c r="M75" s="8"/>
      <c r="N75" s="9"/>
      <c r="P75" s="60" t="e">
        <f>LOG(D7,10)</f>
        <v>#NUM!</v>
      </c>
      <c r="Q75" s="30" t="e">
        <f>(R$74-Q$74)*($P76-$P75)</f>
        <v>#NUM!</v>
      </c>
      <c r="R75" s="30" t="e">
        <f t="shared" ref="R75:Y79" si="50">(S$74-R$74)*($P76-$P75)</f>
        <v>#NUM!</v>
      </c>
      <c r="S75" s="30" t="e">
        <f t="shared" si="50"/>
        <v>#NUM!</v>
      </c>
      <c r="T75" s="30" t="e">
        <f t="shared" si="50"/>
        <v>#NUM!</v>
      </c>
      <c r="U75" s="30" t="e">
        <f t="shared" si="50"/>
        <v>#NUM!</v>
      </c>
      <c r="V75" s="30" t="e">
        <f t="shared" si="50"/>
        <v>#NUM!</v>
      </c>
      <c r="W75" s="30" t="e">
        <f t="shared" si="50"/>
        <v>#NUM!</v>
      </c>
      <c r="X75" s="30" t="e">
        <f t="shared" si="50"/>
        <v>#NUM!</v>
      </c>
      <c r="Y75" s="30" t="e">
        <f t="shared" si="50"/>
        <v>#NUM!</v>
      </c>
      <c r="Z75" s="32" t="s">
        <v>1</v>
      </c>
      <c r="AA75" s="33"/>
    </row>
    <row r="76" spans="1:65" x14ac:dyDescent="0.2">
      <c r="D76" s="7" t="s">
        <v>82</v>
      </c>
      <c r="E76" s="55">
        <f>E6</f>
        <v>0</v>
      </c>
      <c r="F76" s="55">
        <f t="shared" ref="F76:N76" si="51">F6</f>
        <v>9.9999999999999995E-8</v>
      </c>
      <c r="G76" s="55">
        <f t="shared" si="51"/>
        <v>2.4999999999999999E-7</v>
      </c>
      <c r="H76" s="55">
        <f t="shared" si="51"/>
        <v>4.9999999999999998E-7</v>
      </c>
      <c r="I76" s="55">
        <f t="shared" si="51"/>
        <v>9.9999999999999995E-7</v>
      </c>
      <c r="J76" s="55">
        <f t="shared" si="51"/>
        <v>1.9999999999999999E-6</v>
      </c>
      <c r="K76" s="55">
        <f t="shared" si="51"/>
        <v>3.9999999999999998E-6</v>
      </c>
      <c r="L76" s="55">
        <f t="shared" si="51"/>
        <v>6.0000000000000002E-6</v>
      </c>
      <c r="M76" s="55">
        <f t="shared" si="51"/>
        <v>1.0000000000000001E-5</v>
      </c>
      <c r="N76" s="56">
        <f t="shared" si="51"/>
        <v>1.4E-5</v>
      </c>
      <c r="P76" s="60">
        <f t="shared" ref="P76:P80" si="52">LOG(D8,10)</f>
        <v>-8.9999999999999982</v>
      </c>
      <c r="Q76" s="30" t="e">
        <f t="shared" ref="Q76:Q79" si="53">(R$74-Q$74)*($P77-$P76)</f>
        <v>#NUM!</v>
      </c>
      <c r="R76" s="30">
        <f t="shared" si="50"/>
        <v>0.15835625050190164</v>
      </c>
      <c r="S76" s="30">
        <f t="shared" si="50"/>
        <v>0.11979187908506811</v>
      </c>
      <c r="T76" s="30">
        <f t="shared" si="50"/>
        <v>0.11979187908506811</v>
      </c>
      <c r="U76" s="30">
        <f t="shared" si="50"/>
        <v>0.11979187908506811</v>
      </c>
      <c r="V76" s="30">
        <f t="shared" si="50"/>
        <v>0.11979187908506811</v>
      </c>
      <c r="W76" s="30">
        <f t="shared" si="50"/>
        <v>7.0073757155687477E-2</v>
      </c>
      <c r="X76" s="30">
        <f t="shared" si="50"/>
        <v>8.8282493346213436E-2</v>
      </c>
      <c r="Y76" s="30">
        <f t="shared" si="50"/>
        <v>5.8150191785026256E-2</v>
      </c>
      <c r="Z76" s="32" t="s">
        <v>2</v>
      </c>
      <c r="AA76" s="33"/>
    </row>
    <row r="77" spans="1:65" x14ac:dyDescent="0.2">
      <c r="D77" s="53">
        <f>D7</f>
        <v>0</v>
      </c>
      <c r="E77" s="30">
        <f>E69/(3^0.5)</f>
        <v>0</v>
      </c>
      <c r="F77" s="30">
        <f t="shared" ref="F77:N77" si="54">F69/(3^0.5)</f>
        <v>3.766449043968164E-2</v>
      </c>
      <c r="G77" s="30">
        <f t="shared" si="54"/>
        <v>5.7898358687966507E-2</v>
      </c>
      <c r="H77" s="30">
        <f t="shared" si="54"/>
        <v>7.0626339658907827E-2</v>
      </c>
      <c r="I77" s="30">
        <f t="shared" si="54"/>
        <v>4.3040523108536489E-2</v>
      </c>
      <c r="J77" s="30">
        <f t="shared" si="54"/>
        <v>4.6695706920498389E-2</v>
      </c>
      <c r="K77" s="30">
        <f t="shared" si="54"/>
        <v>3.0451552774013072E-2</v>
      </c>
      <c r="L77" s="30">
        <f t="shared" si="54"/>
        <v>9.7887499446994777E-3</v>
      </c>
      <c r="M77" s="30">
        <f t="shared" si="54"/>
        <v>5.3986253742727551E-2</v>
      </c>
      <c r="N77" s="31">
        <f t="shared" si="54"/>
        <v>3.4323007460829329E-2</v>
      </c>
      <c r="P77" s="60">
        <f t="shared" si="52"/>
        <v>-8.6020599913279607</v>
      </c>
      <c r="Q77" s="30" t="e">
        <f t="shared" si="53"/>
        <v>#NUM!</v>
      </c>
      <c r="R77" s="30">
        <f t="shared" si="50"/>
        <v>0.11979187908506767</v>
      </c>
      <c r="S77" s="30">
        <f t="shared" si="50"/>
        <v>9.0619058289456031E-2</v>
      </c>
      <c r="T77" s="30">
        <f t="shared" si="50"/>
        <v>9.0619058289456031E-2</v>
      </c>
      <c r="U77" s="30">
        <f t="shared" si="50"/>
        <v>9.0619058289456031E-2</v>
      </c>
      <c r="V77" s="30">
        <f t="shared" si="50"/>
        <v>9.0619058289456031E-2</v>
      </c>
      <c r="W77" s="30">
        <f t="shared" si="50"/>
        <v>5.3008750949996172E-2</v>
      </c>
      <c r="X77" s="30">
        <f t="shared" si="50"/>
        <v>6.6783128135070965E-2</v>
      </c>
      <c r="Y77" s="30">
        <f t="shared" si="50"/>
        <v>4.3988921946606141E-2</v>
      </c>
      <c r="Z77" s="32" t="s">
        <v>3</v>
      </c>
      <c r="AA77" s="33"/>
    </row>
    <row r="78" spans="1:65" x14ac:dyDescent="0.2">
      <c r="D78" s="53">
        <f t="shared" ref="D78:D82" si="55">D8</f>
        <v>1.0000000000000001E-9</v>
      </c>
      <c r="E78" s="30">
        <f t="shared" ref="E78:N82" si="56">E70/(3^0.5)</f>
        <v>1.8388206328460954E-2</v>
      </c>
      <c r="F78" s="30">
        <f t="shared" si="56"/>
        <v>8.1523921981916714E-2</v>
      </c>
      <c r="G78" s="30">
        <f t="shared" si="56"/>
        <v>6.6776739073155261E-2</v>
      </c>
      <c r="H78" s="30">
        <f t="shared" si="56"/>
        <v>5.9644137331683063E-2</v>
      </c>
      <c r="I78" s="30">
        <f t="shared" si="56"/>
        <v>8.75469566825096E-2</v>
      </c>
      <c r="J78" s="30">
        <f t="shared" si="56"/>
        <v>6.305154360435769E-2</v>
      </c>
      <c r="K78" s="30">
        <f t="shared" si="56"/>
        <v>9.4092080152668928E-2</v>
      </c>
      <c r="L78" s="30">
        <f t="shared" si="56"/>
        <v>7.8091051129616895E-2</v>
      </c>
      <c r="M78" s="30">
        <f t="shared" si="56"/>
        <v>5.5769391734978357E-2</v>
      </c>
      <c r="N78" s="31">
        <f t="shared" si="56"/>
        <v>4.3272764516302298E-2</v>
      </c>
      <c r="P78" s="60">
        <f t="shared" si="52"/>
        <v>-8.3010299956639813</v>
      </c>
      <c r="Q78" s="30" t="e">
        <f t="shared" si="53"/>
        <v>#NUM!</v>
      </c>
      <c r="R78" s="30">
        <f t="shared" si="50"/>
        <v>7.0073757155687991E-2</v>
      </c>
      <c r="S78" s="30">
        <f t="shared" si="50"/>
        <v>5.3008750949996755E-2</v>
      </c>
      <c r="T78" s="30">
        <f t="shared" si="50"/>
        <v>5.3008750949996755E-2</v>
      </c>
      <c r="U78" s="30">
        <f t="shared" si="50"/>
        <v>5.3008750949996755E-2</v>
      </c>
      <c r="V78" s="30">
        <f t="shared" si="50"/>
        <v>5.3008750949996755E-2</v>
      </c>
      <c r="W78" s="30">
        <f t="shared" si="50"/>
        <v>3.1008131515814923E-2</v>
      </c>
      <c r="X78" s="30">
        <f t="shared" si="50"/>
        <v>3.9065625639872759E-2</v>
      </c>
      <c r="Y78" s="30">
        <f t="shared" si="50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5"/>
        <v>2.5000000000000001E-9</v>
      </c>
      <c r="E79" s="30">
        <f t="shared" si="56"/>
        <v>6.458432625398082E-2</v>
      </c>
      <c r="F79" s="30">
        <f t="shared" si="56"/>
        <v>4.6904856348103707E-2</v>
      </c>
      <c r="G79" s="30">
        <f t="shared" si="56"/>
        <v>4.4409970457682982E-2</v>
      </c>
      <c r="H79" s="30">
        <f t="shared" si="56"/>
        <v>7.3178073768724858E-2</v>
      </c>
      <c r="I79" s="30">
        <f t="shared" si="56"/>
        <v>5.457410140682107E-2</v>
      </c>
      <c r="J79" s="30">
        <f t="shared" si="56"/>
        <v>5.8912564815244907E-2</v>
      </c>
      <c r="K79" s="30">
        <f t="shared" si="56"/>
        <v>2.9123230907546396E-2</v>
      </c>
      <c r="L79" s="30">
        <f t="shared" si="56"/>
        <v>3.819890058985731E-2</v>
      </c>
      <c r="M79" s="30">
        <f t="shared" si="56"/>
        <v>3.398678641899644E-2</v>
      </c>
      <c r="N79" s="31">
        <f t="shared" si="56"/>
        <v>2.4795041803186254E-2</v>
      </c>
      <c r="P79" s="60">
        <f t="shared" si="52"/>
        <v>-8.1249387366082999</v>
      </c>
      <c r="Q79" s="30" t="e">
        <f t="shared" si="53"/>
        <v>#NUM!</v>
      </c>
      <c r="R79" s="30">
        <f t="shared" si="50"/>
        <v>4.9718121929380382E-2</v>
      </c>
      <c r="S79" s="30">
        <f t="shared" si="50"/>
        <v>3.7610307339459817E-2</v>
      </c>
      <c r="T79" s="30">
        <f t="shared" si="50"/>
        <v>3.7610307339459817E-2</v>
      </c>
      <c r="U79" s="30">
        <f t="shared" si="50"/>
        <v>3.7610307339459817E-2</v>
      </c>
      <c r="V79" s="30">
        <f t="shared" si="50"/>
        <v>3.7610307339459817E-2</v>
      </c>
      <c r="W79" s="30">
        <f t="shared" si="50"/>
        <v>2.2000619434181568E-2</v>
      </c>
      <c r="X79" s="30">
        <f t="shared" si="50"/>
        <v>2.7717502495198595E-2</v>
      </c>
      <c r="Y79" s="30">
        <f t="shared" si="50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x14ac:dyDescent="0.2">
      <c r="D80" s="53">
        <f t="shared" si="55"/>
        <v>5.0000000000000001E-9</v>
      </c>
      <c r="E80" s="30">
        <f t="shared" si="56"/>
        <v>6.0657027752323053E-2</v>
      </c>
      <c r="F80" s="30">
        <f t="shared" si="56"/>
        <v>5.4610304959760061E-2</v>
      </c>
      <c r="G80" s="30">
        <f t="shared" si="56"/>
        <v>6.7581737644583667E-2</v>
      </c>
      <c r="H80" s="30">
        <f t="shared" si="56"/>
        <v>7.9666524797594632E-2</v>
      </c>
      <c r="I80" s="30">
        <f t="shared" si="56"/>
        <v>5.7974613146409899E-2</v>
      </c>
      <c r="J80" s="30">
        <f t="shared" si="56"/>
        <v>3.7420170757327696E-2</v>
      </c>
      <c r="K80" s="30">
        <f t="shared" si="56"/>
        <v>2.1138883198599218E-2</v>
      </c>
      <c r="L80" s="30">
        <f t="shared" si="56"/>
        <v>4.8198814977829241E-2</v>
      </c>
      <c r="M80" s="30">
        <f t="shared" si="56"/>
        <v>3.1315417999484167E-2</v>
      </c>
      <c r="N80" s="31">
        <f t="shared" si="56"/>
        <v>1.6161316710512588E-2</v>
      </c>
      <c r="P80" s="60">
        <f t="shared" si="52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53">
        <f t="shared" si="55"/>
        <v>7.4999999999999993E-9</v>
      </c>
      <c r="E81" s="30">
        <f t="shared" si="56"/>
        <v>4.7457351571752085E-2</v>
      </c>
      <c r="F81" s="30">
        <f t="shared" si="56"/>
        <v>7.0088084518667229E-2</v>
      </c>
      <c r="G81" s="30">
        <f t="shared" si="56"/>
        <v>5.6941565073641814E-2</v>
      </c>
      <c r="H81" s="30">
        <f t="shared" si="56"/>
        <v>8.6225079294775422E-2</v>
      </c>
      <c r="I81" s="30">
        <f t="shared" si="56"/>
        <v>6.9827257978570437E-2</v>
      </c>
      <c r="J81" s="30">
        <f t="shared" si="56"/>
        <v>2.8629907497762376E-2</v>
      </c>
      <c r="K81" s="30">
        <f t="shared" si="56"/>
        <v>4.2502074940127359E-2</v>
      </c>
      <c r="L81" s="30">
        <f t="shared" si="56"/>
        <v>2.321831269214188E-2</v>
      </c>
      <c r="M81" s="30">
        <f t="shared" si="56"/>
        <v>1.5412909596387357E-2</v>
      </c>
      <c r="N81" s="31">
        <f t="shared" si="56"/>
        <v>1.6161687904033484E-2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4">
        <f t="shared" si="55"/>
        <v>1E-8</v>
      </c>
      <c r="E82" s="36">
        <f t="shared" si="56"/>
        <v>6.2209103638078557E-2</v>
      </c>
      <c r="F82" s="36">
        <f t="shared" si="56"/>
        <v>5.7644645109231174E-2</v>
      </c>
      <c r="G82" s="36">
        <f t="shared" si="56"/>
        <v>7.0212968966275394E-2</v>
      </c>
      <c r="H82" s="36">
        <f t="shared" si="56"/>
        <v>0.11274156238496452</v>
      </c>
      <c r="I82" s="36">
        <f t="shared" si="56"/>
        <v>7.9643339334523028E-2</v>
      </c>
      <c r="J82" s="36">
        <f t="shared" si="56"/>
        <v>5.0480440319535795E-2</v>
      </c>
      <c r="K82" s="36">
        <f t="shared" si="56"/>
        <v>5.4680474995601816E-2</v>
      </c>
      <c r="L82" s="36">
        <f t="shared" si="56"/>
        <v>5.323597874964623E-2</v>
      </c>
      <c r="M82" s="36">
        <f t="shared" si="56"/>
        <v>2.4730081377991785E-2</v>
      </c>
      <c r="N82" s="37">
        <f t="shared" si="56"/>
        <v>3.3316078608169743E-2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P83" s="7" t="s">
        <v>79</v>
      </c>
      <c r="Q83" s="58" t="e">
        <f>LOG(E6,10)</f>
        <v>#NUM!</v>
      </c>
      <c r="R83" s="58">
        <f t="shared" ref="R83:Z83" si="57">LOG(F6,10)</f>
        <v>-7</v>
      </c>
      <c r="S83" s="58">
        <f t="shared" si="57"/>
        <v>-6.6020599913279616</v>
      </c>
      <c r="T83" s="58">
        <f t="shared" si="57"/>
        <v>-6.3010299956639804</v>
      </c>
      <c r="U83" s="58">
        <f t="shared" si="57"/>
        <v>-5.9999999999999991</v>
      </c>
      <c r="V83" s="58">
        <f t="shared" si="57"/>
        <v>-5.6989700043360179</v>
      </c>
      <c r="W83" s="58">
        <f t="shared" si="57"/>
        <v>-5.3979400086720366</v>
      </c>
      <c r="X83" s="58">
        <f t="shared" si="57"/>
        <v>-5.2218487496163561</v>
      </c>
      <c r="Y83" s="58">
        <f t="shared" si="57"/>
        <v>-5</v>
      </c>
      <c r="Z83" s="59">
        <f t="shared" si="57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97" t="s">
        <v>102</v>
      </c>
      <c r="E84" s="98"/>
      <c r="F84" s="98"/>
      <c r="G84" s="98"/>
      <c r="H84" s="98"/>
      <c r="I84" s="98"/>
      <c r="J84" s="98"/>
      <c r="K84" s="98"/>
      <c r="L84" s="98"/>
      <c r="M84" s="98"/>
      <c r="N84" s="99"/>
      <c r="P84" s="60" t="e">
        <f>LOG(D7,10)</f>
        <v>#NUM!</v>
      </c>
      <c r="Q84" s="30" t="e">
        <f t="shared" ref="Q84:Y88" si="58">Q75*AVERAGE(Q17:R18)</f>
        <v>#NUM!</v>
      </c>
      <c r="R84" s="30" t="e">
        <f t="shared" si="58"/>
        <v>#NUM!</v>
      </c>
      <c r="S84" s="30" t="e">
        <f t="shared" si="58"/>
        <v>#NUM!</v>
      </c>
      <c r="T84" s="30" t="e">
        <f t="shared" si="58"/>
        <v>#NUM!</v>
      </c>
      <c r="U84" s="30" t="e">
        <f t="shared" si="58"/>
        <v>#NUM!</v>
      </c>
      <c r="V84" s="30" t="e">
        <f t="shared" si="58"/>
        <v>#NUM!</v>
      </c>
      <c r="W84" s="30" t="e">
        <f t="shared" si="58"/>
        <v>#NUM!</v>
      </c>
      <c r="X84" s="30" t="e">
        <f t="shared" si="58"/>
        <v>#NUM!</v>
      </c>
      <c r="Y84" s="30" t="e">
        <f t="shared" si="58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3" t="s">
        <v>21</v>
      </c>
      <c r="E85" s="5">
        <f>MIN(E61:N66)</f>
        <v>0.51798709560057199</v>
      </c>
      <c r="F85" s="5"/>
      <c r="G85" s="5" t="s">
        <v>22</v>
      </c>
      <c r="H85" s="5">
        <f>1/(1-E85)</f>
        <v>2.0746332533274532</v>
      </c>
      <c r="I85" s="5"/>
      <c r="J85" s="5"/>
      <c r="K85" s="5"/>
      <c r="L85" s="5"/>
      <c r="M85" s="5"/>
      <c r="N85" s="6"/>
      <c r="P85" s="60">
        <f t="shared" ref="P85:P89" si="59">LOG(D8,10)</f>
        <v>-8.9999999999999982</v>
      </c>
      <c r="Q85" s="30" t="e">
        <f t="shared" si="58"/>
        <v>#NUM!</v>
      </c>
      <c r="R85" s="30">
        <f t="shared" si="58"/>
        <v>0.15098188309676611</v>
      </c>
      <c r="S85" s="30">
        <f t="shared" si="58"/>
        <v>0.11306348637211097</v>
      </c>
      <c r="T85" s="30">
        <f t="shared" si="58"/>
        <v>0.11021409226679733</v>
      </c>
      <c r="U85" s="30">
        <f t="shared" si="58"/>
        <v>0.10450390456715036</v>
      </c>
      <c r="V85" s="30">
        <f t="shared" si="58"/>
        <v>9.0754690655713691E-2</v>
      </c>
      <c r="W85" s="30">
        <f t="shared" si="58"/>
        <v>4.685627291510492E-2</v>
      </c>
      <c r="X85" s="30">
        <f t="shared" si="58"/>
        <v>5.9404269598877783E-2</v>
      </c>
      <c r="Y85" s="30">
        <f t="shared" si="58"/>
        <v>3.6748955019281146E-2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7" t="s">
        <v>20</v>
      </c>
      <c r="E86" s="8" t="s">
        <v>81</v>
      </c>
      <c r="F86" s="8"/>
      <c r="G86" s="8" t="s">
        <v>23</v>
      </c>
      <c r="H86" s="8">
        <f>1-H85</f>
        <v>-1.0746332533274532</v>
      </c>
      <c r="I86" s="8"/>
      <c r="J86" s="8"/>
      <c r="K86" s="8"/>
      <c r="L86" s="8"/>
      <c r="M86" s="8"/>
      <c r="N86" s="9"/>
      <c r="P86" s="60">
        <f t="shared" si="59"/>
        <v>-8.6020599913279607</v>
      </c>
      <c r="Q86" s="30" t="e">
        <f t="shared" si="58"/>
        <v>#NUM!</v>
      </c>
      <c r="R86" s="30">
        <f t="shared" si="58"/>
        <v>0.11396068932080211</v>
      </c>
      <c r="S86" s="30">
        <f t="shared" si="58"/>
        <v>8.5339992982607485E-2</v>
      </c>
      <c r="T86" s="30">
        <f t="shared" si="58"/>
        <v>8.3189278541060521E-2</v>
      </c>
      <c r="U86" s="30">
        <f t="shared" si="58"/>
        <v>7.8879245356576588E-2</v>
      </c>
      <c r="V86" s="30">
        <f t="shared" si="58"/>
        <v>6.8501378404405511E-2</v>
      </c>
      <c r="W86" s="30">
        <f t="shared" si="58"/>
        <v>3.5366979473866161E-2</v>
      </c>
      <c r="X86" s="30">
        <f t="shared" si="58"/>
        <v>4.4838171131751411E-2</v>
      </c>
      <c r="Y86" s="30">
        <f t="shared" si="58"/>
        <v>2.77380051163644E-2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7" t="s">
        <v>82</v>
      </c>
      <c r="E87" s="55">
        <f>E6</f>
        <v>0</v>
      </c>
      <c r="F87" s="55">
        <f t="shared" ref="F87:N87" si="60">F6</f>
        <v>9.9999999999999995E-8</v>
      </c>
      <c r="G87" s="55">
        <f t="shared" si="60"/>
        <v>2.4999999999999999E-7</v>
      </c>
      <c r="H87" s="55">
        <f t="shared" si="60"/>
        <v>4.9999999999999998E-7</v>
      </c>
      <c r="I87" s="55">
        <f t="shared" si="60"/>
        <v>9.9999999999999995E-7</v>
      </c>
      <c r="J87" s="55">
        <f t="shared" si="60"/>
        <v>1.9999999999999999E-6</v>
      </c>
      <c r="K87" s="55">
        <f t="shared" si="60"/>
        <v>3.9999999999999998E-6</v>
      </c>
      <c r="L87" s="55">
        <f t="shared" si="60"/>
        <v>6.0000000000000002E-6</v>
      </c>
      <c r="M87" s="55">
        <f t="shared" si="60"/>
        <v>1.0000000000000001E-5</v>
      </c>
      <c r="N87" s="56">
        <f t="shared" si="60"/>
        <v>1.4E-5</v>
      </c>
      <c r="P87" s="60">
        <f t="shared" si="59"/>
        <v>-8.3010299956639813</v>
      </c>
      <c r="Q87" s="30" t="e">
        <f t="shared" si="58"/>
        <v>#NUM!</v>
      </c>
      <c r="R87" s="30">
        <f t="shared" si="58"/>
        <v>6.2515766338311407E-2</v>
      </c>
      <c r="S87" s="30">
        <f t="shared" si="58"/>
        <v>4.6815222796655794E-2</v>
      </c>
      <c r="T87" s="30">
        <f t="shared" si="58"/>
        <v>4.5635398751280885E-2</v>
      </c>
      <c r="U87" s="30">
        <f t="shared" si="58"/>
        <v>4.3271030572416401E-2</v>
      </c>
      <c r="V87" s="30">
        <f t="shared" si="58"/>
        <v>3.7578012134754292E-2</v>
      </c>
      <c r="W87" s="30">
        <f t="shared" si="58"/>
        <v>1.9401372859864607E-2</v>
      </c>
      <c r="X87" s="30">
        <f t="shared" si="58"/>
        <v>2.4597013638790969E-2</v>
      </c>
      <c r="Y87" s="30">
        <f t="shared" si="58"/>
        <v>1.5216322899417488E-2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x14ac:dyDescent="0.2">
      <c r="D88" s="53">
        <f>D7</f>
        <v>0</v>
      </c>
      <c r="E88" s="30">
        <f t="shared" ref="E88:N93" si="61">(E61*$H$85)+$H$86</f>
        <v>1</v>
      </c>
      <c r="F88" s="30">
        <f t="shared" si="61"/>
        <v>0.90302254893116141</v>
      </c>
      <c r="G88" s="30">
        <f t="shared" si="61"/>
        <v>0.92564283609947928</v>
      </c>
      <c r="H88" s="30">
        <f t="shared" si="61"/>
        <v>0.8629727739460531</v>
      </c>
      <c r="I88" s="30">
        <f t="shared" si="61"/>
        <v>0.82640144127978177</v>
      </c>
      <c r="J88" s="30">
        <f t="shared" si="61"/>
        <v>0.66409295211358921</v>
      </c>
      <c r="K88" s="30">
        <f t="shared" si="61"/>
        <v>0.34753080569419259</v>
      </c>
      <c r="L88" s="30">
        <f t="shared" si="61"/>
        <v>0.29304754098189112</v>
      </c>
      <c r="M88" s="30">
        <f t="shared" si="61"/>
        <v>0.3651279054860368</v>
      </c>
      <c r="N88" s="31">
        <f t="shared" si="61"/>
        <v>0.12231068170403714</v>
      </c>
      <c r="P88" s="60">
        <f t="shared" si="59"/>
        <v>-8.1249387366082999</v>
      </c>
      <c r="Q88" s="30" t="e">
        <f t="shared" si="58"/>
        <v>#NUM!</v>
      </c>
      <c r="R88" s="30">
        <f t="shared" si="58"/>
        <v>4.2697642120464174E-2</v>
      </c>
      <c r="S88" s="30">
        <f t="shared" si="58"/>
        <v>3.1974328170978908E-2</v>
      </c>
      <c r="T88" s="30">
        <f t="shared" si="58"/>
        <v>3.1168520167571857E-2</v>
      </c>
      <c r="U88" s="30">
        <f t="shared" si="58"/>
        <v>2.9553680387861724E-2</v>
      </c>
      <c r="V88" s="30">
        <f t="shared" si="58"/>
        <v>2.566540582811221E-2</v>
      </c>
      <c r="W88" s="30">
        <f t="shared" si="58"/>
        <v>1.3250943298579117E-2</v>
      </c>
      <c r="X88" s="30">
        <f t="shared" si="58"/>
        <v>1.679951390018649E-2</v>
      </c>
      <c r="Y88" s="30">
        <f t="shared" si="58"/>
        <v>1.0392596101802829E-2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53">
        <f t="shared" ref="D89:D93" si="62">D8</f>
        <v>1.0000000000000001E-9</v>
      </c>
      <c r="E89" s="30">
        <f t="shared" si="61"/>
        <v>0.93518079924207109</v>
      </c>
      <c r="F89" s="30">
        <f t="shared" si="61"/>
        <v>0.98608780640351279</v>
      </c>
      <c r="G89" s="30">
        <f t="shared" si="61"/>
        <v>0.95386526687553985</v>
      </c>
      <c r="H89" s="30">
        <f t="shared" si="61"/>
        <v>0.91680049015034659</v>
      </c>
      <c r="I89" s="30">
        <f t="shared" si="61"/>
        <v>0.97266023665386436</v>
      </c>
      <c r="J89" s="30">
        <f t="shared" si="61"/>
        <v>0.62772227870679953</v>
      </c>
      <c r="K89" s="30">
        <f t="shared" si="61"/>
        <v>0.63236994705630289</v>
      </c>
      <c r="L89" s="30">
        <f t="shared" si="61"/>
        <v>0.32891722068281393</v>
      </c>
      <c r="M89" s="30">
        <f t="shared" si="61"/>
        <v>0.28669365329856999</v>
      </c>
      <c r="N89" s="31">
        <f t="shared" si="61"/>
        <v>6.325144713135411E-2</v>
      </c>
      <c r="P89" s="60">
        <f t="shared" si="59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si="62"/>
        <v>2.5000000000000001E-9</v>
      </c>
      <c r="E90" s="30">
        <f t="shared" si="61"/>
        <v>1.0419870940199072</v>
      </c>
      <c r="F90" s="30">
        <f t="shared" si="61"/>
        <v>0.99669516895441701</v>
      </c>
      <c r="G90" s="30">
        <f t="shared" si="61"/>
        <v>0.94438792571806207</v>
      </c>
      <c r="H90" s="30">
        <f t="shared" si="61"/>
        <v>0.96783388554396366</v>
      </c>
      <c r="I90" s="30">
        <f t="shared" si="61"/>
        <v>0.91158618027034444</v>
      </c>
      <c r="J90" s="30">
        <f t="shared" si="61"/>
        <v>0.70169862782038006</v>
      </c>
      <c r="K90" s="30">
        <f t="shared" si="61"/>
        <v>0.47791385093349725</v>
      </c>
      <c r="L90" s="30">
        <f t="shared" si="61"/>
        <v>0.2673083335872628</v>
      </c>
      <c r="M90" s="30">
        <f t="shared" si="61"/>
        <v>0.22907539630685014</v>
      </c>
      <c r="N90" s="31">
        <f t="shared" si="61"/>
        <v>2.2512088313634715E-2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1.7468740647862857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62"/>
        <v>5.0000000000000001E-9</v>
      </c>
      <c r="E91" s="30">
        <f t="shared" si="61"/>
        <v>0.92605109717217671</v>
      </c>
      <c r="F91" s="30">
        <f t="shared" si="61"/>
        <v>0.91613641653500455</v>
      </c>
      <c r="G91" s="30">
        <f t="shared" si="61"/>
        <v>0.98504969059043912</v>
      </c>
      <c r="H91" s="30">
        <f t="shared" si="61"/>
        <v>0.95292380184453185</v>
      </c>
      <c r="I91" s="30">
        <f t="shared" si="61"/>
        <v>0.85280654780821452</v>
      </c>
      <c r="J91" s="30">
        <f t="shared" si="61"/>
        <v>0.48974305721945566</v>
      </c>
      <c r="K91" s="30">
        <f t="shared" si="61"/>
        <v>0.36021450677232658</v>
      </c>
      <c r="L91" s="30">
        <f t="shared" si="61"/>
        <v>0.27917728224632254</v>
      </c>
      <c r="M91" s="30">
        <f t="shared" si="61"/>
        <v>0.13560726100465659</v>
      </c>
      <c r="N91" s="31">
        <f t="shared" si="61"/>
        <v>4.2454089462750977E-2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62"/>
        <v>7.4999999999999993E-9</v>
      </c>
      <c r="E92" s="30">
        <f t="shared" si="61"/>
        <v>0.78585728612574046</v>
      </c>
      <c r="F92" s="30">
        <f t="shared" si="61"/>
        <v>0.91043539678115626</v>
      </c>
      <c r="G92" s="30">
        <f t="shared" si="61"/>
        <v>0.88600466140839118</v>
      </c>
      <c r="H92" s="30">
        <f t="shared" si="61"/>
        <v>0.85850346408183786</v>
      </c>
      <c r="I92" s="30">
        <f t="shared" si="61"/>
        <v>0.81234260982136197</v>
      </c>
      <c r="J92" s="30">
        <f t="shared" si="61"/>
        <v>0.43123253122754068</v>
      </c>
      <c r="K92" s="30">
        <f t="shared" si="61"/>
        <v>0.30920951237227556</v>
      </c>
      <c r="L92" s="30">
        <f t="shared" si="61"/>
        <v>0.16895586411193997</v>
      </c>
      <c r="M92" s="30">
        <f t="shared" si="61"/>
        <v>4.9100402347726613E-2</v>
      </c>
      <c r="N92" s="31">
        <f t="shared" si="61"/>
        <v>0</v>
      </c>
      <c r="P92" s="7" t="s">
        <v>79</v>
      </c>
      <c r="Q92" s="58" t="e">
        <f>LOG(E6,10)</f>
        <v>#NUM!</v>
      </c>
      <c r="R92" s="58">
        <f t="shared" ref="R92:Z92" si="63">LOG(F6,10)</f>
        <v>-7</v>
      </c>
      <c r="S92" s="58">
        <f t="shared" si="63"/>
        <v>-6.6020599913279616</v>
      </c>
      <c r="T92" s="58">
        <f t="shared" si="63"/>
        <v>-6.3010299956639804</v>
      </c>
      <c r="U92" s="58">
        <f t="shared" si="63"/>
        <v>-5.9999999999999991</v>
      </c>
      <c r="V92" s="58">
        <f t="shared" si="63"/>
        <v>-5.6989700043360179</v>
      </c>
      <c r="W92" s="58">
        <f t="shared" si="63"/>
        <v>-5.3979400086720366</v>
      </c>
      <c r="X92" s="58">
        <f t="shared" si="63"/>
        <v>-5.2218487496163561</v>
      </c>
      <c r="Y92" s="58">
        <f t="shared" si="63"/>
        <v>-5</v>
      </c>
      <c r="Z92" s="59">
        <f t="shared" si="63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4">
        <f t="shared" si="62"/>
        <v>1E-8</v>
      </c>
      <c r="E93" s="36">
        <f t="shared" si="61"/>
        <v>0.78172159133620545</v>
      </c>
      <c r="F93" s="36">
        <f t="shared" si="61"/>
        <v>0.76954106863397409</v>
      </c>
      <c r="G93" s="36">
        <f t="shared" si="61"/>
        <v>0.8940647555288026</v>
      </c>
      <c r="H93" s="36">
        <f t="shared" si="61"/>
        <v>0.79440755876410063</v>
      </c>
      <c r="I93" s="36">
        <f t="shared" si="61"/>
        <v>0.66351478708571809</v>
      </c>
      <c r="J93" s="36">
        <f t="shared" si="61"/>
        <v>0.41990946660433304</v>
      </c>
      <c r="K93" s="36">
        <f t="shared" si="61"/>
        <v>0.2640798257519863</v>
      </c>
      <c r="L93" s="36">
        <f t="shared" si="61"/>
        <v>0.1287661921989951</v>
      </c>
      <c r="M93" s="36">
        <f t="shared" si="61"/>
        <v>7.121263560898794E-2</v>
      </c>
      <c r="N93" s="37">
        <f t="shared" si="61"/>
        <v>9.3197342083696011E-2</v>
      </c>
      <c r="P93" s="60" t="e">
        <f>LOG(D7,10)</f>
        <v>#NUM!</v>
      </c>
      <c r="Q93" s="30" t="e">
        <f>Q75*AVERAGE(Q26:R27)</f>
        <v>#NUM!</v>
      </c>
      <c r="R93" s="30" t="e">
        <f t="shared" ref="R93:Y93" si="64">R75*AVERAGE(R26:S27)</f>
        <v>#NUM!</v>
      </c>
      <c r="S93" s="30" t="e">
        <f t="shared" si="64"/>
        <v>#NUM!</v>
      </c>
      <c r="T93" s="30" t="e">
        <f t="shared" si="64"/>
        <v>#NUM!</v>
      </c>
      <c r="U93" s="30" t="e">
        <f t="shared" si="64"/>
        <v>#NUM!</v>
      </c>
      <c r="V93" s="30" t="e">
        <f t="shared" si="64"/>
        <v>#NUM!</v>
      </c>
      <c r="W93" s="30" t="e">
        <f t="shared" si="64"/>
        <v>#NUM!</v>
      </c>
      <c r="X93" s="30" t="e">
        <f t="shared" si="64"/>
        <v>#NUM!</v>
      </c>
      <c r="Y93" s="30" t="e">
        <f t="shared" si="64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P94" s="60">
        <f t="shared" ref="P94:P98" si="65">LOG(D8,10)</f>
        <v>-8.9999999999999982</v>
      </c>
      <c r="Q94" s="30" t="e">
        <f t="shared" ref="Q94:Y97" si="66">Q76*AVERAGE(Q27:R28)</f>
        <v>#NUM!</v>
      </c>
      <c r="R94" s="30">
        <f t="shared" si="66"/>
        <v>0.15608613042666442</v>
      </c>
      <c r="S94" s="30">
        <f t="shared" si="66"/>
        <v>0.11665779428648919</v>
      </c>
      <c r="T94" s="30">
        <f t="shared" si="66"/>
        <v>0.11645560216715094</v>
      </c>
      <c r="U94" s="30">
        <f t="shared" si="66"/>
        <v>0.10844092479487366</v>
      </c>
      <c r="V94" s="30">
        <f t="shared" si="66"/>
        <v>9.7268536094961167E-2</v>
      </c>
      <c r="W94" s="30">
        <f t="shared" si="66"/>
        <v>5.070726112189243E-2</v>
      </c>
      <c r="X94" s="30">
        <f t="shared" si="66"/>
        <v>5.7558952600124294E-2</v>
      </c>
      <c r="Y94" s="30">
        <f t="shared" si="66"/>
        <v>3.4336159637715302E-2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P95" s="60">
        <f t="shared" si="65"/>
        <v>-8.6020599913279607</v>
      </c>
      <c r="Q95" s="30" t="e">
        <f t="shared" si="66"/>
        <v>#NUM!</v>
      </c>
      <c r="R95" s="30">
        <f t="shared" si="66"/>
        <v>0.1175149864492356</v>
      </c>
      <c r="S95" s="30">
        <f t="shared" si="66"/>
        <v>8.8983207653621568E-2</v>
      </c>
      <c r="T95" s="30">
        <f t="shared" si="66"/>
        <v>8.7180935815587307E-2</v>
      </c>
      <c r="U95" s="30">
        <f t="shared" si="66"/>
        <v>7.9216886118819677E-2</v>
      </c>
      <c r="V95" s="30">
        <f t="shared" si="66"/>
        <v>6.9102182130099221E-2</v>
      </c>
      <c r="W95" s="30">
        <f t="shared" si="66"/>
        <v>3.6302382933818989E-2</v>
      </c>
      <c r="X95" s="30">
        <f t="shared" si="66"/>
        <v>4.1925500326472333E-2</v>
      </c>
      <c r="Y95" s="30">
        <f t="shared" si="66"/>
        <v>2.5063179473400948E-2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x14ac:dyDescent="0.2">
      <c r="P96" s="60">
        <f t="shared" si="65"/>
        <v>-8.3010299956639813</v>
      </c>
      <c r="Q96" s="30" t="e">
        <f t="shared" si="66"/>
        <v>#NUM!</v>
      </c>
      <c r="R96" s="30">
        <f t="shared" si="66"/>
        <v>6.7520478084800661E-2</v>
      </c>
      <c r="S96" s="30">
        <f t="shared" si="66"/>
        <v>5.0980530683781777E-2</v>
      </c>
      <c r="T96" s="30">
        <f t="shared" si="66"/>
        <v>4.9665264822921253E-2</v>
      </c>
      <c r="U96" s="30">
        <f t="shared" si="66"/>
        <v>4.3977303935279398E-2</v>
      </c>
      <c r="V96" s="30">
        <f t="shared" si="66"/>
        <v>3.7616885076193693E-2</v>
      </c>
      <c r="W96" s="30">
        <f t="shared" si="66"/>
        <v>2.0237653606580547E-2</v>
      </c>
      <c r="X96" s="30">
        <f t="shared" si="66"/>
        <v>2.321460954019262E-2</v>
      </c>
      <c r="Y96" s="30">
        <f t="shared" si="66"/>
        <v>1.4033153597864096E-2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P97" s="60">
        <f t="shared" si="65"/>
        <v>-8.1249387366082999</v>
      </c>
      <c r="Q97" s="30" t="e">
        <f t="shared" si="66"/>
        <v>#NUM!</v>
      </c>
      <c r="R97" s="30">
        <f t="shared" si="66"/>
        <v>4.6483152011875521E-2</v>
      </c>
      <c r="S97" s="30">
        <f t="shared" si="66"/>
        <v>3.5040482059131607E-2</v>
      </c>
      <c r="T97" s="30">
        <f t="shared" si="66"/>
        <v>3.3661743485537979E-2</v>
      </c>
      <c r="U97" s="30">
        <f t="shared" si="66"/>
        <v>3.002799527996074E-2</v>
      </c>
      <c r="V97" s="30">
        <f t="shared" si="66"/>
        <v>2.5937409385904945E-2</v>
      </c>
      <c r="W97" s="30">
        <f t="shared" si="66"/>
        <v>1.3705215003722423E-2</v>
      </c>
      <c r="X97" s="30">
        <f t="shared" si="66"/>
        <v>1.5753566091847249E-2</v>
      </c>
      <c r="Y97" s="30">
        <f t="shared" si="66"/>
        <v>9.9266474510106631E-3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P98" s="60">
        <f t="shared" si="65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1.8005827121475324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P101" s="3" t="s">
        <v>86</v>
      </c>
      <c r="Q101" s="5"/>
      <c r="R101" s="5"/>
      <c r="S101" s="5">
        <f>1-Z90/Z81</f>
        <v>0.18603455350965326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46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P102" s="3" t="s">
        <v>87</v>
      </c>
      <c r="Q102" s="5"/>
      <c r="R102" s="5"/>
      <c r="S102" s="5">
        <f>1-Z99/Z81</f>
        <v>0.16100871792651517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P103" s="3" t="s">
        <v>98</v>
      </c>
      <c r="Q103" s="5"/>
      <c r="R103" s="5"/>
      <c r="S103" s="5">
        <f>S102-S101</f>
        <v>-2.502583558313809E-2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35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8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x14ac:dyDescent="0.2">
      <c r="D107" s="38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38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38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38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P110" s="7" t="s">
        <v>79</v>
      </c>
      <c r="Q110" s="58" t="e">
        <f>LOG(E6,10)</f>
        <v>#NUM!</v>
      </c>
      <c r="R110" s="58">
        <f t="shared" ref="R110:Z110" si="67">LOG(F6,10)</f>
        <v>-7</v>
      </c>
      <c r="S110" s="58">
        <f t="shared" si="67"/>
        <v>-6.6020599913279616</v>
      </c>
      <c r="T110" s="58">
        <f t="shared" si="67"/>
        <v>-6.3010299956639804</v>
      </c>
      <c r="U110" s="58">
        <f t="shared" si="67"/>
        <v>-5.9999999999999991</v>
      </c>
      <c r="V110" s="58">
        <f t="shared" si="67"/>
        <v>-5.6989700043360179</v>
      </c>
      <c r="W110" s="58">
        <f t="shared" si="67"/>
        <v>-5.3979400086720366</v>
      </c>
      <c r="X110" s="58">
        <f t="shared" si="67"/>
        <v>-5.2218487496163561</v>
      </c>
      <c r="Y110" s="58">
        <f t="shared" si="67"/>
        <v>-5</v>
      </c>
      <c r="Z110" s="58">
        <f t="shared" si="67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38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P111" s="60" t="e">
        <f>LOG(D7,10)</f>
        <v>#NUM!</v>
      </c>
      <c r="Q111" s="30" t="e">
        <f>(R$110-Q$110)*($P112-$P111)</f>
        <v>#NUM!</v>
      </c>
      <c r="R111" s="30" t="e">
        <f t="shared" ref="R111:Y115" si="68">(S$110-R$110)*($P112-$P111)</f>
        <v>#NUM!</v>
      </c>
      <c r="S111" s="30" t="e">
        <f t="shared" si="68"/>
        <v>#NUM!</v>
      </c>
      <c r="T111" s="30" t="e">
        <f t="shared" si="68"/>
        <v>#NUM!</v>
      </c>
      <c r="U111" s="30" t="e">
        <f t="shared" si="68"/>
        <v>#NUM!</v>
      </c>
      <c r="V111" s="30" t="e">
        <f t="shared" si="68"/>
        <v>#NUM!</v>
      </c>
      <c r="W111" s="30" t="e">
        <f t="shared" si="68"/>
        <v>#NUM!</v>
      </c>
      <c r="X111" s="30" t="e">
        <f t="shared" si="68"/>
        <v>#NUM!</v>
      </c>
      <c r="Y111" s="30" t="e">
        <f t="shared" si="68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0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P112" s="60">
        <f t="shared" ref="P112:P116" si="69">LOG(D8,10)</f>
        <v>-8.9999999999999982</v>
      </c>
      <c r="Q112" s="30" t="e">
        <f t="shared" ref="Q112:Q115" si="70">(R$110-Q$110)*($P113-$P112)</f>
        <v>#NUM!</v>
      </c>
      <c r="R112" s="30">
        <f t="shared" si="68"/>
        <v>0.15835625050190164</v>
      </c>
      <c r="S112" s="30">
        <f t="shared" si="68"/>
        <v>0.11979187908506811</v>
      </c>
      <c r="T112" s="30">
        <f t="shared" si="68"/>
        <v>0.11979187908506811</v>
      </c>
      <c r="U112" s="30">
        <f t="shared" si="68"/>
        <v>0.11979187908506811</v>
      </c>
      <c r="V112" s="30">
        <f t="shared" si="68"/>
        <v>0.11979187908506811</v>
      </c>
      <c r="W112" s="30">
        <f t="shared" si="68"/>
        <v>7.0073757155687477E-2</v>
      </c>
      <c r="X112" s="30">
        <f t="shared" si="68"/>
        <v>8.8282493346213436E-2</v>
      </c>
      <c r="Y112" s="30">
        <f t="shared" si="68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0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P113" s="60">
        <f t="shared" si="69"/>
        <v>-8.6020599913279607</v>
      </c>
      <c r="Q113" s="30" t="e">
        <f t="shared" si="70"/>
        <v>#NUM!</v>
      </c>
      <c r="R113" s="30">
        <f t="shared" si="68"/>
        <v>0.11979187908506767</v>
      </c>
      <c r="S113" s="30">
        <f t="shared" si="68"/>
        <v>9.0619058289456031E-2</v>
      </c>
      <c r="T113" s="30">
        <f t="shared" si="68"/>
        <v>9.0619058289456031E-2</v>
      </c>
      <c r="U113" s="30">
        <f t="shared" si="68"/>
        <v>9.0619058289456031E-2</v>
      </c>
      <c r="V113" s="30">
        <f t="shared" si="68"/>
        <v>9.0619058289456031E-2</v>
      </c>
      <c r="W113" s="30">
        <f t="shared" si="68"/>
        <v>5.3008750949996172E-2</v>
      </c>
      <c r="X113" s="30">
        <f t="shared" si="68"/>
        <v>6.6783128135070965E-2</v>
      </c>
      <c r="Y113" s="30">
        <f t="shared" si="68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P114" s="60">
        <f t="shared" si="69"/>
        <v>-8.3010299956639813</v>
      </c>
      <c r="Q114" s="30" t="e">
        <f t="shared" si="70"/>
        <v>#NUM!</v>
      </c>
      <c r="R114" s="30">
        <f t="shared" si="68"/>
        <v>7.0073757155687991E-2</v>
      </c>
      <c r="S114" s="30">
        <f t="shared" si="68"/>
        <v>5.3008750949996755E-2</v>
      </c>
      <c r="T114" s="30">
        <f t="shared" si="68"/>
        <v>5.3008750949996755E-2</v>
      </c>
      <c r="U114" s="30">
        <f t="shared" si="68"/>
        <v>5.3008750949996755E-2</v>
      </c>
      <c r="V114" s="30">
        <f t="shared" si="68"/>
        <v>5.3008750949996755E-2</v>
      </c>
      <c r="W114" s="30">
        <f t="shared" si="68"/>
        <v>3.1008131515814923E-2</v>
      </c>
      <c r="X114" s="30">
        <f t="shared" si="68"/>
        <v>3.9065625639872759E-2</v>
      </c>
      <c r="Y114" s="30">
        <f t="shared" si="68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x14ac:dyDescent="0.2">
      <c r="D115" s="35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P115" s="60">
        <f t="shared" si="69"/>
        <v>-8.1249387366082999</v>
      </c>
      <c r="Q115" s="30" t="e">
        <f t="shared" si="70"/>
        <v>#NUM!</v>
      </c>
      <c r="R115" s="30">
        <f t="shared" si="68"/>
        <v>4.9718121929380382E-2</v>
      </c>
      <c r="S115" s="30">
        <f t="shared" si="68"/>
        <v>3.7610307339459817E-2</v>
      </c>
      <c r="T115" s="30">
        <f t="shared" si="68"/>
        <v>3.7610307339459817E-2</v>
      </c>
      <c r="U115" s="30">
        <f t="shared" si="68"/>
        <v>3.7610307339459817E-2</v>
      </c>
      <c r="V115" s="30">
        <f t="shared" si="68"/>
        <v>3.7610307339459817E-2</v>
      </c>
      <c r="W115" s="30">
        <f t="shared" si="68"/>
        <v>2.2000619434181568E-2</v>
      </c>
      <c r="X115" s="30">
        <f t="shared" si="68"/>
        <v>2.7717502495198595E-2</v>
      </c>
      <c r="Y115" s="30">
        <f t="shared" si="68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38"/>
      <c r="E116" s="33"/>
      <c r="F116" s="33"/>
      <c r="G116" s="33"/>
      <c r="H116" s="33"/>
      <c r="I116" s="33"/>
      <c r="J116" s="33"/>
      <c r="K116" s="33"/>
      <c r="L116" s="33"/>
      <c r="M116" s="33"/>
      <c r="N116" s="49"/>
      <c r="P116" s="60">
        <f t="shared" si="69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38"/>
      <c r="E117" s="33"/>
      <c r="F117" s="33"/>
      <c r="G117" s="33"/>
      <c r="H117" s="33"/>
      <c r="I117" s="33"/>
      <c r="J117" s="33"/>
      <c r="K117" s="33"/>
      <c r="L117" s="33"/>
      <c r="M117" s="33"/>
      <c r="N117" s="49"/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38"/>
      <c r="E118" s="33"/>
      <c r="F118" s="33"/>
      <c r="G118" s="33"/>
      <c r="H118" s="33"/>
      <c r="I118" s="33"/>
      <c r="J118" s="33"/>
      <c r="K118" s="33"/>
      <c r="L118" s="33"/>
      <c r="M118" s="33"/>
      <c r="N118" s="49"/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38"/>
      <c r="E119" s="33"/>
      <c r="F119" s="33"/>
      <c r="G119" s="33"/>
      <c r="H119" s="33"/>
      <c r="I119" s="33"/>
      <c r="J119" s="33"/>
      <c r="K119" s="33"/>
      <c r="L119" s="33"/>
      <c r="M119" s="33"/>
      <c r="N119" s="49"/>
      <c r="P119" s="7" t="s">
        <v>79</v>
      </c>
      <c r="Q119" s="58" t="e">
        <f>LOG(E6,10)</f>
        <v>#NUM!</v>
      </c>
      <c r="R119" s="58">
        <f t="shared" ref="R119:Z119" si="71">LOG(F6,10)</f>
        <v>-7</v>
      </c>
      <c r="S119" s="58">
        <f t="shared" si="71"/>
        <v>-6.6020599913279616</v>
      </c>
      <c r="T119" s="58">
        <f t="shared" si="71"/>
        <v>-6.3010299956639804</v>
      </c>
      <c r="U119" s="58">
        <f t="shared" si="71"/>
        <v>-5.9999999999999991</v>
      </c>
      <c r="V119" s="58">
        <f t="shared" si="71"/>
        <v>-5.6989700043360179</v>
      </c>
      <c r="W119" s="58">
        <f t="shared" si="71"/>
        <v>-5.3979400086720366</v>
      </c>
      <c r="X119" s="58">
        <f t="shared" si="71"/>
        <v>-5.2218487496163561</v>
      </c>
      <c r="Y119" s="58">
        <f t="shared" si="71"/>
        <v>-5</v>
      </c>
      <c r="Z119" s="58">
        <f t="shared" si="71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38"/>
      <c r="E120" s="33"/>
      <c r="F120" s="33"/>
      <c r="G120" s="33"/>
      <c r="H120" s="33"/>
      <c r="I120" s="33"/>
      <c r="J120" s="33"/>
      <c r="K120" s="33"/>
      <c r="L120" s="33"/>
      <c r="M120" s="33"/>
      <c r="N120" s="49"/>
      <c r="P120" s="60" t="e">
        <f>LOG(D7,10)</f>
        <v>#NUM!</v>
      </c>
      <c r="Q120" s="30" t="e">
        <f>Q111*AVERAGE(Q46:R47)</f>
        <v>#NUM!</v>
      </c>
      <c r="R120" s="30" t="e">
        <f t="shared" ref="R120:Y120" si="72">R111*AVERAGE(R46:S47)</f>
        <v>#NUM!</v>
      </c>
      <c r="S120" s="30" t="e">
        <f t="shared" si="72"/>
        <v>#NUM!</v>
      </c>
      <c r="T120" s="30" t="e">
        <f t="shared" si="72"/>
        <v>#NUM!</v>
      </c>
      <c r="U120" s="30" t="e">
        <f t="shared" si="72"/>
        <v>#NUM!</v>
      </c>
      <c r="V120" s="30" t="e">
        <f t="shared" si="72"/>
        <v>#NUM!</v>
      </c>
      <c r="W120" s="30" t="e">
        <f t="shared" si="72"/>
        <v>#NUM!</v>
      </c>
      <c r="X120" s="30" t="e">
        <f t="shared" si="72"/>
        <v>#NUM!</v>
      </c>
      <c r="Y120" s="30" t="e">
        <f t="shared" si="72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38"/>
      <c r="E121" s="33"/>
      <c r="F121" s="33"/>
      <c r="G121" s="33"/>
      <c r="H121" s="33"/>
      <c r="I121" s="33"/>
      <c r="J121" s="33"/>
      <c r="K121" s="33"/>
      <c r="L121" s="33"/>
      <c r="M121" s="33"/>
      <c r="N121" s="49"/>
      <c r="P121" s="60">
        <f t="shared" ref="P121:P125" si="73">LOG(D8,10)</f>
        <v>-8.9999999999999982</v>
      </c>
      <c r="Q121" s="30" t="e">
        <f t="shared" ref="Q121:Y124" si="74">Q112*AVERAGE(Q47:R48)</f>
        <v>#NUM!</v>
      </c>
      <c r="R121" s="30">
        <f t="shared" si="74"/>
        <v>0.14313736314133138</v>
      </c>
      <c r="S121" s="30">
        <f t="shared" si="74"/>
        <v>0.1059078013717923</v>
      </c>
      <c r="T121" s="30">
        <f t="shared" si="74"/>
        <v>0.10003150359635436</v>
      </c>
      <c r="U121" s="30">
        <f t="shared" si="74"/>
        <v>8.825539891003005E-2</v>
      </c>
      <c r="V121" s="30">
        <f t="shared" si="74"/>
        <v>5.9900432157228733E-2</v>
      </c>
      <c r="W121" s="30">
        <f t="shared" si="74"/>
        <v>2.2187645382853113E-2</v>
      </c>
      <c r="X121" s="30">
        <f t="shared" si="74"/>
        <v>2.8721017737255473E-2</v>
      </c>
      <c r="Y121" s="30">
        <f t="shared" si="74"/>
        <v>1.4010531660948405E-2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33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P122" s="60">
        <f t="shared" si="73"/>
        <v>-8.6020599913279607</v>
      </c>
      <c r="Q122" s="30" t="e">
        <f t="shared" si="74"/>
        <v>#NUM!</v>
      </c>
      <c r="R122" s="30">
        <f t="shared" si="74"/>
        <v>0.10777924877738929</v>
      </c>
      <c r="S122" s="30">
        <f t="shared" si="74"/>
        <v>7.974621734680197E-2</v>
      </c>
      <c r="T122" s="30">
        <f t="shared" si="74"/>
        <v>7.53214959048987E-2</v>
      </c>
      <c r="U122" s="30">
        <f t="shared" si="74"/>
        <v>6.6454351165319253E-2</v>
      </c>
      <c r="V122" s="30">
        <f t="shared" si="74"/>
        <v>4.5103692269170256E-2</v>
      </c>
      <c r="W122" s="30">
        <f t="shared" si="74"/>
        <v>1.6706803164606456E-2</v>
      </c>
      <c r="X122" s="30">
        <f t="shared" si="74"/>
        <v>2.1626287140604904E-2</v>
      </c>
      <c r="Y122" s="30">
        <f t="shared" si="74"/>
        <v>1.0549618522019685E-2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x14ac:dyDescent="0.2"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P123" s="60">
        <f t="shared" si="73"/>
        <v>-8.3010299956639813</v>
      </c>
      <c r="Q123" s="30" t="e">
        <f t="shared" si="74"/>
        <v>#NUM!</v>
      </c>
      <c r="R123" s="30">
        <f t="shared" si="74"/>
        <v>5.4841607384573707E-2</v>
      </c>
      <c r="S123" s="30">
        <f t="shared" si="74"/>
        <v>4.0577483993891786E-2</v>
      </c>
      <c r="T123" s="30">
        <f t="shared" si="74"/>
        <v>3.8326040985561305E-2</v>
      </c>
      <c r="U123" s="30">
        <f t="shared" si="74"/>
        <v>3.3814147685631187E-2</v>
      </c>
      <c r="V123" s="30">
        <f t="shared" si="74"/>
        <v>2.2950234030016628E-2</v>
      </c>
      <c r="W123" s="30">
        <f t="shared" si="74"/>
        <v>8.5009679525333056E-3</v>
      </c>
      <c r="X123" s="30">
        <f t="shared" si="74"/>
        <v>1.1004162322570586E-2</v>
      </c>
      <c r="Y123" s="30">
        <f t="shared" si="74"/>
        <v>5.3679909964542676E-3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50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P124" s="60">
        <f t="shared" si="73"/>
        <v>-8.1249387366082999</v>
      </c>
      <c r="Q124" s="30" t="e">
        <f t="shared" si="74"/>
        <v>#NUM!</v>
      </c>
      <c r="R124" s="30">
        <f t="shared" si="74"/>
        <v>3.563020907917238E-2</v>
      </c>
      <c r="S124" s="30">
        <f t="shared" si="74"/>
        <v>2.636290779135363E-2</v>
      </c>
      <c r="T124" s="30">
        <f t="shared" si="74"/>
        <v>2.4900161002148098E-2</v>
      </c>
      <c r="U124" s="30">
        <f t="shared" si="74"/>
        <v>2.1968815454740841E-2</v>
      </c>
      <c r="V124" s="30">
        <f t="shared" si="74"/>
        <v>1.491060667079289E-2</v>
      </c>
      <c r="W124" s="30">
        <f t="shared" si="74"/>
        <v>5.5230194731547078E-3</v>
      </c>
      <c r="X124" s="30">
        <f t="shared" si="74"/>
        <v>7.1493273627976969E-3</v>
      </c>
      <c r="Y124" s="30">
        <f t="shared" si="74"/>
        <v>3.4875462383434871E-3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35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P125" s="60">
        <f t="shared" si="73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38"/>
      <c r="E126" s="33"/>
      <c r="F126" s="33"/>
      <c r="G126" s="33"/>
      <c r="H126" s="33"/>
      <c r="I126" s="33"/>
      <c r="J126" s="33"/>
      <c r="K126" s="33"/>
      <c r="L126" s="33"/>
      <c r="M126" s="33"/>
      <c r="N126" s="49"/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1.3407546366723413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38"/>
      <c r="E127" s="33"/>
      <c r="F127" s="33"/>
      <c r="G127" s="33"/>
      <c r="H127" s="33"/>
      <c r="I127" s="33"/>
      <c r="J127" s="33"/>
      <c r="K127" s="33"/>
      <c r="L127" s="33"/>
      <c r="M127" s="33"/>
      <c r="N127" s="49"/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38"/>
      <c r="E128" s="33"/>
      <c r="F128" s="33"/>
      <c r="G128" s="33"/>
      <c r="H128" s="33"/>
      <c r="I128" s="33"/>
      <c r="J128" s="33"/>
      <c r="K128" s="33"/>
      <c r="L128" s="33"/>
      <c r="M128" s="33"/>
      <c r="N128" s="49"/>
      <c r="P128" s="7" t="s">
        <v>79</v>
      </c>
      <c r="Q128" s="58" t="e">
        <f>LOG(E6,10)</f>
        <v>#NUM!</v>
      </c>
      <c r="R128" s="58">
        <f t="shared" ref="R128:Z128" si="75">LOG(F6,10)</f>
        <v>-7</v>
      </c>
      <c r="S128" s="58">
        <f t="shared" si="75"/>
        <v>-6.6020599913279616</v>
      </c>
      <c r="T128" s="58">
        <f t="shared" si="75"/>
        <v>-6.3010299956639804</v>
      </c>
      <c r="U128" s="58">
        <f t="shared" si="75"/>
        <v>-5.9999999999999991</v>
      </c>
      <c r="V128" s="58">
        <f t="shared" si="75"/>
        <v>-5.6989700043360179</v>
      </c>
      <c r="W128" s="58">
        <f t="shared" si="75"/>
        <v>-5.3979400086720366</v>
      </c>
      <c r="X128" s="58">
        <f t="shared" si="75"/>
        <v>-5.2218487496163561</v>
      </c>
      <c r="Y128" s="58">
        <f t="shared" si="75"/>
        <v>-5</v>
      </c>
      <c r="Z128" s="58">
        <f t="shared" si="75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38"/>
      <c r="E129" s="33"/>
      <c r="F129" s="33"/>
      <c r="G129" s="33"/>
      <c r="H129" s="33"/>
      <c r="I129" s="33"/>
      <c r="J129" s="33"/>
      <c r="K129" s="33"/>
      <c r="L129" s="33"/>
      <c r="M129" s="33"/>
      <c r="N129" s="49"/>
      <c r="P129" s="60" t="e">
        <f>LOG(D7,10)</f>
        <v>#NUM!</v>
      </c>
      <c r="Q129" s="30" t="e">
        <f>Q111*AVERAGE(Q55:R56)</f>
        <v>#NUM!</v>
      </c>
      <c r="R129" s="30" t="e">
        <f t="shared" ref="R129:Y129" si="76">R111*AVERAGE(R55:S56)</f>
        <v>#NUM!</v>
      </c>
      <c r="S129" s="30" t="e">
        <f t="shared" si="76"/>
        <v>#NUM!</v>
      </c>
      <c r="T129" s="30" t="e">
        <f t="shared" si="76"/>
        <v>#NUM!</v>
      </c>
      <c r="U129" s="30" t="e">
        <f t="shared" si="76"/>
        <v>#NUM!</v>
      </c>
      <c r="V129" s="30" t="e">
        <f t="shared" si="76"/>
        <v>#NUM!</v>
      </c>
      <c r="W129" s="30" t="e">
        <f t="shared" si="76"/>
        <v>#NUM!</v>
      </c>
      <c r="X129" s="30" t="e">
        <f t="shared" si="76"/>
        <v>#NUM!</v>
      </c>
      <c r="Y129" s="30" t="e">
        <f t="shared" si="76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38"/>
      <c r="E130" s="33"/>
      <c r="F130" s="33"/>
      <c r="G130" s="33"/>
      <c r="H130" s="33"/>
      <c r="I130" s="33"/>
      <c r="J130" s="33"/>
      <c r="K130" s="33"/>
      <c r="L130" s="33"/>
      <c r="M130" s="33"/>
      <c r="N130" s="49"/>
      <c r="P130" s="60">
        <f t="shared" ref="P130:P134" si="77">LOG(D8,10)</f>
        <v>-8.9999999999999982</v>
      </c>
      <c r="Q130" s="30" t="e">
        <f t="shared" ref="Q130:Y133" si="78">Q112*AVERAGE(Q56:R57)</f>
        <v>#NUM!</v>
      </c>
      <c r="R130" s="30">
        <f t="shared" si="78"/>
        <v>0.15364658390476829</v>
      </c>
      <c r="S130" s="30">
        <f t="shared" si="78"/>
        <v>0.11328980254318823</v>
      </c>
      <c r="T130" s="30">
        <f t="shared" si="78"/>
        <v>0.11287032804884831</v>
      </c>
      <c r="U130" s="30">
        <f t="shared" si="78"/>
        <v>9.6242811857630797E-2</v>
      </c>
      <c r="V130" s="30">
        <f t="shared" si="78"/>
        <v>7.3064202741692466E-2</v>
      </c>
      <c r="W130" s="30">
        <f t="shared" si="78"/>
        <v>2.9895380483542039E-2</v>
      </c>
      <c r="X130" s="30">
        <f t="shared" si="78"/>
        <v>2.4542414054415949E-2</v>
      </c>
      <c r="Y130" s="30">
        <f t="shared" si="78"/>
        <v>8.7448087964059739E-3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D131" s="38"/>
      <c r="E131" s="33"/>
      <c r="F131" s="33"/>
      <c r="G131" s="33"/>
      <c r="H131" s="33"/>
      <c r="I131" s="33"/>
      <c r="J131" s="33"/>
      <c r="K131" s="33"/>
      <c r="L131" s="33"/>
      <c r="M131" s="33"/>
      <c r="N131" s="49"/>
      <c r="P131" s="60">
        <f t="shared" si="77"/>
        <v>-8.6020599913279607</v>
      </c>
      <c r="Q131" s="30" t="e">
        <f t="shared" si="78"/>
        <v>#NUM!</v>
      </c>
      <c r="R131" s="30">
        <f t="shared" si="78"/>
        <v>0.11506816190851406</v>
      </c>
      <c r="S131" s="30">
        <f t="shared" si="78"/>
        <v>8.7225268162876998E-2</v>
      </c>
      <c r="T131" s="30">
        <f t="shared" si="78"/>
        <v>8.3486215076155529E-2</v>
      </c>
      <c r="U131" s="30">
        <f t="shared" si="78"/>
        <v>6.6963732744088969E-2</v>
      </c>
      <c r="V131" s="30">
        <f t="shared" si="78"/>
        <v>4.5979431501525669E-2</v>
      </c>
      <c r="W131" s="30">
        <f t="shared" si="78"/>
        <v>1.8349164321308783E-2</v>
      </c>
      <c r="X131" s="30">
        <f t="shared" si="78"/>
        <v>1.5212666884515006E-2</v>
      </c>
      <c r="Y131" s="30">
        <f t="shared" si="78"/>
        <v>4.7249472677828881E-3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33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P132" s="60">
        <f t="shared" si="77"/>
        <v>-8.3010299956639813</v>
      </c>
      <c r="Q132" s="30" t="e">
        <f t="shared" si="78"/>
        <v>#NUM!</v>
      </c>
      <c r="R132" s="30">
        <f t="shared" si="78"/>
        <v>6.4776639490200114E-2</v>
      </c>
      <c r="S132" s="30">
        <f t="shared" si="78"/>
        <v>4.8800937740634508E-2</v>
      </c>
      <c r="T132" s="30">
        <f t="shared" si="78"/>
        <v>4.6072243448726895E-2</v>
      </c>
      <c r="U132" s="30">
        <f t="shared" si="78"/>
        <v>3.4271810647599162E-2</v>
      </c>
      <c r="V132" s="30">
        <f t="shared" si="78"/>
        <v>2.1076274177448902E-2</v>
      </c>
      <c r="W132" s="30">
        <f t="shared" si="78"/>
        <v>8.6633398910885423E-3</v>
      </c>
      <c r="X132" s="30">
        <f t="shared" si="78"/>
        <v>6.1805805404475094E-3</v>
      </c>
      <c r="Y132" s="30">
        <f t="shared" si="78"/>
        <v>1.4613241609447904E-3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P133" s="60">
        <f t="shared" si="77"/>
        <v>-8.1249387366082999</v>
      </c>
      <c r="Q133" s="30" t="e">
        <f t="shared" si="78"/>
        <v>#NUM!</v>
      </c>
      <c r="R133" s="30">
        <f t="shared" si="78"/>
        <v>4.3006745765010838E-2</v>
      </c>
      <c r="S133" s="30">
        <f t="shared" si="78"/>
        <v>3.2278862357649381E-2</v>
      </c>
      <c r="T133" s="30">
        <f t="shared" si="78"/>
        <v>2.9418485465226761E-2</v>
      </c>
      <c r="U133" s="30">
        <f t="shared" si="78"/>
        <v>2.1879790603717256E-2</v>
      </c>
      <c r="V133" s="30">
        <f t="shared" si="78"/>
        <v>1.3393325082316899E-2</v>
      </c>
      <c r="W133" s="30">
        <f t="shared" si="78"/>
        <v>4.790697552951145E-3</v>
      </c>
      <c r="X133" s="30">
        <f t="shared" si="78"/>
        <v>2.8967221921110398E-3</v>
      </c>
      <c r="Y133" s="30">
        <f t="shared" si="78"/>
        <v>9.7451753631172425E-4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P134" s="60">
        <f t="shared" si="77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35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1.4292482169496448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38"/>
      <c r="E136" s="33"/>
      <c r="F136" s="33"/>
      <c r="G136" s="33"/>
      <c r="H136" s="33"/>
      <c r="I136" s="33"/>
      <c r="J136" s="33"/>
      <c r="K136" s="33"/>
      <c r="L136" s="33"/>
      <c r="M136" s="33"/>
      <c r="N136" s="49"/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38"/>
      <c r="E137" s="33"/>
      <c r="F137" s="33"/>
      <c r="G137" s="33"/>
      <c r="H137" s="33"/>
      <c r="I137" s="33"/>
      <c r="J137" s="33"/>
      <c r="K137" s="33"/>
      <c r="L137" s="33"/>
      <c r="M137" s="33"/>
      <c r="N137" s="49"/>
      <c r="P137" s="3" t="s">
        <v>86</v>
      </c>
      <c r="Q137" s="5"/>
      <c r="R137" s="5"/>
      <c r="S137" s="5">
        <f>1-Z126/Z117</f>
        <v>0.37526810405390099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38"/>
      <c r="E138" s="33"/>
      <c r="F138" s="33"/>
      <c r="G138" s="33"/>
      <c r="H138" s="33"/>
      <c r="I138" s="33"/>
      <c r="J138" s="33"/>
      <c r="K138" s="33"/>
      <c r="L138" s="33"/>
      <c r="M138" s="33"/>
      <c r="N138" s="49"/>
      <c r="P138" s="3" t="s">
        <v>87</v>
      </c>
      <c r="Q138" s="5"/>
      <c r="R138" s="5"/>
      <c r="S138" s="5">
        <f>1-Z135/Z117</f>
        <v>0.33403404028596873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38"/>
      <c r="E139" s="33"/>
      <c r="F139" s="33"/>
      <c r="G139" s="33"/>
      <c r="H139" s="33"/>
      <c r="I139" s="33"/>
      <c r="J139" s="33"/>
      <c r="K139" s="33"/>
      <c r="L139" s="33"/>
      <c r="M139" s="33"/>
      <c r="N139" s="49"/>
      <c r="P139" s="3" t="s">
        <v>98</v>
      </c>
      <c r="Q139" s="5"/>
      <c r="R139" s="5"/>
      <c r="S139" s="5">
        <f>S138-S137</f>
        <v>-4.1234063767932261E-2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38"/>
      <c r="E140" s="33"/>
      <c r="F140" s="33"/>
      <c r="G140" s="33"/>
      <c r="H140" s="33"/>
      <c r="I140" s="33"/>
      <c r="J140" s="33"/>
      <c r="K140" s="33"/>
      <c r="L140" s="33"/>
      <c r="M140" s="33"/>
      <c r="N140" s="49"/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38"/>
      <c r="E141" s="33"/>
      <c r="F141" s="33"/>
      <c r="G141" s="33"/>
      <c r="H141" s="33"/>
      <c r="I141" s="33"/>
      <c r="J141" s="33"/>
      <c r="K141" s="33"/>
      <c r="L141" s="33"/>
      <c r="M141" s="33"/>
      <c r="N141" s="49"/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D142" s="3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D143" s="33"/>
      <c r="E143" s="38"/>
      <c r="F143" s="33"/>
      <c r="G143" s="33"/>
      <c r="H143" s="38"/>
      <c r="I143" s="33"/>
      <c r="J143" s="33"/>
      <c r="K143" s="33"/>
      <c r="L143" s="33"/>
      <c r="M143" s="33"/>
      <c r="N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D144" s="33"/>
      <c r="E144" s="38"/>
      <c r="F144" s="33"/>
      <c r="G144" s="33"/>
      <c r="H144" s="38"/>
      <c r="I144" s="33"/>
      <c r="J144" s="33"/>
      <c r="K144" s="33"/>
      <c r="L144" s="33"/>
      <c r="M144" s="33"/>
      <c r="N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D148" s="35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D149" s="38"/>
      <c r="E149" s="33"/>
      <c r="F149" s="33"/>
      <c r="G149" s="33"/>
      <c r="H149" s="33"/>
      <c r="I149" s="33"/>
      <c r="J149" s="33"/>
      <c r="K149" s="33"/>
      <c r="L149" s="33"/>
      <c r="M149" s="33"/>
      <c r="N149" s="49"/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38"/>
      <c r="E150" s="33"/>
      <c r="F150" s="33"/>
      <c r="G150" s="33"/>
      <c r="H150" s="33"/>
      <c r="I150" s="33"/>
      <c r="J150" s="33"/>
      <c r="K150" s="33"/>
      <c r="L150" s="33"/>
      <c r="M150" s="33"/>
      <c r="N150" s="49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8"/>
      <c r="E151" s="33"/>
      <c r="F151" s="33"/>
      <c r="G151" s="33"/>
      <c r="H151" s="33"/>
      <c r="I151" s="33"/>
      <c r="J151" s="33"/>
      <c r="K151" s="33"/>
      <c r="L151" s="33"/>
      <c r="M151" s="33"/>
      <c r="N151" s="49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38"/>
      <c r="E152" s="33"/>
      <c r="F152" s="33"/>
      <c r="G152" s="33"/>
      <c r="H152" s="33"/>
      <c r="I152" s="33"/>
      <c r="J152" s="33"/>
      <c r="K152" s="33"/>
      <c r="L152" s="33"/>
      <c r="M152" s="33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8"/>
      <c r="E153" s="33"/>
      <c r="F153" s="33"/>
      <c r="G153" s="33"/>
      <c r="H153" s="33"/>
      <c r="I153" s="33"/>
      <c r="J153" s="33"/>
      <c r="K153" s="33"/>
      <c r="L153" s="33"/>
      <c r="M153" s="33"/>
      <c r="N153" s="49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33"/>
      <c r="F154" s="33"/>
      <c r="G154" s="33"/>
      <c r="H154" s="33"/>
      <c r="I154" s="33"/>
      <c r="J154" s="33"/>
      <c r="K154" s="33"/>
      <c r="L154" s="33"/>
      <c r="M154" s="33"/>
      <c r="N154" s="49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3"/>
      <c r="E156" s="38"/>
      <c r="F156" s="33"/>
      <c r="G156" s="33"/>
      <c r="H156" s="38"/>
      <c r="I156" s="33"/>
      <c r="J156" s="33"/>
      <c r="K156" s="33"/>
      <c r="L156" s="33"/>
      <c r="M156" s="33"/>
      <c r="N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3"/>
      <c r="E157" s="38"/>
      <c r="F157" s="33"/>
      <c r="G157" s="33"/>
      <c r="H157" s="38"/>
      <c r="I157" s="33"/>
      <c r="J157" s="33"/>
      <c r="K157" s="33"/>
      <c r="L157" s="33"/>
      <c r="M157" s="33"/>
      <c r="N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27:78" x14ac:dyDescent="0.2"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27:78" x14ac:dyDescent="0.2"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27:78" x14ac:dyDescent="0.2"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27:78" x14ac:dyDescent="0.2"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27:78" x14ac:dyDescent="0.2"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27:78" x14ac:dyDescent="0.2"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27:78" x14ac:dyDescent="0.2"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27:78" x14ac:dyDescent="0.2"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27:78" x14ac:dyDescent="0.2"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27:78" x14ac:dyDescent="0.2"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27:78" x14ac:dyDescent="0.2"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27:78" x14ac:dyDescent="0.2"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27:78" x14ac:dyDescent="0.2"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27:78" x14ac:dyDescent="0.2"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27:78" x14ac:dyDescent="0.2"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27:78" x14ac:dyDescent="0.2"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27:78" x14ac:dyDescent="0.2"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27:78" x14ac:dyDescent="0.2"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27:78" x14ac:dyDescent="0.2"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27:78" x14ac:dyDescent="0.2"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27:78" x14ac:dyDescent="0.2"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27:78" x14ac:dyDescent="0.2"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27:78" x14ac:dyDescent="0.2"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27:78" x14ac:dyDescent="0.2"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27:78" x14ac:dyDescent="0.2"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27:78" x14ac:dyDescent="0.2"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27:78" x14ac:dyDescent="0.2"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27:78" x14ac:dyDescent="0.2"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27:78" x14ac:dyDescent="0.2"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27:78" x14ac:dyDescent="0.2"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27:78" x14ac:dyDescent="0.2"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27:78" x14ac:dyDescent="0.2"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27:78" x14ac:dyDescent="0.2"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27:78" x14ac:dyDescent="0.2"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27:78" x14ac:dyDescent="0.2"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27:78" x14ac:dyDescent="0.2"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27:78" x14ac:dyDescent="0.2"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27:78" x14ac:dyDescent="0.2"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27:78" x14ac:dyDescent="0.2"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27:78" x14ac:dyDescent="0.2"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27:78" x14ac:dyDescent="0.2"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27:78" x14ac:dyDescent="0.2"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27:78" x14ac:dyDescent="0.2"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27:78" x14ac:dyDescent="0.2"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27:78" x14ac:dyDescent="0.2"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27:78" x14ac:dyDescent="0.2"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27:78" x14ac:dyDescent="0.2"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27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Z298"/>
  <sheetViews>
    <sheetView zoomScale="75" workbookViewId="0"/>
  </sheetViews>
  <sheetFormatPr defaultColWidth="12" defaultRowHeight="12.6" x14ac:dyDescent="0.2"/>
  <cols>
    <col min="1" max="1" width="81.5" style="24" customWidth="1"/>
    <col min="2" max="2" width="12.19921875" style="24" bestFit="1" customWidth="1"/>
    <col min="3" max="3" width="12" style="24"/>
    <col min="4" max="4" width="14" style="24" bestFit="1" customWidth="1"/>
    <col min="5" max="14" width="12.19921875" style="24" bestFit="1" customWidth="1"/>
    <col min="15" max="15" width="12" style="24"/>
    <col min="16" max="19" width="12.19921875" style="24" bestFit="1" customWidth="1"/>
    <col min="20" max="20" width="14.5" style="24" bestFit="1" customWidth="1"/>
    <col min="21" max="25" width="12.19921875" style="24" bestFit="1" customWidth="1"/>
    <col min="26" max="26" width="14.5" style="24" bestFit="1" customWidth="1"/>
    <col min="27" max="27" width="12" style="24"/>
    <col min="28" max="28" width="12" style="26"/>
    <col min="29" max="29" width="12.796875" style="24" bestFit="1" customWidth="1"/>
    <col min="30" max="36" width="14.296875" style="24" bestFit="1" customWidth="1"/>
    <col min="37" max="37" width="13.19921875" style="24" bestFit="1" customWidth="1"/>
    <col min="38" max="38" width="14.296875" style="24" bestFit="1" customWidth="1"/>
    <col min="39" max="39" width="12.19921875" style="24" bestFit="1" customWidth="1"/>
    <col min="40" max="40" width="12" style="24"/>
    <col min="41" max="41" width="12.796875" style="24" bestFit="1" customWidth="1"/>
    <col min="42" max="42" width="12.19921875" style="24" bestFit="1" customWidth="1"/>
    <col min="43" max="52" width="14.296875" style="24" bestFit="1" customWidth="1"/>
    <col min="53" max="53" width="12" style="24"/>
    <col min="54" max="64" width="12.19921875" style="24" bestFit="1" customWidth="1"/>
    <col min="65" max="16384" width="12" style="24"/>
  </cols>
  <sheetData>
    <row r="1" spans="1:65" x14ac:dyDescent="0.2">
      <c r="A1" s="62" t="str">
        <f>E2</f>
        <v>HUVECs</v>
      </c>
      <c r="B1" s="2"/>
      <c r="D1" s="17" t="s">
        <v>56</v>
      </c>
      <c r="E1" s="1"/>
      <c r="F1" s="1"/>
      <c r="G1" s="1"/>
      <c r="H1" s="1"/>
      <c r="I1" s="1"/>
      <c r="J1" s="1"/>
      <c r="K1" s="1"/>
      <c r="L1" s="1"/>
      <c r="M1" s="1"/>
      <c r="N1" s="2"/>
      <c r="P1" s="88" t="s">
        <v>68</v>
      </c>
      <c r="Q1" s="89"/>
      <c r="R1" s="90"/>
      <c r="S1" s="90"/>
      <c r="T1" s="91"/>
      <c r="U1" s="90"/>
      <c r="V1" s="92"/>
      <c r="AB1" s="104" t="s">
        <v>57</v>
      </c>
      <c r="AC1" s="105"/>
      <c r="AD1" s="105"/>
      <c r="AE1" s="106" t="s">
        <v>83</v>
      </c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</row>
    <row r="2" spans="1:65" x14ac:dyDescent="0.2">
      <c r="A2" s="137"/>
      <c r="B2" s="139"/>
      <c r="D2" s="3" t="s">
        <v>58</v>
      </c>
      <c r="E2" s="4" t="s">
        <v>106</v>
      </c>
      <c r="F2" s="5"/>
      <c r="G2" s="5"/>
      <c r="H2" s="5"/>
      <c r="I2" s="5"/>
      <c r="J2" s="5"/>
      <c r="K2" s="5"/>
      <c r="L2" s="5"/>
      <c r="M2" s="5"/>
      <c r="N2" s="6"/>
      <c r="O2" s="5"/>
      <c r="P2" s="71" t="s">
        <v>79</v>
      </c>
      <c r="Q2" s="72" t="e">
        <v>#NUM!</v>
      </c>
      <c r="R2" s="72">
        <v>-9</v>
      </c>
      <c r="S2" s="72">
        <v>-8.6020000000000003</v>
      </c>
      <c r="T2" s="72">
        <v>-8.3010000000000002</v>
      </c>
      <c r="U2" s="72">
        <v>-8.125</v>
      </c>
      <c r="V2" s="73">
        <v>-8</v>
      </c>
      <c r="BA2" s="33"/>
      <c r="BB2" s="46"/>
      <c r="BC2" s="33"/>
      <c r="BD2" s="46"/>
      <c r="BE2" s="33"/>
      <c r="BF2" s="74"/>
      <c r="BG2" s="33"/>
      <c r="BH2" s="33"/>
      <c r="BI2" s="33"/>
      <c r="BJ2" s="33"/>
      <c r="BK2" s="33"/>
      <c r="BL2" s="33"/>
      <c r="BM2" s="33"/>
    </row>
    <row r="3" spans="1:65" x14ac:dyDescent="0.2">
      <c r="A3" s="140" t="s">
        <v>89</v>
      </c>
      <c r="B3" s="141" t="s">
        <v>91</v>
      </c>
      <c r="D3" s="7" t="s">
        <v>0</v>
      </c>
      <c r="E3" s="8"/>
      <c r="F3" s="8"/>
      <c r="G3" s="8"/>
      <c r="H3" s="8"/>
      <c r="I3" s="8"/>
      <c r="J3" s="8"/>
      <c r="K3" s="8"/>
      <c r="L3" s="8"/>
      <c r="M3" s="8"/>
      <c r="N3" s="9"/>
      <c r="O3" s="5"/>
      <c r="P3" s="71" t="s">
        <v>74</v>
      </c>
      <c r="Q3" s="108" t="e">
        <f>R2-Q2</f>
        <v>#NUM!</v>
      </c>
      <c r="R3" s="107">
        <f>S2-R2</f>
        <v>0.39799999999999969</v>
      </c>
      <c r="S3" s="107">
        <f t="shared" ref="S3:T3" si="0">T2-S2</f>
        <v>0.30100000000000016</v>
      </c>
      <c r="T3" s="107">
        <f t="shared" si="0"/>
        <v>0.17600000000000016</v>
      </c>
      <c r="U3" s="107">
        <f>V2-U2</f>
        <v>0.125</v>
      </c>
      <c r="V3" s="76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</row>
    <row r="4" spans="1:65" x14ac:dyDescent="0.2">
      <c r="A4" s="142" t="s">
        <v>68</v>
      </c>
      <c r="B4" s="143">
        <f>U5</f>
        <v>0.94973233245419908</v>
      </c>
      <c r="D4" s="7"/>
      <c r="E4" s="8"/>
      <c r="F4" s="8"/>
      <c r="G4" s="8"/>
      <c r="H4" s="8"/>
      <c r="I4" s="8"/>
      <c r="J4" s="8"/>
      <c r="K4" s="8"/>
      <c r="L4" s="8"/>
      <c r="M4" s="8"/>
      <c r="N4" s="9"/>
      <c r="O4" s="5"/>
      <c r="P4" s="71" t="s">
        <v>75</v>
      </c>
      <c r="Q4" s="75" t="e">
        <f>Q3*AVERAGE(E109:E110)</f>
        <v>#NUM!</v>
      </c>
      <c r="R4" s="75">
        <f>R3*AVERAGE(E110:E111)</f>
        <v>0.40063965873150303</v>
      </c>
      <c r="S4" s="75">
        <f>S3*AVERAGE(E111:E112)</f>
        <v>0.28888687768286447</v>
      </c>
      <c r="T4" s="75">
        <f>T3*AVERAGE(E112:E113)</f>
        <v>0.16308660337416347</v>
      </c>
      <c r="U4" s="75">
        <f>U3*AVERAGE(E113:E114)</f>
        <v>9.711919266566818E-2</v>
      </c>
      <c r="V4" s="77"/>
      <c r="BA4" s="33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3"/>
    </row>
    <row r="5" spans="1:65" ht="13.2" x14ac:dyDescent="0.2">
      <c r="A5" s="142" t="s">
        <v>69</v>
      </c>
      <c r="B5" s="143">
        <f>U11</f>
        <v>0.62059960852367801</v>
      </c>
      <c r="D5" s="10" t="s">
        <v>61</v>
      </c>
      <c r="E5" s="28" t="s">
        <v>81</v>
      </c>
      <c r="F5" s="28"/>
      <c r="G5" s="28"/>
      <c r="H5" s="28"/>
      <c r="I5" s="28"/>
      <c r="J5" s="28"/>
      <c r="K5" s="28"/>
      <c r="L5" s="28"/>
      <c r="M5" s="28"/>
      <c r="N5" s="29"/>
      <c r="O5" s="5"/>
      <c r="P5" s="78" t="s">
        <v>76</v>
      </c>
      <c r="Q5" s="79">
        <f>SUM(R4:U4)</f>
        <v>0.94973233245419908</v>
      </c>
      <c r="R5" s="80" t="s">
        <v>80</v>
      </c>
      <c r="S5" s="81">
        <f>SUM(R3:U3)</f>
        <v>1</v>
      </c>
      <c r="T5" s="80" t="s">
        <v>92</v>
      </c>
      <c r="U5" s="79">
        <f>Q5/S5</f>
        <v>0.94973233245419908</v>
      </c>
      <c r="V5" s="82"/>
      <c r="BA5" s="33"/>
      <c r="BB5" s="35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3"/>
    </row>
    <row r="6" spans="1:65" ht="13.2" x14ac:dyDescent="0.2">
      <c r="A6" s="144" t="s">
        <v>100</v>
      </c>
      <c r="B6" s="145">
        <f>S103</f>
        <v>-1.1693944112904586E-2</v>
      </c>
      <c r="D6" s="7" t="s">
        <v>82</v>
      </c>
      <c r="E6" s="51">
        <v>0</v>
      </c>
      <c r="F6" s="51">
        <v>9.9999999999999995E-8</v>
      </c>
      <c r="G6" s="51">
        <v>2.4999999999999999E-7</v>
      </c>
      <c r="H6" s="51">
        <v>4.9999999999999998E-7</v>
      </c>
      <c r="I6" s="51">
        <v>9.9999999999999995E-7</v>
      </c>
      <c r="J6" s="51">
        <v>1.9999999999999999E-6</v>
      </c>
      <c r="K6" s="51">
        <v>3.9999999999999998E-6</v>
      </c>
      <c r="L6" s="51">
        <v>6.0000000000000002E-6</v>
      </c>
      <c r="M6" s="51">
        <v>1.0000000000000001E-5</v>
      </c>
      <c r="N6" s="52">
        <v>1.4E-5</v>
      </c>
      <c r="O6" s="5"/>
      <c r="BA6" s="33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5"/>
      <c r="BM6" s="33"/>
    </row>
    <row r="7" spans="1:65" ht="13.2" x14ac:dyDescent="0.2">
      <c r="A7" s="146" t="s">
        <v>99</v>
      </c>
      <c r="B7" s="147">
        <f>S139</f>
        <v>-1.0701306739127725E-2</v>
      </c>
      <c r="D7" s="53">
        <v>0</v>
      </c>
      <c r="E7" s="162">
        <v>16364</v>
      </c>
      <c r="F7" s="162">
        <v>15254</v>
      </c>
      <c r="G7" s="162">
        <v>16217</v>
      </c>
      <c r="H7" s="162">
        <v>14192</v>
      </c>
      <c r="I7" s="162">
        <v>12212</v>
      </c>
      <c r="J7" s="162">
        <v>5625</v>
      </c>
      <c r="K7" s="162">
        <v>2671</v>
      </c>
      <c r="L7" s="162">
        <v>1672</v>
      </c>
      <c r="M7" s="162">
        <v>1567</v>
      </c>
      <c r="N7" s="162">
        <v>1142</v>
      </c>
      <c r="O7" s="5"/>
      <c r="P7" s="83" t="s">
        <v>69</v>
      </c>
      <c r="Q7" s="93"/>
      <c r="R7" s="93"/>
      <c r="S7" s="93"/>
      <c r="T7" s="93"/>
      <c r="U7" s="93"/>
      <c r="V7" s="93"/>
      <c r="W7" s="93"/>
      <c r="X7" s="93"/>
      <c r="Y7" s="93"/>
      <c r="Z7" s="94"/>
      <c r="BA7" s="33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5"/>
      <c r="BM7" s="33"/>
    </row>
    <row r="8" spans="1:65" ht="13.2" x14ac:dyDescent="0.2">
      <c r="A8" s="148"/>
      <c r="B8" s="138"/>
      <c r="D8" s="53">
        <v>1.0000000000000001E-9</v>
      </c>
      <c r="E8" s="162">
        <v>17735</v>
      </c>
      <c r="F8" s="162">
        <v>15294</v>
      </c>
      <c r="G8" s="162">
        <v>16971</v>
      </c>
      <c r="H8" s="162">
        <v>16277</v>
      </c>
      <c r="I8" s="162">
        <v>14140</v>
      </c>
      <c r="J8" s="162">
        <v>6460</v>
      </c>
      <c r="K8" s="162">
        <v>2996</v>
      </c>
      <c r="L8" s="162">
        <v>1731</v>
      </c>
      <c r="M8" s="162">
        <v>1509</v>
      </c>
      <c r="N8" s="162">
        <v>1041</v>
      </c>
      <c r="O8" s="5"/>
      <c r="P8" s="39" t="s">
        <v>77</v>
      </c>
      <c r="Q8" s="22" t="e">
        <f t="shared" ref="Q8:Z8" si="1">LOG(E6,10)</f>
        <v>#NUM!</v>
      </c>
      <c r="R8" s="22">
        <f t="shared" si="1"/>
        <v>-7</v>
      </c>
      <c r="S8" s="22">
        <f t="shared" si="1"/>
        <v>-6.6020599913279616</v>
      </c>
      <c r="T8" s="22">
        <f t="shared" si="1"/>
        <v>-6.3010299956639804</v>
      </c>
      <c r="U8" s="22">
        <f t="shared" si="1"/>
        <v>-5.9999999999999991</v>
      </c>
      <c r="V8" s="22">
        <f t="shared" si="1"/>
        <v>-5.6989700043360179</v>
      </c>
      <c r="W8" s="22">
        <f t="shared" si="1"/>
        <v>-5.3979400086720366</v>
      </c>
      <c r="X8" s="22">
        <f t="shared" si="1"/>
        <v>-5.2218487496163561</v>
      </c>
      <c r="Y8" s="22">
        <f t="shared" si="1"/>
        <v>-5</v>
      </c>
      <c r="Z8" s="23">
        <f t="shared" si="1"/>
        <v>-4.8538719643217609</v>
      </c>
      <c r="BA8" s="33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5"/>
      <c r="BM8" s="33"/>
    </row>
    <row r="9" spans="1:65" ht="13.2" x14ac:dyDescent="0.2">
      <c r="A9" s="149" t="s">
        <v>90</v>
      </c>
      <c r="B9" s="150" t="s">
        <v>91</v>
      </c>
      <c r="D9" s="53">
        <v>2.5000000000000001E-9</v>
      </c>
      <c r="E9" s="162">
        <v>17236</v>
      </c>
      <c r="F9" s="162">
        <v>17064</v>
      </c>
      <c r="G9" s="162">
        <v>17500</v>
      </c>
      <c r="H9" s="162">
        <v>17044</v>
      </c>
      <c r="I9" s="162">
        <v>14414</v>
      </c>
      <c r="J9" s="162">
        <v>5179</v>
      </c>
      <c r="K9" s="162">
        <v>4222</v>
      </c>
      <c r="L9" s="162">
        <v>1862</v>
      </c>
      <c r="M9" s="162">
        <v>1290</v>
      </c>
      <c r="N9" s="162">
        <v>1606</v>
      </c>
      <c r="O9" s="5"/>
      <c r="P9" s="39" t="s">
        <v>74</v>
      </c>
      <c r="Q9" s="61" t="e">
        <f>R8-Q8</f>
        <v>#NUM!</v>
      </c>
      <c r="R9" s="38">
        <f>S8-R8</f>
        <v>0.39794000867203838</v>
      </c>
      <c r="S9" s="38">
        <f t="shared" ref="S9:Y9" si="2">T8-S8</f>
        <v>0.30102999566398125</v>
      </c>
      <c r="T9" s="38">
        <f t="shared" si="2"/>
        <v>0.30102999566398125</v>
      </c>
      <c r="U9" s="38">
        <f t="shared" si="2"/>
        <v>0.30102999566398125</v>
      </c>
      <c r="V9" s="38">
        <f t="shared" si="2"/>
        <v>0.30102999566398125</v>
      </c>
      <c r="W9" s="38">
        <f t="shared" si="2"/>
        <v>0.17609125905568046</v>
      </c>
      <c r="X9" s="38">
        <f t="shared" si="2"/>
        <v>0.22184874961635614</v>
      </c>
      <c r="Y9" s="38">
        <f t="shared" si="2"/>
        <v>0.14612803567823907</v>
      </c>
      <c r="Z9" s="44"/>
      <c r="BA9" s="33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5"/>
      <c r="BM9" s="33"/>
    </row>
    <row r="10" spans="1:65" ht="13.2" x14ac:dyDescent="0.2">
      <c r="A10" s="137" t="s">
        <v>86</v>
      </c>
      <c r="B10" s="145">
        <f>S101</f>
        <v>0.41059315752445791</v>
      </c>
      <c r="D10" s="53">
        <v>5.0000000000000001E-9</v>
      </c>
      <c r="E10" s="162">
        <v>14527</v>
      </c>
      <c r="F10" s="162">
        <v>14917</v>
      </c>
      <c r="G10" s="162">
        <v>16328</v>
      </c>
      <c r="H10" s="162">
        <v>15055</v>
      </c>
      <c r="I10" s="162">
        <v>14554</v>
      </c>
      <c r="J10" s="162">
        <v>6194</v>
      </c>
      <c r="K10" s="162">
        <v>3317</v>
      </c>
      <c r="L10" s="162">
        <v>1777</v>
      </c>
      <c r="M10" s="162">
        <v>1676</v>
      </c>
      <c r="N10" s="162">
        <v>1187</v>
      </c>
      <c r="O10" s="5"/>
      <c r="P10" s="39" t="s">
        <v>75</v>
      </c>
      <c r="Q10" s="38" t="e">
        <f t="shared" ref="Q10:Y10" si="3">Q9*AVERAGE(E109:F109)</f>
        <v>#NUM!</v>
      </c>
      <c r="R10" s="38">
        <f t="shared" si="3"/>
        <v>0.40590096391278802</v>
      </c>
      <c r="S10" s="38">
        <f t="shared" si="3"/>
        <v>0.2919587899622989</v>
      </c>
      <c r="T10" s="38">
        <f t="shared" si="3"/>
        <v>0.27179193030179716</v>
      </c>
      <c r="U10" s="38">
        <f t="shared" si="3"/>
        <v>0.1937640085475503</v>
      </c>
      <c r="V10" s="38">
        <f t="shared" si="3"/>
        <v>9.5217959740139482E-2</v>
      </c>
      <c r="W10" s="38">
        <f t="shared" si="3"/>
        <v>2.8812025934338719E-2</v>
      </c>
      <c r="X10" s="38">
        <f t="shared" si="3"/>
        <v>2.7925436959196814E-2</v>
      </c>
      <c r="Y10" s="38">
        <f t="shared" si="3"/>
        <v>1.6515103425495739E-2</v>
      </c>
      <c r="Z10" s="44"/>
      <c r="BA10" s="33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5"/>
      <c r="BM10" s="33"/>
    </row>
    <row r="11" spans="1:65" ht="13.2" x14ac:dyDescent="0.2">
      <c r="A11" s="137" t="s">
        <v>87</v>
      </c>
      <c r="B11" s="145">
        <f t="shared" ref="B11:B12" si="4">S102</f>
        <v>0.39889921341155332</v>
      </c>
      <c r="D11" s="53">
        <v>7.4999999999999993E-9</v>
      </c>
      <c r="E11" s="162">
        <v>13491</v>
      </c>
      <c r="F11" s="162">
        <v>16990</v>
      </c>
      <c r="G11" s="162">
        <v>18895</v>
      </c>
      <c r="H11" s="162">
        <v>16745</v>
      </c>
      <c r="I11" s="162">
        <v>14644</v>
      </c>
      <c r="J11" s="162">
        <v>5094</v>
      </c>
      <c r="K11" s="162">
        <v>3482</v>
      </c>
      <c r="L11" s="162">
        <v>2655</v>
      </c>
      <c r="M11" s="162">
        <v>1548</v>
      </c>
      <c r="N11" s="162">
        <v>2054</v>
      </c>
      <c r="O11" s="5"/>
      <c r="P11" s="41" t="s">
        <v>78</v>
      </c>
      <c r="Q11" s="42">
        <f>SUM(R10:Y10)</f>
        <v>1.3318862187836051</v>
      </c>
      <c r="R11" s="43" t="s">
        <v>80</v>
      </c>
      <c r="S11" s="70">
        <f>Z8-R8</f>
        <v>2.1461280356782391</v>
      </c>
      <c r="T11" s="43" t="s">
        <v>92</v>
      </c>
      <c r="U11" s="42">
        <f>Q11/S11</f>
        <v>0.62059960852367801</v>
      </c>
      <c r="V11" s="42"/>
      <c r="W11" s="42"/>
      <c r="X11" s="42"/>
      <c r="Y11" s="42"/>
      <c r="Z11" s="45"/>
      <c r="BA11" s="33"/>
      <c r="BB11" s="38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3"/>
    </row>
    <row r="12" spans="1:65" ht="13.2" x14ac:dyDescent="0.2">
      <c r="A12" s="151" t="s">
        <v>98</v>
      </c>
      <c r="B12" s="147">
        <f t="shared" si="4"/>
        <v>-1.1693944112904586E-2</v>
      </c>
      <c r="D12" s="53">
        <v>1E-8</v>
      </c>
      <c r="E12" s="162">
        <v>7905</v>
      </c>
      <c r="F12" s="162">
        <v>10106</v>
      </c>
      <c r="G12" s="162">
        <v>11188</v>
      </c>
      <c r="H12" s="162">
        <v>14181</v>
      </c>
      <c r="I12" s="162">
        <v>11030</v>
      </c>
      <c r="J12" s="162">
        <v>3732</v>
      </c>
      <c r="K12" s="162">
        <v>2379</v>
      </c>
      <c r="L12" s="162">
        <v>2126</v>
      </c>
      <c r="M12" s="162">
        <v>1548</v>
      </c>
      <c r="N12" s="162">
        <v>1400</v>
      </c>
      <c r="O12" s="5"/>
      <c r="BA12" s="33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8"/>
      <c r="BM12" s="33"/>
    </row>
    <row r="13" spans="1:65" ht="13.2" x14ac:dyDescent="0.2">
      <c r="A13" s="138"/>
      <c r="B13" s="138"/>
      <c r="D13" s="10" t="s">
        <v>63</v>
      </c>
      <c r="E13" s="28" t="s">
        <v>81</v>
      </c>
      <c r="F13" s="28"/>
      <c r="G13" s="28"/>
      <c r="H13" s="28"/>
      <c r="I13" s="28"/>
      <c r="J13" s="28"/>
      <c r="K13" s="28"/>
      <c r="L13" s="28"/>
      <c r="M13" s="28"/>
      <c r="N13" s="29"/>
      <c r="O13" s="5"/>
      <c r="P13" s="95" t="s">
        <v>84</v>
      </c>
      <c r="Q13" s="87"/>
      <c r="R13" s="86" t="s">
        <v>83</v>
      </c>
      <c r="S13" s="87"/>
      <c r="T13" s="87"/>
      <c r="U13" s="87"/>
      <c r="V13" s="87"/>
      <c r="W13" s="87"/>
      <c r="X13" s="87"/>
      <c r="Y13" s="87"/>
      <c r="Z13" s="96"/>
      <c r="BA13" s="33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3"/>
    </row>
    <row r="14" spans="1:65" ht="13.2" x14ac:dyDescent="0.2">
      <c r="A14" s="152" t="s">
        <v>101</v>
      </c>
      <c r="B14" s="153" t="s">
        <v>91</v>
      </c>
      <c r="D14" s="7" t="s">
        <v>82</v>
      </c>
      <c r="E14" s="51">
        <f>E6</f>
        <v>0</v>
      </c>
      <c r="F14" s="51">
        <f t="shared" ref="F14:N14" si="5">F6</f>
        <v>9.9999999999999995E-8</v>
      </c>
      <c r="G14" s="51">
        <f t="shared" si="5"/>
        <v>2.4999999999999999E-7</v>
      </c>
      <c r="H14" s="51">
        <f t="shared" si="5"/>
        <v>4.9999999999999998E-7</v>
      </c>
      <c r="I14" s="51">
        <f t="shared" si="5"/>
        <v>9.9999999999999995E-7</v>
      </c>
      <c r="J14" s="51">
        <f t="shared" si="5"/>
        <v>1.9999999999999999E-6</v>
      </c>
      <c r="K14" s="51">
        <f t="shared" si="5"/>
        <v>3.9999999999999998E-6</v>
      </c>
      <c r="L14" s="51">
        <f t="shared" si="5"/>
        <v>6.0000000000000002E-6</v>
      </c>
      <c r="M14" s="51">
        <f t="shared" si="5"/>
        <v>1.0000000000000001E-5</v>
      </c>
      <c r="N14" s="52">
        <f t="shared" si="5"/>
        <v>1.4E-5</v>
      </c>
      <c r="O14" s="5"/>
      <c r="P14" s="3"/>
      <c r="Q14" s="5"/>
      <c r="R14" s="5"/>
      <c r="S14" s="5"/>
      <c r="T14" s="5"/>
      <c r="U14" s="5"/>
      <c r="V14" s="5"/>
      <c r="W14" s="5"/>
      <c r="X14" s="5"/>
      <c r="Y14" s="5"/>
      <c r="Z14" s="6"/>
      <c r="BA14" s="33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3"/>
    </row>
    <row r="15" spans="1:65" ht="13.2" x14ac:dyDescent="0.2">
      <c r="A15" s="137" t="s">
        <v>86</v>
      </c>
      <c r="B15" s="145">
        <f>S137</f>
        <v>0.45176356932979744</v>
      </c>
      <c r="D15" s="53">
        <f>D7</f>
        <v>0</v>
      </c>
      <c r="E15" s="162">
        <v>13936</v>
      </c>
      <c r="F15" s="162">
        <v>14216</v>
      </c>
      <c r="G15" s="162">
        <v>13510</v>
      </c>
      <c r="H15" s="162">
        <v>13245</v>
      </c>
      <c r="I15" s="162">
        <v>13377</v>
      </c>
      <c r="J15" s="162">
        <v>6602</v>
      </c>
      <c r="K15" s="162">
        <v>2578</v>
      </c>
      <c r="L15" s="162">
        <v>2365</v>
      </c>
      <c r="M15" s="162">
        <v>1814</v>
      </c>
      <c r="N15" s="162">
        <v>1804</v>
      </c>
      <c r="O15" s="5"/>
      <c r="P15" s="10" t="s">
        <v>59</v>
      </c>
      <c r="Q15" s="8" t="s">
        <v>77</v>
      </c>
      <c r="R15" s="8"/>
      <c r="S15" s="8"/>
      <c r="T15" s="8"/>
      <c r="U15" s="8"/>
      <c r="V15" s="8"/>
      <c r="W15" s="8"/>
      <c r="X15" s="8"/>
      <c r="Y15" s="8"/>
      <c r="Z15" s="9"/>
      <c r="BA15" s="33"/>
      <c r="BB15" s="35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3"/>
    </row>
    <row r="16" spans="1:65" ht="13.2" x14ac:dyDescent="0.2">
      <c r="A16" s="137" t="s">
        <v>87</v>
      </c>
      <c r="B16" s="145">
        <f t="shared" ref="B16:B17" si="6">S138</f>
        <v>0.44106226259066972</v>
      </c>
      <c r="D16" s="53">
        <f t="shared" ref="D16:D20" si="7">D8</f>
        <v>1.0000000000000001E-9</v>
      </c>
      <c r="E16" s="162">
        <v>16032</v>
      </c>
      <c r="F16" s="162">
        <v>14144</v>
      </c>
      <c r="G16" s="162">
        <v>15741</v>
      </c>
      <c r="H16" s="162">
        <v>13173</v>
      </c>
      <c r="I16" s="162">
        <v>13433</v>
      </c>
      <c r="J16" s="162">
        <v>5375</v>
      </c>
      <c r="K16" s="162">
        <v>2565</v>
      </c>
      <c r="L16" s="162">
        <v>2432</v>
      </c>
      <c r="M16" s="162">
        <v>1704</v>
      </c>
      <c r="N16" s="162">
        <v>1475</v>
      </c>
      <c r="O16" s="5"/>
      <c r="P16" s="7" t="s">
        <v>79</v>
      </c>
      <c r="Q16" s="18" t="e">
        <f t="shared" ref="Q16:Z16" si="8">LOG(E6,10)</f>
        <v>#NUM!</v>
      </c>
      <c r="R16" s="18">
        <f t="shared" si="8"/>
        <v>-7</v>
      </c>
      <c r="S16" s="18">
        <f t="shared" si="8"/>
        <v>-6.6020599913279616</v>
      </c>
      <c r="T16" s="18">
        <f t="shared" si="8"/>
        <v>-6.3010299956639804</v>
      </c>
      <c r="U16" s="18">
        <f t="shared" si="8"/>
        <v>-5.9999999999999991</v>
      </c>
      <c r="V16" s="18">
        <f t="shared" si="8"/>
        <v>-5.6989700043360179</v>
      </c>
      <c r="W16" s="18">
        <f t="shared" si="8"/>
        <v>-5.3979400086720366</v>
      </c>
      <c r="X16" s="18">
        <f t="shared" si="8"/>
        <v>-5.2218487496163561</v>
      </c>
      <c r="Y16" s="18">
        <f t="shared" si="8"/>
        <v>-5</v>
      </c>
      <c r="Z16" s="19">
        <f t="shared" si="8"/>
        <v>-4.8538719643217609</v>
      </c>
      <c r="BA16" s="33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5"/>
      <c r="BM16" s="33"/>
    </row>
    <row r="17" spans="1:65" ht="13.2" x14ac:dyDescent="0.2">
      <c r="A17" s="151" t="s">
        <v>98</v>
      </c>
      <c r="B17" s="147">
        <f t="shared" si="6"/>
        <v>-1.0701306739127725E-2</v>
      </c>
      <c r="D17" s="53">
        <f t="shared" si="7"/>
        <v>2.5000000000000001E-9</v>
      </c>
      <c r="E17" s="162">
        <v>13827</v>
      </c>
      <c r="F17" s="162">
        <v>15658</v>
      </c>
      <c r="G17" s="162">
        <v>13457</v>
      </c>
      <c r="H17" s="162">
        <v>13367</v>
      </c>
      <c r="I17" s="162">
        <v>13933</v>
      </c>
      <c r="J17" s="162">
        <v>4515</v>
      </c>
      <c r="K17" s="162">
        <v>2690</v>
      </c>
      <c r="L17" s="162">
        <v>2589</v>
      </c>
      <c r="M17" s="162">
        <v>1622</v>
      </c>
      <c r="N17" s="162">
        <v>1584</v>
      </c>
      <c r="O17" s="5"/>
      <c r="P17" s="20" t="e">
        <f t="shared" ref="P17:P22" si="9">LOG(D7,10)</f>
        <v>#NUM!</v>
      </c>
      <c r="Q17" s="30">
        <f t="shared" ref="Q17:Z22" si="10">$E109*E$109</f>
        <v>1</v>
      </c>
      <c r="R17" s="30">
        <f t="shared" si="10"/>
        <v>1.061523884447007</v>
      </c>
      <c r="S17" s="30">
        <f t="shared" si="10"/>
        <v>0.9784869466695526</v>
      </c>
      <c r="T17" s="30">
        <f t="shared" si="10"/>
        <v>0.96124526718060543</v>
      </c>
      <c r="U17" s="30">
        <f t="shared" si="10"/>
        <v>0.84450123128580967</v>
      </c>
      <c r="V17" s="30">
        <f t="shared" si="10"/>
        <v>0.44283897625839463</v>
      </c>
      <c r="W17" s="30">
        <f t="shared" si="10"/>
        <v>0.18977545493885153</v>
      </c>
      <c r="X17" s="30">
        <f t="shared" si="10"/>
        <v>0.13746425120951888</v>
      </c>
      <c r="Y17" s="30">
        <f t="shared" si="10"/>
        <v>0.11428778261973077</v>
      </c>
      <c r="Z17" s="31">
        <f t="shared" si="10"/>
        <v>0.11174828703442553</v>
      </c>
      <c r="BA17" s="33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5"/>
      <c r="BM17" s="33"/>
    </row>
    <row r="18" spans="1:65" ht="13.2" x14ac:dyDescent="0.2">
      <c r="A18" s="148"/>
      <c r="B18" s="138"/>
      <c r="D18" s="53">
        <f t="shared" si="7"/>
        <v>5.0000000000000001E-9</v>
      </c>
      <c r="E18" s="162">
        <v>12433</v>
      </c>
      <c r="F18" s="162">
        <v>13738</v>
      </c>
      <c r="G18" s="162">
        <v>15683</v>
      </c>
      <c r="H18" s="162">
        <v>12774</v>
      </c>
      <c r="I18" s="162">
        <v>12398</v>
      </c>
      <c r="J18" s="162">
        <v>4373</v>
      </c>
      <c r="K18" s="162">
        <v>3077</v>
      </c>
      <c r="L18" s="162">
        <v>1972</v>
      </c>
      <c r="M18" s="162">
        <v>1823</v>
      </c>
      <c r="N18" s="162">
        <v>1815</v>
      </c>
      <c r="O18" s="5"/>
      <c r="P18" s="20">
        <f t="shared" si="9"/>
        <v>-8.9999999999999982</v>
      </c>
      <c r="Q18" s="30">
        <f t="shared" si="10"/>
        <v>1.0228257544630892</v>
      </c>
      <c r="R18" s="30">
        <f t="shared" si="10"/>
        <v>1.0857539679900989</v>
      </c>
      <c r="S18" s="30">
        <f t="shared" si="10"/>
        <v>1.0008216494595696</v>
      </c>
      <c r="T18" s="30">
        <f t="shared" si="10"/>
        <v>0.98318641562807652</v>
      </c>
      <c r="U18" s="30">
        <f t="shared" si="10"/>
        <v>0.86377760903491607</v>
      </c>
      <c r="V18" s="30">
        <f t="shared" si="10"/>
        <v>0.45294710999715454</v>
      </c>
      <c r="W18" s="30">
        <f t="shared" si="10"/>
        <v>0.1941072228764068</v>
      </c>
      <c r="X18" s="30">
        <f t="shared" si="10"/>
        <v>0.14060197645507977</v>
      </c>
      <c r="Y18" s="30">
        <f t="shared" si="10"/>
        <v>0.11689648748393966</v>
      </c>
      <c r="Z18" s="31">
        <f t="shared" si="10"/>
        <v>0.11429902599594415</v>
      </c>
      <c r="BA18" s="33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5"/>
      <c r="BM18" s="33"/>
    </row>
    <row r="19" spans="1:65" ht="13.2" x14ac:dyDescent="0.2">
      <c r="A19" s="148"/>
      <c r="B19" s="138"/>
      <c r="D19" s="53">
        <f t="shared" si="7"/>
        <v>7.4999999999999993E-9</v>
      </c>
      <c r="E19" s="162">
        <v>13784</v>
      </c>
      <c r="F19" s="162">
        <v>14290</v>
      </c>
      <c r="G19" s="162">
        <v>14972</v>
      </c>
      <c r="H19" s="162">
        <v>15652</v>
      </c>
      <c r="I19" s="162">
        <v>13139</v>
      </c>
      <c r="J19" s="162">
        <v>5062</v>
      </c>
      <c r="K19" s="162">
        <v>3135</v>
      </c>
      <c r="L19" s="162">
        <v>2346</v>
      </c>
      <c r="M19" s="162">
        <v>1914</v>
      </c>
      <c r="N19" s="162">
        <v>1469</v>
      </c>
      <c r="O19" s="5"/>
      <c r="P19" s="20">
        <f t="shared" si="9"/>
        <v>-8.6020599913279607</v>
      </c>
      <c r="Q19" s="30">
        <f t="shared" si="10"/>
        <v>0.99043886227813382</v>
      </c>
      <c r="R19" s="30">
        <f t="shared" si="10"/>
        <v>1.0513745083927588</v>
      </c>
      <c r="S19" s="30">
        <f t="shared" si="10"/>
        <v>0.96913149821339672</v>
      </c>
      <c r="T19" s="30">
        <f t="shared" si="10"/>
        <v>0.95205466879659961</v>
      </c>
      <c r="U19" s="30">
        <f t="shared" si="10"/>
        <v>0.83642683870720047</v>
      </c>
      <c r="V19" s="30">
        <f t="shared" si="10"/>
        <v>0.43860493181777788</v>
      </c>
      <c r="W19" s="30">
        <f t="shared" si="10"/>
        <v>0.18796098567795136</v>
      </c>
      <c r="X19" s="30">
        <f t="shared" si="10"/>
        <v>0.13614993657187147</v>
      </c>
      <c r="Y19" s="30">
        <f t="shared" si="10"/>
        <v>0.11319506139017682</v>
      </c>
      <c r="Z19" s="31">
        <f t="shared" si="10"/>
        <v>0.11067984627190676</v>
      </c>
      <c r="BA19" s="33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5"/>
      <c r="BM19" s="33"/>
    </row>
    <row r="20" spans="1:65" ht="13.2" x14ac:dyDescent="0.2">
      <c r="A20" s="148"/>
      <c r="B20" s="138"/>
      <c r="D20" s="53">
        <f t="shared" si="7"/>
        <v>1E-8</v>
      </c>
      <c r="E20" s="162">
        <v>11340</v>
      </c>
      <c r="F20" s="162">
        <v>10718</v>
      </c>
      <c r="G20" s="162">
        <v>10903</v>
      </c>
      <c r="H20" s="162">
        <v>6986</v>
      </c>
      <c r="I20" s="162">
        <v>7013</v>
      </c>
      <c r="J20" s="162">
        <v>3284</v>
      </c>
      <c r="K20" s="162">
        <v>3544</v>
      </c>
      <c r="L20" s="162">
        <v>1979</v>
      </c>
      <c r="M20" s="162">
        <v>1812</v>
      </c>
      <c r="N20" s="162">
        <v>1814</v>
      </c>
      <c r="O20" s="5"/>
      <c r="P20" s="20">
        <f t="shared" si="9"/>
        <v>-8.3010299956639813</v>
      </c>
      <c r="Q20" s="30">
        <f t="shared" si="10"/>
        <v>0.92907527514953614</v>
      </c>
      <c r="R20" s="30">
        <f t="shared" si="10"/>
        <v>0.98623559502040736</v>
      </c>
      <c r="S20" s="30">
        <f t="shared" si="10"/>
        <v>0.90908802920724407</v>
      </c>
      <c r="T20" s="30">
        <f t="shared" si="10"/>
        <v>0.89306921109201043</v>
      </c>
      <c r="U20" s="30">
        <f t="shared" si="10"/>
        <v>0.78460521382098569</v>
      </c>
      <c r="V20" s="30">
        <f t="shared" si="10"/>
        <v>0.4114307437142069</v>
      </c>
      <c r="W20" s="30">
        <f t="shared" si="10"/>
        <v>0.17631568301394188</v>
      </c>
      <c r="X20" s="30">
        <f t="shared" si="10"/>
        <v>0.1277146370157087</v>
      </c>
      <c r="Y20" s="30">
        <f t="shared" si="10"/>
        <v>0.10618195308365674</v>
      </c>
      <c r="Z20" s="31">
        <f t="shared" si="10"/>
        <v>0.10382257052399825</v>
      </c>
      <c r="AB20" s="104" t="s">
        <v>64</v>
      </c>
      <c r="AC20" s="105"/>
      <c r="AD20" s="105"/>
      <c r="AE20" s="106" t="s">
        <v>83</v>
      </c>
      <c r="BA20" s="33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5"/>
      <c r="BM20" s="33"/>
    </row>
    <row r="21" spans="1:65" ht="13.2" x14ac:dyDescent="0.2">
      <c r="A21" s="148"/>
      <c r="B21" s="138"/>
      <c r="D21" s="10" t="s">
        <v>65</v>
      </c>
      <c r="E21" s="28" t="s">
        <v>81</v>
      </c>
      <c r="F21" s="28"/>
      <c r="G21" s="28"/>
      <c r="H21" s="28"/>
      <c r="I21" s="28"/>
      <c r="J21" s="28"/>
      <c r="K21" s="28"/>
      <c r="L21" s="28"/>
      <c r="M21" s="28"/>
      <c r="N21" s="29"/>
      <c r="O21" s="5"/>
      <c r="P21" s="20">
        <f t="shared" si="9"/>
        <v>-8.1249387366082999</v>
      </c>
      <c r="Q21" s="30">
        <f t="shared" si="10"/>
        <v>0.92418158137504713</v>
      </c>
      <c r="R21" s="30">
        <f t="shared" si="10"/>
        <v>0.98104082219561772</v>
      </c>
      <c r="S21" s="30">
        <f t="shared" si="10"/>
        <v>0.90429961372790857</v>
      </c>
      <c r="T21" s="30">
        <f t="shared" si="10"/>
        <v>0.88836517111225166</v>
      </c>
      <c r="U21" s="30">
        <f t="shared" si="10"/>
        <v>0.78047248340289399</v>
      </c>
      <c r="V21" s="30">
        <f t="shared" si="10"/>
        <v>0.4092636253729901</v>
      </c>
      <c r="W21" s="30">
        <f t="shared" si="10"/>
        <v>0.17538698005155681</v>
      </c>
      <c r="X21" s="30">
        <f t="shared" si="10"/>
        <v>0.12704192906534989</v>
      </c>
      <c r="Y21" s="30">
        <f t="shared" si="10"/>
        <v>0.10562266367335041</v>
      </c>
      <c r="Z21" s="31">
        <f t="shared" si="10"/>
        <v>0.10327570862742806</v>
      </c>
      <c r="BA21" s="33"/>
      <c r="BB21" s="38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3"/>
    </row>
    <row r="22" spans="1:65" ht="13.2" x14ac:dyDescent="0.2">
      <c r="A22" s="148"/>
      <c r="B22" s="138"/>
      <c r="D22" s="7" t="s">
        <v>82</v>
      </c>
      <c r="E22" s="51">
        <f>E6</f>
        <v>0</v>
      </c>
      <c r="F22" s="51">
        <f t="shared" ref="F22:N22" si="11">F6</f>
        <v>9.9999999999999995E-8</v>
      </c>
      <c r="G22" s="51">
        <f t="shared" si="11"/>
        <v>2.4999999999999999E-7</v>
      </c>
      <c r="H22" s="51">
        <f t="shared" si="11"/>
        <v>4.9999999999999998E-7</v>
      </c>
      <c r="I22" s="51">
        <f t="shared" si="11"/>
        <v>9.9999999999999995E-7</v>
      </c>
      <c r="J22" s="51">
        <f t="shared" si="11"/>
        <v>1.9999999999999999E-6</v>
      </c>
      <c r="K22" s="51">
        <f t="shared" si="11"/>
        <v>3.9999999999999998E-6</v>
      </c>
      <c r="L22" s="51">
        <f t="shared" si="11"/>
        <v>6.0000000000000002E-6</v>
      </c>
      <c r="M22" s="51">
        <f t="shared" si="11"/>
        <v>1.0000000000000001E-5</v>
      </c>
      <c r="N22" s="52">
        <f t="shared" si="11"/>
        <v>1.4E-5</v>
      </c>
      <c r="O22" s="5"/>
      <c r="P22" s="20">
        <f t="shared" si="9"/>
        <v>-8</v>
      </c>
      <c r="Q22" s="30">
        <f t="shared" si="10"/>
        <v>0.62972550127564386</v>
      </c>
      <c r="R22" s="30">
        <f t="shared" si="10"/>
        <v>0.66846866024946006</v>
      </c>
      <c r="S22" s="30">
        <f t="shared" si="10"/>
        <v>0.61617818298315818</v>
      </c>
      <c r="T22" s="30">
        <f t="shared" si="10"/>
        <v>0.605320657724147</v>
      </c>
      <c r="U22" s="30">
        <f t="shared" si="10"/>
        <v>0.53180396119935491</v>
      </c>
      <c r="V22" s="30">
        <f t="shared" si="10"/>
        <v>0.27886699630871054</v>
      </c>
      <c r="W22" s="30">
        <f t="shared" si="10"/>
        <v>0.11950644349118164</v>
      </c>
      <c r="X22" s="30">
        <f t="shared" si="10"/>
        <v>8.6564744500395308E-2</v>
      </c>
      <c r="Y22" s="30">
        <f t="shared" si="10"/>
        <v>7.1969931199891785E-2</v>
      </c>
      <c r="Z22" s="31">
        <f t="shared" si="10"/>
        <v>7.0370746069448153E-2</v>
      </c>
      <c r="BA22" s="33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8"/>
      <c r="BM22" s="33"/>
    </row>
    <row r="23" spans="1:65" ht="13.2" x14ac:dyDescent="0.2">
      <c r="A23" s="148"/>
      <c r="B23" s="138"/>
      <c r="D23" s="53">
        <f>D7</f>
        <v>0</v>
      </c>
      <c r="E23" s="162">
        <v>19803</v>
      </c>
      <c r="F23" s="162">
        <v>19730</v>
      </c>
      <c r="G23" s="162">
        <v>15279</v>
      </c>
      <c r="H23" s="162">
        <v>16719</v>
      </c>
      <c r="I23" s="162">
        <v>16744</v>
      </c>
      <c r="J23" s="162">
        <v>12014</v>
      </c>
      <c r="K23" s="162">
        <v>5219</v>
      </c>
      <c r="L23" s="162">
        <v>2683</v>
      </c>
      <c r="M23" s="162">
        <v>1712</v>
      </c>
      <c r="N23" s="162">
        <v>1727</v>
      </c>
      <c r="O23" s="5"/>
      <c r="P23" s="57"/>
      <c r="Q23" s="5"/>
      <c r="R23" s="5"/>
      <c r="S23" s="5"/>
      <c r="T23" s="5"/>
      <c r="U23" s="5"/>
      <c r="V23" s="5"/>
      <c r="W23" s="5"/>
      <c r="X23" s="5"/>
      <c r="Y23" s="5"/>
      <c r="Z23" s="6"/>
      <c r="BA23" s="33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8"/>
      <c r="BM23" s="33"/>
    </row>
    <row r="24" spans="1:65" ht="13.2" x14ac:dyDescent="0.2">
      <c r="A24" s="148"/>
      <c r="B24" s="138"/>
      <c r="D24" s="53">
        <f t="shared" ref="D24:D28" si="12">D8</f>
        <v>1.0000000000000001E-9</v>
      </c>
      <c r="E24" s="162">
        <v>12945</v>
      </c>
      <c r="F24" s="162">
        <v>16027</v>
      </c>
      <c r="G24" s="162">
        <v>14462</v>
      </c>
      <c r="H24" s="162">
        <v>13714</v>
      </c>
      <c r="I24" s="162">
        <v>13036</v>
      </c>
      <c r="J24" s="162">
        <v>6716</v>
      </c>
      <c r="K24" s="162">
        <v>3146</v>
      </c>
      <c r="L24" s="162">
        <v>1865</v>
      </c>
      <c r="M24" s="162">
        <v>1055</v>
      </c>
      <c r="N24" s="162">
        <v>1195</v>
      </c>
      <c r="O24" s="5"/>
      <c r="P24" s="10" t="s">
        <v>62</v>
      </c>
      <c r="Q24" s="8" t="s">
        <v>77</v>
      </c>
      <c r="R24" s="8"/>
      <c r="S24" s="8"/>
      <c r="T24" s="8"/>
      <c r="U24" s="8"/>
      <c r="V24" s="8"/>
      <c r="W24" s="8"/>
      <c r="X24" s="8"/>
      <c r="Y24" s="8"/>
      <c r="Z24" s="9"/>
      <c r="BA24" s="33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3"/>
    </row>
    <row r="25" spans="1:65" ht="13.2" x14ac:dyDescent="0.2">
      <c r="A25" s="148"/>
      <c r="B25" s="138"/>
      <c r="D25" s="53">
        <f t="shared" si="12"/>
        <v>2.5000000000000001E-9</v>
      </c>
      <c r="E25" s="162">
        <v>14971</v>
      </c>
      <c r="F25" s="162">
        <v>16159</v>
      </c>
      <c r="G25" s="162">
        <v>16966</v>
      </c>
      <c r="H25" s="162">
        <v>13910</v>
      </c>
      <c r="I25" s="162">
        <v>15134</v>
      </c>
      <c r="J25" s="162">
        <v>4693</v>
      </c>
      <c r="K25" s="162">
        <v>3407</v>
      </c>
      <c r="L25" s="162">
        <v>1869</v>
      </c>
      <c r="M25" s="162">
        <v>1763</v>
      </c>
      <c r="N25" s="162">
        <v>1437</v>
      </c>
      <c r="O25" s="5"/>
      <c r="P25" s="7" t="s">
        <v>79</v>
      </c>
      <c r="Q25" s="18" t="e">
        <f t="shared" ref="Q25:Z25" si="13">LOG(E6,10)</f>
        <v>#NUM!</v>
      </c>
      <c r="R25" s="18">
        <f t="shared" si="13"/>
        <v>-7</v>
      </c>
      <c r="S25" s="18">
        <f t="shared" si="13"/>
        <v>-6.6020599913279616</v>
      </c>
      <c r="T25" s="18">
        <f t="shared" si="13"/>
        <v>-6.3010299956639804</v>
      </c>
      <c r="U25" s="18">
        <f t="shared" si="13"/>
        <v>-5.9999999999999991</v>
      </c>
      <c r="V25" s="18">
        <f t="shared" si="13"/>
        <v>-5.6989700043360179</v>
      </c>
      <c r="W25" s="18">
        <f t="shared" si="13"/>
        <v>-5.3979400086720366</v>
      </c>
      <c r="X25" s="18">
        <f t="shared" si="13"/>
        <v>-5.2218487496163561</v>
      </c>
      <c r="Y25" s="18">
        <f t="shared" si="13"/>
        <v>-5</v>
      </c>
      <c r="Z25" s="19">
        <f t="shared" si="13"/>
        <v>-4.8538719643217609</v>
      </c>
      <c r="BA25" s="33"/>
      <c r="BB25" s="35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3"/>
    </row>
    <row r="26" spans="1:65" ht="13.2" x14ac:dyDescent="0.2">
      <c r="A26" s="148"/>
      <c r="B26" s="138"/>
      <c r="D26" s="53">
        <f t="shared" si="12"/>
        <v>5.0000000000000001E-9</v>
      </c>
      <c r="E26" s="162">
        <v>15348</v>
      </c>
      <c r="F26" s="162">
        <v>13550</v>
      </c>
      <c r="G26" s="162">
        <v>12240</v>
      </c>
      <c r="H26" s="162">
        <v>13177</v>
      </c>
      <c r="I26" s="162">
        <v>14288</v>
      </c>
      <c r="J26" s="162">
        <v>4957</v>
      </c>
      <c r="K26" s="162">
        <v>3096</v>
      </c>
      <c r="L26" s="162">
        <v>1852</v>
      </c>
      <c r="M26" s="162">
        <v>1755</v>
      </c>
      <c r="N26" s="162">
        <v>1660</v>
      </c>
      <c r="O26" s="5"/>
      <c r="P26" s="20" t="e">
        <f t="shared" ref="P26:P31" si="14">LOG(D7,10)</f>
        <v>#NUM!</v>
      </c>
      <c r="Q26" s="30">
        <f t="shared" ref="Q26:Z31" si="15">E109</f>
        <v>1</v>
      </c>
      <c r="R26" s="30">
        <f t="shared" si="15"/>
        <v>1.061523884447007</v>
      </c>
      <c r="S26" s="30">
        <f t="shared" si="15"/>
        <v>0.9784869466695526</v>
      </c>
      <c r="T26" s="30">
        <f t="shared" si="15"/>
        <v>0.96124526718060543</v>
      </c>
      <c r="U26" s="30">
        <f t="shared" si="15"/>
        <v>0.84450123128580967</v>
      </c>
      <c r="V26" s="30">
        <f t="shared" si="15"/>
        <v>0.44283897625839463</v>
      </c>
      <c r="W26" s="30">
        <f t="shared" si="15"/>
        <v>0.18977545493885153</v>
      </c>
      <c r="X26" s="30">
        <f t="shared" si="15"/>
        <v>0.13746425120951888</v>
      </c>
      <c r="Y26" s="30">
        <f t="shared" si="15"/>
        <v>0.11428778261973077</v>
      </c>
      <c r="Z26" s="31">
        <f t="shared" si="15"/>
        <v>0.11174828703442553</v>
      </c>
      <c r="BA26" s="33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5"/>
      <c r="BM26" s="33"/>
    </row>
    <row r="27" spans="1:65" ht="13.2" x14ac:dyDescent="0.2">
      <c r="A27" s="148"/>
      <c r="B27" s="138"/>
      <c r="D27" s="53">
        <f t="shared" si="12"/>
        <v>7.4999999999999993E-9</v>
      </c>
      <c r="E27" s="162">
        <v>11777</v>
      </c>
      <c r="F27" s="162">
        <v>10652</v>
      </c>
      <c r="G27" s="162">
        <v>14880</v>
      </c>
      <c r="H27" s="162">
        <v>14232</v>
      </c>
      <c r="I27" s="162">
        <v>9993</v>
      </c>
      <c r="J27" s="162">
        <v>4139</v>
      </c>
      <c r="K27" s="162">
        <v>3485</v>
      </c>
      <c r="L27" s="162">
        <v>2812</v>
      </c>
      <c r="M27" s="162">
        <v>2364</v>
      </c>
      <c r="N27" s="162">
        <v>1235</v>
      </c>
      <c r="O27" s="5"/>
      <c r="P27" s="20">
        <f t="shared" si="14"/>
        <v>-8.9999999999999982</v>
      </c>
      <c r="Q27" s="30">
        <f t="shared" si="15"/>
        <v>1.0228257544630892</v>
      </c>
      <c r="R27" s="30">
        <f t="shared" si="15"/>
        <v>0.99751495945239566</v>
      </c>
      <c r="S27" s="30">
        <f t="shared" si="15"/>
        <v>1.0286873428547214</v>
      </c>
      <c r="T27" s="30">
        <f t="shared" si="15"/>
        <v>0.96231457766192285</v>
      </c>
      <c r="U27" s="30">
        <f t="shared" si="15"/>
        <v>0.86840202231991503</v>
      </c>
      <c r="V27" s="30">
        <f t="shared" si="15"/>
        <v>0.37868849824803369</v>
      </c>
      <c r="W27" s="30">
        <f t="shared" si="15"/>
        <v>0.19730996293689154</v>
      </c>
      <c r="X27" s="30">
        <f t="shared" si="15"/>
        <v>0.12117577739637671</v>
      </c>
      <c r="Y27" s="30">
        <f t="shared" si="15"/>
        <v>9.5594324781864623E-2</v>
      </c>
      <c r="Z27" s="31">
        <f t="shared" si="15"/>
        <v>9.9650029419301442E-2</v>
      </c>
      <c r="BA27" s="33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5"/>
      <c r="BM27" s="33"/>
    </row>
    <row r="28" spans="1:65" ht="13.2" x14ac:dyDescent="0.2">
      <c r="A28" s="148"/>
      <c r="B28" s="138"/>
      <c r="D28" s="54">
        <f t="shared" si="12"/>
        <v>1E-8</v>
      </c>
      <c r="E28" s="162">
        <v>8986</v>
      </c>
      <c r="F28" s="162">
        <v>9976</v>
      </c>
      <c r="G28" s="162">
        <v>7453</v>
      </c>
      <c r="H28" s="162">
        <v>8937</v>
      </c>
      <c r="I28" s="162">
        <v>7697</v>
      </c>
      <c r="J28" s="162">
        <v>3810</v>
      </c>
      <c r="K28" s="162">
        <v>3575</v>
      </c>
      <c r="L28" s="162">
        <v>2964</v>
      </c>
      <c r="M28" s="162">
        <v>2586</v>
      </c>
      <c r="N28" s="162">
        <v>1496</v>
      </c>
      <c r="O28" s="5"/>
      <c r="P28" s="20">
        <f t="shared" si="14"/>
        <v>-8.6020599913279607</v>
      </c>
      <c r="Q28" s="30">
        <f t="shared" si="15"/>
        <v>0.99043886227813382</v>
      </c>
      <c r="R28" s="30">
        <f t="shared" si="15"/>
        <v>1.0535423490836713</v>
      </c>
      <c r="S28" s="30">
        <f t="shared" si="15"/>
        <v>0.98583040129517407</v>
      </c>
      <c r="T28" s="30">
        <f t="shared" si="15"/>
        <v>0.99763893318922492</v>
      </c>
      <c r="U28" s="30">
        <f t="shared" si="15"/>
        <v>0.93910656248391022</v>
      </c>
      <c r="V28" s="30">
        <f t="shared" si="15"/>
        <v>0.34336853510596632</v>
      </c>
      <c r="W28" s="30">
        <f t="shared" si="15"/>
        <v>0.22739500698382575</v>
      </c>
      <c r="X28" s="30">
        <f t="shared" si="15"/>
        <v>0.14259347290291288</v>
      </c>
      <c r="Y28" s="30">
        <f t="shared" si="15"/>
        <v>0.10958908086413521</v>
      </c>
      <c r="Z28" s="31">
        <f t="shared" si="15"/>
        <v>0.10231644425698551</v>
      </c>
      <c r="BA28" s="33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5"/>
      <c r="BM28" s="33"/>
    </row>
    <row r="29" spans="1:65" ht="13.2" x14ac:dyDescent="0.2">
      <c r="A29" s="154"/>
      <c r="B29" s="138"/>
      <c r="D29" s="10" t="s">
        <v>108</v>
      </c>
      <c r="E29" s="28" t="s">
        <v>81</v>
      </c>
      <c r="F29" s="28"/>
      <c r="G29" s="28"/>
      <c r="H29" s="28"/>
      <c r="I29" s="28"/>
      <c r="J29" s="28"/>
      <c r="K29" s="28"/>
      <c r="L29" s="28"/>
      <c r="M29" s="28"/>
      <c r="N29" s="29"/>
      <c r="O29" s="5"/>
      <c r="P29" s="20">
        <f t="shared" si="14"/>
        <v>-8.3010299956639813</v>
      </c>
      <c r="Q29" s="30">
        <f t="shared" si="15"/>
        <v>0.92907527514953614</v>
      </c>
      <c r="R29" s="30">
        <f t="shared" si="15"/>
        <v>0.9348527061198274</v>
      </c>
      <c r="S29" s="30">
        <f t="shared" si="15"/>
        <v>0.93424268603136718</v>
      </c>
      <c r="T29" s="30">
        <f t="shared" si="15"/>
        <v>0.91982979697043199</v>
      </c>
      <c r="U29" s="30">
        <f t="shared" si="15"/>
        <v>0.87868603704188031</v>
      </c>
      <c r="V29" s="30">
        <f t="shared" si="15"/>
        <v>0.3460760603437863</v>
      </c>
      <c r="W29" s="30">
        <f t="shared" si="15"/>
        <v>0.22011503399141277</v>
      </c>
      <c r="X29" s="30">
        <f t="shared" si="15"/>
        <v>0.13533184575134341</v>
      </c>
      <c r="Y29" s="30">
        <f t="shared" si="15"/>
        <v>0.12027734517038129</v>
      </c>
      <c r="Z29" s="31">
        <f t="shared" si="15"/>
        <v>0.10830509687056446</v>
      </c>
      <c r="BA29" s="33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5"/>
      <c r="BM29" s="33"/>
    </row>
    <row r="30" spans="1:65" ht="13.2" x14ac:dyDescent="0.2">
      <c r="A30" s="148"/>
      <c r="B30" s="138"/>
      <c r="D30" s="7" t="s">
        <v>82</v>
      </c>
      <c r="E30" s="51">
        <f>E14</f>
        <v>0</v>
      </c>
      <c r="F30" s="51">
        <f t="shared" ref="F30:N30" si="16">F14</f>
        <v>9.9999999999999995E-8</v>
      </c>
      <c r="G30" s="51">
        <f t="shared" si="16"/>
        <v>2.4999999999999999E-7</v>
      </c>
      <c r="H30" s="51">
        <f t="shared" si="16"/>
        <v>4.9999999999999998E-7</v>
      </c>
      <c r="I30" s="51">
        <f t="shared" si="16"/>
        <v>9.9999999999999995E-7</v>
      </c>
      <c r="J30" s="51">
        <f t="shared" si="16"/>
        <v>1.9999999999999999E-6</v>
      </c>
      <c r="K30" s="51">
        <f t="shared" si="16"/>
        <v>3.9999999999999998E-6</v>
      </c>
      <c r="L30" s="51">
        <f t="shared" si="16"/>
        <v>6.0000000000000002E-6</v>
      </c>
      <c r="M30" s="51">
        <f t="shared" si="16"/>
        <v>1.0000000000000001E-5</v>
      </c>
      <c r="N30" s="52">
        <f t="shared" si="16"/>
        <v>1.4E-5</v>
      </c>
      <c r="O30" s="5"/>
      <c r="P30" s="20">
        <f t="shared" si="14"/>
        <v>-8.1249387366082999</v>
      </c>
      <c r="Q30" s="30">
        <f t="shared" si="15"/>
        <v>0.92418158137504713</v>
      </c>
      <c r="R30" s="30">
        <f t="shared" si="15"/>
        <v>0.96532023208518913</v>
      </c>
      <c r="S30" s="30">
        <f t="shared" si="15"/>
        <v>1.0600449346674612</v>
      </c>
      <c r="T30" s="30">
        <f t="shared" si="15"/>
        <v>0.90728740767866045</v>
      </c>
      <c r="U30" s="30">
        <f t="shared" si="15"/>
        <v>0.89820399393997408</v>
      </c>
      <c r="V30" s="30">
        <f t="shared" si="15"/>
        <v>0.33476015884635313</v>
      </c>
      <c r="W30" s="30">
        <f t="shared" si="15"/>
        <v>0.22465201048126671</v>
      </c>
      <c r="X30" s="30">
        <f t="shared" si="15"/>
        <v>0.16730589660657591</v>
      </c>
      <c r="Y30" s="30">
        <f t="shared" si="15"/>
        <v>0.13003663803036389</v>
      </c>
      <c r="Z30" s="31">
        <f t="shared" si="15"/>
        <v>0.10260934616361728</v>
      </c>
      <c r="BA30" s="33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5"/>
      <c r="BM30" s="33"/>
    </row>
    <row r="31" spans="1:65" ht="13.2" x14ac:dyDescent="0.2">
      <c r="A31" s="148"/>
      <c r="B31" s="138"/>
      <c r="D31" s="53">
        <f>D15</f>
        <v>0</v>
      </c>
      <c r="E31" s="162">
        <v>13150</v>
      </c>
      <c r="F31" s="162">
        <v>17665</v>
      </c>
      <c r="G31" s="162">
        <v>13896</v>
      </c>
      <c r="H31" s="162">
        <v>13630</v>
      </c>
      <c r="I31" s="162">
        <v>11965</v>
      </c>
      <c r="J31" s="162">
        <v>5973</v>
      </c>
      <c r="K31" s="162">
        <v>2071</v>
      </c>
      <c r="L31" s="162">
        <v>1884</v>
      </c>
      <c r="M31" s="162">
        <v>1640</v>
      </c>
      <c r="N31" s="162">
        <v>2131</v>
      </c>
      <c r="O31" s="5"/>
      <c r="P31" s="20">
        <f t="shared" si="14"/>
        <v>-8</v>
      </c>
      <c r="Q31" s="30">
        <f t="shared" si="15"/>
        <v>0.62972550127564386</v>
      </c>
      <c r="R31" s="30">
        <f t="shared" si="15"/>
        <v>0.63148692488008329</v>
      </c>
      <c r="S31" s="30">
        <f t="shared" si="15"/>
        <v>0.64892591835612479</v>
      </c>
      <c r="T31" s="30">
        <f t="shared" si="15"/>
        <v>0.58051144737700644</v>
      </c>
      <c r="U31" s="30">
        <f t="shared" si="15"/>
        <v>0.5021077040517109</v>
      </c>
      <c r="V31" s="30">
        <f t="shared" si="15"/>
        <v>0.2302758784492952</v>
      </c>
      <c r="W31" s="30">
        <f t="shared" si="15"/>
        <v>0.19877733579916912</v>
      </c>
      <c r="X31" s="30">
        <f t="shared" si="15"/>
        <v>0.16443377491617317</v>
      </c>
      <c r="Y31" s="30">
        <f t="shared" si="15"/>
        <v>0.12533438674130123</v>
      </c>
      <c r="Z31" s="31">
        <f t="shared" si="15"/>
        <v>0.10740424656622956</v>
      </c>
      <c r="BA31" s="33"/>
      <c r="BB31" s="38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3"/>
    </row>
    <row r="32" spans="1:65" ht="13.2" x14ac:dyDescent="0.2">
      <c r="A32" s="148"/>
      <c r="B32" s="138"/>
      <c r="D32" s="53">
        <f t="shared" ref="D32:D36" si="17">D16</f>
        <v>1.0000000000000001E-9</v>
      </c>
      <c r="E32" s="162">
        <v>14367</v>
      </c>
      <c r="F32" s="162">
        <v>15088</v>
      </c>
      <c r="G32" s="162">
        <v>15304</v>
      </c>
      <c r="H32" s="162">
        <v>14868</v>
      </c>
      <c r="I32" s="162">
        <v>12699</v>
      </c>
      <c r="J32" s="162">
        <v>5936</v>
      </c>
      <c r="K32" s="162">
        <v>3442</v>
      </c>
      <c r="L32" s="162">
        <v>1561</v>
      </c>
      <c r="M32" s="162">
        <v>1516</v>
      </c>
      <c r="N32" s="162">
        <v>1804</v>
      </c>
      <c r="P32" s="3"/>
      <c r="Q32" s="5"/>
      <c r="R32" s="5"/>
      <c r="S32" s="5"/>
      <c r="T32" s="5"/>
      <c r="U32" s="5"/>
      <c r="V32" s="5"/>
      <c r="W32" s="5"/>
      <c r="X32" s="5"/>
      <c r="Y32" s="5"/>
      <c r="Z32" s="6"/>
      <c r="BA32" s="33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8"/>
      <c r="BM32" s="33"/>
    </row>
    <row r="33" spans="1:65" ht="13.2" x14ac:dyDescent="0.2">
      <c r="A33" s="148"/>
      <c r="B33" s="138"/>
      <c r="D33" s="53">
        <f t="shared" si="17"/>
        <v>2.5000000000000001E-9</v>
      </c>
      <c r="E33" s="162">
        <v>13708</v>
      </c>
      <c r="F33" s="162">
        <v>15086</v>
      </c>
      <c r="G33" s="162">
        <v>15024</v>
      </c>
      <c r="H33" s="162">
        <v>14972</v>
      </c>
      <c r="I33" s="162">
        <v>12803</v>
      </c>
      <c r="J33" s="162">
        <v>6237</v>
      </c>
      <c r="K33" s="162">
        <v>3354</v>
      </c>
      <c r="L33" s="162">
        <v>2330</v>
      </c>
      <c r="M33" s="162">
        <v>1880</v>
      </c>
      <c r="N33" s="162">
        <v>1802</v>
      </c>
      <c r="P33" s="10" t="s">
        <v>72</v>
      </c>
      <c r="Q33" s="8" t="s">
        <v>77</v>
      </c>
      <c r="R33" s="8"/>
      <c r="S33" s="8"/>
      <c r="T33" s="8"/>
      <c r="U33" s="8"/>
      <c r="V33" s="8"/>
      <c r="W33" s="8"/>
      <c r="X33" s="8"/>
      <c r="Y33" s="8"/>
      <c r="Z33" s="9"/>
      <c r="BA33" s="33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8"/>
      <c r="BM33" s="33"/>
    </row>
    <row r="34" spans="1:65" ht="13.2" x14ac:dyDescent="0.2">
      <c r="A34" s="148"/>
      <c r="B34" s="138"/>
      <c r="D34" s="53">
        <f t="shared" si="17"/>
        <v>5.0000000000000001E-9</v>
      </c>
      <c r="E34" s="162">
        <v>14396</v>
      </c>
      <c r="F34" s="162">
        <v>14978</v>
      </c>
      <c r="G34" s="162">
        <v>16911</v>
      </c>
      <c r="H34" s="162">
        <v>13727</v>
      </c>
      <c r="I34" s="162">
        <v>13037</v>
      </c>
      <c r="J34" s="162">
        <v>5010</v>
      </c>
      <c r="K34" s="162">
        <v>3517</v>
      </c>
      <c r="L34" s="162">
        <v>2217</v>
      </c>
      <c r="M34" s="162">
        <v>2367</v>
      </c>
      <c r="N34" s="162">
        <v>2053</v>
      </c>
      <c r="P34" s="7" t="s">
        <v>79</v>
      </c>
      <c r="Q34" s="18" t="e">
        <f t="shared" ref="Q34:Z34" si="18">LOG(E6,10)</f>
        <v>#NUM!</v>
      </c>
      <c r="R34" s="18">
        <f t="shared" si="18"/>
        <v>-7</v>
      </c>
      <c r="S34" s="18">
        <f t="shared" si="18"/>
        <v>-6.6020599913279616</v>
      </c>
      <c r="T34" s="18">
        <f t="shared" si="18"/>
        <v>-6.3010299956639804</v>
      </c>
      <c r="U34" s="18">
        <f t="shared" si="18"/>
        <v>-5.9999999999999991</v>
      </c>
      <c r="V34" s="18">
        <f t="shared" si="18"/>
        <v>-5.6989700043360179</v>
      </c>
      <c r="W34" s="18">
        <f t="shared" si="18"/>
        <v>-5.3979400086720366</v>
      </c>
      <c r="X34" s="18">
        <f t="shared" si="18"/>
        <v>-5.2218487496163561</v>
      </c>
      <c r="Y34" s="18">
        <f t="shared" si="18"/>
        <v>-5</v>
      </c>
      <c r="Z34" s="19">
        <f t="shared" si="18"/>
        <v>-4.8538719643217609</v>
      </c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</row>
    <row r="35" spans="1:65" ht="13.2" x14ac:dyDescent="0.2">
      <c r="A35" s="138"/>
      <c r="B35" s="138"/>
      <c r="D35" s="53">
        <f t="shared" si="17"/>
        <v>7.4999999999999993E-9</v>
      </c>
      <c r="E35" s="162">
        <v>14373</v>
      </c>
      <c r="F35" s="162">
        <v>16215</v>
      </c>
      <c r="G35" s="162">
        <v>16462</v>
      </c>
      <c r="H35" s="162">
        <v>15442</v>
      </c>
      <c r="I35" s="162">
        <v>15455</v>
      </c>
      <c r="J35" s="162">
        <v>5723</v>
      </c>
      <c r="K35" s="162">
        <v>3455</v>
      </c>
      <c r="L35" s="162">
        <v>2576</v>
      </c>
      <c r="M35" s="162">
        <v>1685</v>
      </c>
      <c r="N35" s="162">
        <v>1624</v>
      </c>
      <c r="P35" s="20" t="e">
        <f t="shared" ref="P35:P40" si="19">LOG(D7,10)</f>
        <v>#NUM!</v>
      </c>
      <c r="Q35" s="30">
        <f>Q17-Q26</f>
        <v>0</v>
      </c>
      <c r="R35" s="30">
        <f t="shared" ref="R35:Z35" si="20">R17-R26</f>
        <v>0</v>
      </c>
      <c r="S35" s="30">
        <f t="shared" si="20"/>
        <v>0</v>
      </c>
      <c r="T35" s="30">
        <f t="shared" si="20"/>
        <v>0</v>
      </c>
      <c r="U35" s="30">
        <f t="shared" si="20"/>
        <v>0</v>
      </c>
      <c r="V35" s="30">
        <f t="shared" si="20"/>
        <v>0</v>
      </c>
      <c r="W35" s="30">
        <f t="shared" si="20"/>
        <v>0</v>
      </c>
      <c r="X35" s="30">
        <f t="shared" si="20"/>
        <v>0</v>
      </c>
      <c r="Y35" s="30">
        <f t="shared" si="20"/>
        <v>0</v>
      </c>
      <c r="Z35" s="31">
        <f t="shared" si="20"/>
        <v>0</v>
      </c>
      <c r="BA35" s="33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3"/>
    </row>
    <row r="36" spans="1:65" ht="13.2" x14ac:dyDescent="0.2">
      <c r="A36" s="138"/>
      <c r="B36" s="138"/>
      <c r="D36" s="54">
        <f t="shared" si="17"/>
        <v>1E-8</v>
      </c>
      <c r="E36" s="162">
        <v>9358</v>
      </c>
      <c r="F36" s="162">
        <v>9795</v>
      </c>
      <c r="G36" s="162">
        <v>11447</v>
      </c>
      <c r="H36" s="162">
        <v>8435</v>
      </c>
      <c r="I36" s="162">
        <v>7146</v>
      </c>
      <c r="J36" s="162">
        <v>3269</v>
      </c>
      <c r="K36" s="162">
        <v>2623</v>
      </c>
      <c r="L36" s="162">
        <v>2550</v>
      </c>
      <c r="M36" s="162">
        <v>2061</v>
      </c>
      <c r="N36" s="162">
        <v>1510</v>
      </c>
      <c r="P36" s="20">
        <f t="shared" si="19"/>
        <v>-8.9999999999999982</v>
      </c>
      <c r="Q36" s="30">
        <f t="shared" ref="Q36:Z40" si="21">Q18-Q27</f>
        <v>0</v>
      </c>
      <c r="R36" s="30">
        <f t="shared" si="21"/>
        <v>8.8239008537703278E-2</v>
      </c>
      <c r="S36" s="30">
        <f t="shared" si="21"/>
        <v>-2.7865693395151769E-2</v>
      </c>
      <c r="T36" s="30">
        <f t="shared" si="21"/>
        <v>2.0871837966153661E-2</v>
      </c>
      <c r="U36" s="30">
        <f t="shared" si="21"/>
        <v>-4.6244132849989628E-3</v>
      </c>
      <c r="V36" s="30">
        <f t="shared" si="21"/>
        <v>7.4258611749120851E-2</v>
      </c>
      <c r="W36" s="30">
        <f t="shared" si="21"/>
        <v>-3.2027400604847378E-3</v>
      </c>
      <c r="X36" s="30">
        <f t="shared" si="21"/>
        <v>1.9426199058703061E-2</v>
      </c>
      <c r="Y36" s="30">
        <f t="shared" si="21"/>
        <v>2.1302162702075036E-2</v>
      </c>
      <c r="Z36" s="31">
        <f t="shared" si="21"/>
        <v>1.4648996576642703E-2</v>
      </c>
      <c r="BA36" s="33"/>
      <c r="BB36" s="35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3"/>
    </row>
    <row r="37" spans="1:65" ht="13.2" x14ac:dyDescent="0.2">
      <c r="A37" s="138"/>
      <c r="B37" s="138"/>
      <c r="D37" s="10" t="s">
        <v>107</v>
      </c>
      <c r="E37" s="28" t="s">
        <v>81</v>
      </c>
      <c r="F37" s="28"/>
      <c r="G37" s="28"/>
      <c r="H37" s="28"/>
      <c r="I37" s="28"/>
      <c r="J37" s="28"/>
      <c r="K37" s="28"/>
      <c r="L37" s="28"/>
      <c r="M37" s="28"/>
      <c r="N37" s="29"/>
      <c r="P37" s="20">
        <f t="shared" si="19"/>
        <v>-8.6020599913279607</v>
      </c>
      <c r="Q37" s="30">
        <f t="shared" si="21"/>
        <v>0</v>
      </c>
      <c r="R37" s="30">
        <f t="shared" si="21"/>
        <v>-2.1678406909124703E-3</v>
      </c>
      <c r="S37" s="30">
        <f t="shared" si="21"/>
        <v>-1.669890308177735E-2</v>
      </c>
      <c r="T37" s="30">
        <f t="shared" si="21"/>
        <v>-4.5584264392625307E-2</v>
      </c>
      <c r="U37" s="30">
        <f t="shared" si="21"/>
        <v>-0.10267972377670975</v>
      </c>
      <c r="V37" s="30">
        <f t="shared" si="21"/>
        <v>9.5236396711811555E-2</v>
      </c>
      <c r="W37" s="30">
        <f t="shared" si="21"/>
        <v>-3.9434021305874395E-2</v>
      </c>
      <c r="X37" s="30">
        <f t="shared" si="21"/>
        <v>-6.4435363310414162E-3</v>
      </c>
      <c r="Y37" s="30">
        <f t="shared" si="21"/>
        <v>3.6059805260416078E-3</v>
      </c>
      <c r="Z37" s="31">
        <f t="shared" si="21"/>
        <v>8.3634020149212507E-3</v>
      </c>
      <c r="BA37" s="33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5"/>
      <c r="BM37" s="33"/>
    </row>
    <row r="38" spans="1:65" ht="13.2" x14ac:dyDescent="0.2">
      <c r="A38" s="138"/>
      <c r="B38" s="138"/>
      <c r="D38" s="7" t="s">
        <v>82</v>
      </c>
      <c r="E38" s="51">
        <f>E22</f>
        <v>0</v>
      </c>
      <c r="F38" s="51">
        <f t="shared" ref="F38:N38" si="22">F22</f>
        <v>9.9999999999999995E-8</v>
      </c>
      <c r="G38" s="51">
        <f t="shared" si="22"/>
        <v>2.4999999999999999E-7</v>
      </c>
      <c r="H38" s="51">
        <f t="shared" si="22"/>
        <v>4.9999999999999998E-7</v>
      </c>
      <c r="I38" s="51">
        <f t="shared" si="22"/>
        <v>9.9999999999999995E-7</v>
      </c>
      <c r="J38" s="51">
        <f t="shared" si="22"/>
        <v>1.9999999999999999E-6</v>
      </c>
      <c r="K38" s="51">
        <f t="shared" si="22"/>
        <v>3.9999999999999998E-6</v>
      </c>
      <c r="L38" s="51">
        <f t="shared" si="22"/>
        <v>6.0000000000000002E-6</v>
      </c>
      <c r="M38" s="51">
        <f t="shared" si="22"/>
        <v>1.0000000000000001E-5</v>
      </c>
      <c r="N38" s="52">
        <f t="shared" si="22"/>
        <v>1.4E-5</v>
      </c>
      <c r="P38" s="20">
        <f t="shared" si="19"/>
        <v>-8.3010299956639813</v>
      </c>
      <c r="Q38" s="30">
        <f t="shared" si="21"/>
        <v>0</v>
      </c>
      <c r="R38" s="30">
        <f t="shared" si="21"/>
        <v>5.1382888900579959E-2</v>
      </c>
      <c r="S38" s="30">
        <f t="shared" si="21"/>
        <v>-2.5154656824123101E-2</v>
      </c>
      <c r="T38" s="30">
        <f t="shared" si="21"/>
        <v>-2.6760585878421561E-2</v>
      </c>
      <c r="U38" s="30">
        <f t="shared" si="21"/>
        <v>-9.4080823220894616E-2</v>
      </c>
      <c r="V38" s="30">
        <f t="shared" si="21"/>
        <v>6.5354683370420608E-2</v>
      </c>
      <c r="W38" s="30">
        <f t="shared" si="21"/>
        <v>-4.3799350977470897E-2</v>
      </c>
      <c r="X38" s="30">
        <f t="shared" si="21"/>
        <v>-7.6172087356347062E-3</v>
      </c>
      <c r="Y38" s="30">
        <f t="shared" si="21"/>
        <v>-1.4095392086724542E-2</v>
      </c>
      <c r="Z38" s="31">
        <f t="shared" si="21"/>
        <v>-4.4825263465662069E-3</v>
      </c>
      <c r="BA38" s="33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5"/>
      <c r="BM38" s="33"/>
    </row>
    <row r="39" spans="1:65" ht="13.2" x14ac:dyDescent="0.2">
      <c r="A39" s="138"/>
      <c r="B39" s="138"/>
      <c r="D39" s="53">
        <f>D23</f>
        <v>0</v>
      </c>
      <c r="E39" s="162">
        <v>15249</v>
      </c>
      <c r="F39" s="162">
        <v>15104</v>
      </c>
      <c r="G39" s="162">
        <v>16925</v>
      </c>
      <c r="H39" s="162">
        <v>16707</v>
      </c>
      <c r="I39" s="162">
        <v>11915</v>
      </c>
      <c r="J39" s="162">
        <v>5876</v>
      </c>
      <c r="K39" s="162">
        <v>2948</v>
      </c>
      <c r="L39" s="162">
        <v>1958</v>
      </c>
      <c r="M39" s="162">
        <v>1627</v>
      </c>
      <c r="N39" s="162">
        <v>1264</v>
      </c>
      <c r="P39" s="20">
        <f t="shared" si="19"/>
        <v>-8.1249387366082999</v>
      </c>
      <c r="Q39" s="30">
        <f t="shared" si="21"/>
        <v>0</v>
      </c>
      <c r="R39" s="30">
        <f t="shared" si="21"/>
        <v>1.5720590110428589E-2</v>
      </c>
      <c r="S39" s="30">
        <f t="shared" si="21"/>
        <v>-0.15574532093955262</v>
      </c>
      <c r="T39" s="30">
        <f t="shared" si="21"/>
        <v>-1.892223656640879E-2</v>
      </c>
      <c r="U39" s="30">
        <f t="shared" si="21"/>
        <v>-0.11773151053708009</v>
      </c>
      <c r="V39" s="30">
        <f t="shared" si="21"/>
        <v>7.4503466526636974E-2</v>
      </c>
      <c r="W39" s="30">
        <f t="shared" si="21"/>
        <v>-4.9265030429709894E-2</v>
      </c>
      <c r="X39" s="30">
        <f t="shared" si="21"/>
        <v>-4.026396754122602E-2</v>
      </c>
      <c r="Y39" s="30">
        <f t="shared" si="21"/>
        <v>-2.4413974357013479E-2</v>
      </c>
      <c r="Z39" s="31">
        <f t="shared" si="21"/>
        <v>6.6636246381078512E-4</v>
      </c>
      <c r="BA39" s="33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5"/>
      <c r="BM39" s="33"/>
    </row>
    <row r="40" spans="1:65" ht="13.2" x14ac:dyDescent="0.2">
      <c r="A40" s="148"/>
      <c r="B40" s="138"/>
      <c r="D40" s="53">
        <f t="shared" ref="D40:D44" si="23">D24</f>
        <v>1.0000000000000001E-9</v>
      </c>
      <c r="E40" s="162">
        <v>15426</v>
      </c>
      <c r="F40" s="162">
        <v>14819</v>
      </c>
      <c r="G40" s="162">
        <v>16359</v>
      </c>
      <c r="H40" s="162">
        <v>13265</v>
      </c>
      <c r="I40" s="162">
        <v>12480</v>
      </c>
      <c r="J40" s="162">
        <v>4590</v>
      </c>
      <c r="K40" s="162">
        <v>2658</v>
      </c>
      <c r="L40" s="162">
        <v>1918</v>
      </c>
      <c r="M40" s="162">
        <v>1512</v>
      </c>
      <c r="N40" s="162">
        <v>1637</v>
      </c>
      <c r="P40" s="21">
        <f t="shared" si="19"/>
        <v>-8</v>
      </c>
      <c r="Q40" s="36">
        <f t="shared" si="21"/>
        <v>0</v>
      </c>
      <c r="R40" s="36">
        <f t="shared" si="21"/>
        <v>3.6981735369376767E-2</v>
      </c>
      <c r="S40" s="36">
        <f t="shared" si="21"/>
        <v>-3.2747735372966602E-2</v>
      </c>
      <c r="T40" s="36">
        <f t="shared" si="21"/>
        <v>2.4809210347140565E-2</v>
      </c>
      <c r="U40" s="36">
        <f t="shared" si="21"/>
        <v>2.9696257147644012E-2</v>
      </c>
      <c r="V40" s="36">
        <f t="shared" si="21"/>
        <v>4.8591117859415334E-2</v>
      </c>
      <c r="W40" s="36">
        <f t="shared" si="21"/>
        <v>-7.9270892307987478E-2</v>
      </c>
      <c r="X40" s="36">
        <f t="shared" si="21"/>
        <v>-7.7869030415777862E-2</v>
      </c>
      <c r="Y40" s="36">
        <f t="shared" si="21"/>
        <v>-5.336445554140945E-2</v>
      </c>
      <c r="Z40" s="37">
        <f t="shared" si="21"/>
        <v>-3.7033500496781405E-2</v>
      </c>
      <c r="BA40" s="33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5"/>
      <c r="BM40" s="33"/>
    </row>
    <row r="41" spans="1:65" ht="13.2" x14ac:dyDescent="0.2">
      <c r="A41" s="148"/>
      <c r="B41" s="138"/>
      <c r="D41" s="53">
        <f t="shared" si="23"/>
        <v>2.5000000000000001E-9</v>
      </c>
      <c r="E41" s="162">
        <v>14654</v>
      </c>
      <c r="F41" s="162">
        <v>15993</v>
      </c>
      <c r="G41" s="162">
        <v>15283</v>
      </c>
      <c r="H41" s="162">
        <v>15827</v>
      </c>
      <c r="I41" s="162">
        <v>14434</v>
      </c>
      <c r="J41" s="162">
        <v>4719</v>
      </c>
      <c r="K41" s="162">
        <v>3325</v>
      </c>
      <c r="L41" s="162">
        <v>1994</v>
      </c>
      <c r="M41" s="162">
        <v>1530</v>
      </c>
      <c r="N41" s="162">
        <v>1189</v>
      </c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BA41" s="33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5"/>
      <c r="BM41" s="33"/>
    </row>
    <row r="42" spans="1:65" ht="13.2" x14ac:dyDescent="0.2">
      <c r="A42" s="148"/>
      <c r="B42" s="138"/>
      <c r="D42" s="53">
        <f t="shared" si="23"/>
        <v>5.0000000000000001E-9</v>
      </c>
      <c r="E42" s="162">
        <v>14504</v>
      </c>
      <c r="F42" s="162">
        <v>14345</v>
      </c>
      <c r="G42" s="162">
        <v>17567</v>
      </c>
      <c r="H42" s="162">
        <v>13354</v>
      </c>
      <c r="I42" s="162">
        <v>12692</v>
      </c>
      <c r="J42" s="162">
        <v>4988</v>
      </c>
      <c r="K42" s="162">
        <v>3078</v>
      </c>
      <c r="L42" s="162">
        <v>2162</v>
      </c>
      <c r="M42" s="162">
        <v>1454</v>
      </c>
      <c r="N42" s="162">
        <v>1094</v>
      </c>
      <c r="P42" s="97" t="s">
        <v>84</v>
      </c>
      <c r="Q42" s="98"/>
      <c r="R42" s="160" t="s">
        <v>102</v>
      </c>
      <c r="S42" s="98"/>
      <c r="T42" s="98"/>
      <c r="U42" s="98"/>
      <c r="V42" s="98"/>
      <c r="W42" s="98"/>
      <c r="X42" s="98"/>
      <c r="Y42" s="98"/>
      <c r="Z42" s="99"/>
      <c r="BA42" s="33"/>
      <c r="BB42" s="38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3"/>
    </row>
    <row r="43" spans="1:65" ht="13.2" x14ac:dyDescent="0.2">
      <c r="A43" s="148"/>
      <c r="B43" s="138"/>
      <c r="D43" s="53">
        <f t="shared" si="23"/>
        <v>7.4999999999999993E-9</v>
      </c>
      <c r="E43" s="162">
        <v>13841</v>
      </c>
      <c r="F43" s="162">
        <v>12726</v>
      </c>
      <c r="G43" s="162">
        <v>15156</v>
      </c>
      <c r="H43" s="162">
        <v>14059</v>
      </c>
      <c r="I43" s="162">
        <v>11701</v>
      </c>
      <c r="J43" s="162">
        <v>5182</v>
      </c>
      <c r="K43" s="162">
        <v>2989</v>
      </c>
      <c r="L43" s="162">
        <v>2103</v>
      </c>
      <c r="M43" s="162">
        <v>2013</v>
      </c>
      <c r="N43" s="162">
        <v>1367</v>
      </c>
      <c r="P43" s="3"/>
      <c r="Q43" s="5"/>
      <c r="R43" s="5"/>
      <c r="S43" s="5"/>
      <c r="T43" s="5"/>
      <c r="U43" s="5"/>
      <c r="V43" s="5"/>
      <c r="W43" s="5"/>
      <c r="X43" s="5"/>
      <c r="Y43" s="5"/>
      <c r="Z43" s="6"/>
      <c r="BA43" s="33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8"/>
      <c r="BM43" s="33"/>
    </row>
    <row r="44" spans="1:65" ht="13.2" x14ac:dyDescent="0.2">
      <c r="A44" s="155"/>
      <c r="B44" s="138"/>
      <c r="D44" s="54">
        <f t="shared" si="23"/>
        <v>1E-8</v>
      </c>
      <c r="E44" s="162">
        <v>8332</v>
      </c>
      <c r="F44" s="162">
        <v>6495</v>
      </c>
      <c r="G44" s="162">
        <v>6277</v>
      </c>
      <c r="H44" s="162">
        <v>6144</v>
      </c>
      <c r="I44" s="162">
        <v>6366</v>
      </c>
      <c r="J44" s="162">
        <v>3728</v>
      </c>
      <c r="K44" s="162">
        <v>2806</v>
      </c>
      <c r="L44" s="162">
        <v>2780</v>
      </c>
      <c r="M44" s="162">
        <v>1968</v>
      </c>
      <c r="N44" s="162">
        <v>1438</v>
      </c>
      <c r="P44" s="10" t="s">
        <v>59</v>
      </c>
      <c r="Q44" s="8" t="s">
        <v>77</v>
      </c>
      <c r="R44" s="8"/>
      <c r="S44" s="8"/>
      <c r="T44" s="8"/>
      <c r="U44" s="8"/>
      <c r="V44" s="8"/>
      <c r="W44" s="8"/>
      <c r="X44" s="8"/>
      <c r="Y44" s="8"/>
      <c r="Z44" s="9"/>
      <c r="BA44" s="33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3"/>
    </row>
    <row r="45" spans="1:65" ht="13.2" x14ac:dyDescent="0.2">
      <c r="A45" s="35"/>
      <c r="D45" s="10" t="s">
        <v>109</v>
      </c>
      <c r="E45" s="28" t="s">
        <v>81</v>
      </c>
      <c r="F45" s="28"/>
      <c r="G45" s="28"/>
      <c r="H45" s="28"/>
      <c r="I45" s="28"/>
      <c r="J45" s="28"/>
      <c r="K45" s="28"/>
      <c r="L45" s="28"/>
      <c r="M45" s="28"/>
      <c r="N45" s="29"/>
      <c r="P45" s="7" t="s">
        <v>79</v>
      </c>
      <c r="Q45" s="18" t="e">
        <f t="shared" ref="Q45:Z45" si="24">LOG(E108,10)</f>
        <v>#NUM!</v>
      </c>
      <c r="R45" s="18">
        <f t="shared" si="24"/>
        <v>-7</v>
      </c>
      <c r="S45" s="18">
        <f t="shared" si="24"/>
        <v>-6.6020599913279616</v>
      </c>
      <c r="T45" s="18">
        <f t="shared" si="24"/>
        <v>-6.3010299956639804</v>
      </c>
      <c r="U45" s="18">
        <f t="shared" si="24"/>
        <v>-5.9999999999999991</v>
      </c>
      <c r="V45" s="18">
        <f t="shared" si="24"/>
        <v>-5.6989700043360179</v>
      </c>
      <c r="W45" s="18">
        <f t="shared" si="24"/>
        <v>-5.3979400086720366</v>
      </c>
      <c r="X45" s="18">
        <f t="shared" si="24"/>
        <v>-5.2218487496163561</v>
      </c>
      <c r="Y45" s="18">
        <f t="shared" si="24"/>
        <v>-5</v>
      </c>
      <c r="Z45" s="19">
        <f t="shared" si="24"/>
        <v>-4.8538719643217609</v>
      </c>
      <c r="AA45" s="33"/>
      <c r="BA45" s="33"/>
      <c r="BB45" s="35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3"/>
    </row>
    <row r="46" spans="1:65" ht="13.2" x14ac:dyDescent="0.2">
      <c r="A46" s="27"/>
      <c r="D46" s="7" t="s">
        <v>82</v>
      </c>
      <c r="E46" s="51">
        <f>E30</f>
        <v>0</v>
      </c>
      <c r="F46" s="51">
        <f t="shared" ref="F46:N46" si="25">F30</f>
        <v>9.9999999999999995E-8</v>
      </c>
      <c r="G46" s="51">
        <f t="shared" si="25"/>
        <v>2.4999999999999999E-7</v>
      </c>
      <c r="H46" s="51">
        <f t="shared" si="25"/>
        <v>4.9999999999999998E-7</v>
      </c>
      <c r="I46" s="51">
        <f t="shared" si="25"/>
        <v>9.9999999999999995E-7</v>
      </c>
      <c r="J46" s="51">
        <f t="shared" si="25"/>
        <v>1.9999999999999999E-6</v>
      </c>
      <c r="K46" s="51">
        <f t="shared" si="25"/>
        <v>3.9999999999999998E-6</v>
      </c>
      <c r="L46" s="51">
        <f t="shared" si="25"/>
        <v>6.0000000000000002E-6</v>
      </c>
      <c r="M46" s="51">
        <f t="shared" si="25"/>
        <v>1.0000000000000001E-5</v>
      </c>
      <c r="N46" s="52">
        <f t="shared" si="25"/>
        <v>1.4E-5</v>
      </c>
      <c r="P46" s="20" t="e">
        <f t="shared" ref="P46:P51" si="26">LOG(D109,10)</f>
        <v>#NUM!</v>
      </c>
      <c r="Q46" s="30">
        <f t="shared" ref="Q46:Z51" si="27">$E136*E$136</f>
        <v>1</v>
      </c>
      <c r="R46" s="30">
        <f t="shared" si="27"/>
        <v>1.0680268668506177</v>
      </c>
      <c r="S46" s="30">
        <f t="shared" si="27"/>
        <v>0.97621304916595242</v>
      </c>
      <c r="T46" s="30">
        <f t="shared" si="27"/>
        <v>0.95714894998856881</v>
      </c>
      <c r="U46" s="30">
        <f t="shared" si="27"/>
        <v>0.82806524441956286</v>
      </c>
      <c r="V46" s="30">
        <f t="shared" si="27"/>
        <v>0.38394789085415393</v>
      </c>
      <c r="W46" s="30">
        <f t="shared" si="27"/>
        <v>0.10413593450115316</v>
      </c>
      <c r="X46" s="30">
        <f t="shared" si="27"/>
        <v>4.6295514916528585E-2</v>
      </c>
      <c r="Y46" s="30">
        <f t="shared" si="27"/>
        <v>2.0669328322555552E-2</v>
      </c>
      <c r="Z46" s="31">
        <f t="shared" si="27"/>
        <v>1.7861411858859408E-2</v>
      </c>
      <c r="AA46" s="33"/>
      <c r="BA46" s="33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5"/>
      <c r="BM46" s="33"/>
    </row>
    <row r="47" spans="1:65" ht="13.2" x14ac:dyDescent="0.2">
      <c r="A47" s="27"/>
      <c r="D47" s="53">
        <f>D31</f>
        <v>0</v>
      </c>
      <c r="E47" s="162">
        <v>13386</v>
      </c>
      <c r="F47" s="162">
        <v>14547</v>
      </c>
      <c r="G47" s="162">
        <v>13015</v>
      </c>
      <c r="H47" s="162">
        <v>13030</v>
      </c>
      <c r="I47" s="162">
        <v>11031</v>
      </c>
      <c r="J47" s="162">
        <v>5265</v>
      </c>
      <c r="K47" s="162">
        <v>2357</v>
      </c>
      <c r="L47" s="162">
        <v>1951</v>
      </c>
      <c r="M47" s="162">
        <v>1900</v>
      </c>
      <c r="N47" s="162">
        <v>1862</v>
      </c>
      <c r="P47" s="20">
        <f t="shared" si="26"/>
        <v>-8.9999999999999982</v>
      </c>
      <c r="Q47" s="30">
        <f t="shared" si="27"/>
        <v>1.025238402509564</v>
      </c>
      <c r="R47" s="30">
        <f t="shared" si="27"/>
        <v>1.0949821588072222</v>
      </c>
      <c r="S47" s="30">
        <f t="shared" si="27"/>
        <v>1.0008511070358914</v>
      </c>
      <c r="T47" s="30">
        <f t="shared" si="27"/>
        <v>0.9813058604499868</v>
      </c>
      <c r="U47" s="30">
        <f t="shared" si="27"/>
        <v>0.84896428836240423</v>
      </c>
      <c r="V47" s="30">
        <f t="shared" si="27"/>
        <v>0.39363812226622918</v>
      </c>
      <c r="W47" s="30">
        <f t="shared" si="27"/>
        <v>0.10676415913180286</v>
      </c>
      <c r="X47" s="30">
        <f t="shared" si="27"/>
        <v>4.7463939756379456E-2</v>
      </c>
      <c r="Y47" s="30">
        <f t="shared" si="27"/>
        <v>2.1190989150362542E-2</v>
      </c>
      <c r="Z47" s="31">
        <f t="shared" si="27"/>
        <v>1.8312205360742403E-2</v>
      </c>
      <c r="AA47" s="33"/>
      <c r="BA47" s="33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5"/>
      <c r="BM47" s="33"/>
    </row>
    <row r="48" spans="1:65" ht="13.2" x14ac:dyDescent="0.2">
      <c r="A48" s="39"/>
      <c r="D48" s="53">
        <f t="shared" ref="D48:D52" si="28">D32</f>
        <v>1.0000000000000001E-9</v>
      </c>
      <c r="E48" s="162">
        <v>15326</v>
      </c>
      <c r="F48" s="162">
        <v>14819</v>
      </c>
      <c r="G48" s="162">
        <v>13903</v>
      </c>
      <c r="H48" s="162">
        <v>15272</v>
      </c>
      <c r="I48" s="162">
        <v>12583</v>
      </c>
      <c r="J48" s="162">
        <v>5356</v>
      </c>
      <c r="K48" s="162">
        <v>2969</v>
      </c>
      <c r="L48" s="162">
        <v>1447</v>
      </c>
      <c r="M48" s="162">
        <v>1223</v>
      </c>
      <c r="N48" s="162">
        <v>1654</v>
      </c>
      <c r="P48" s="20">
        <f t="shared" si="26"/>
        <v>-8.6020599913279607</v>
      </c>
      <c r="Q48" s="30">
        <f t="shared" si="27"/>
        <v>0.98942826434657194</v>
      </c>
      <c r="R48" s="30">
        <f t="shared" si="27"/>
        <v>1.0567359691435139</v>
      </c>
      <c r="S48" s="30">
        <f t="shared" si="27"/>
        <v>0.96589278286874303</v>
      </c>
      <c r="T48" s="30">
        <f t="shared" si="27"/>
        <v>0.94703022430833339</v>
      </c>
      <c r="U48" s="30">
        <f t="shared" si="27"/>
        <v>0.81931115755176798</v>
      </c>
      <c r="V48" s="30">
        <f t="shared" si="27"/>
        <v>0.37988889524735259</v>
      </c>
      <c r="W48" s="30">
        <f t="shared" si="27"/>
        <v>0.10303503692958427</v>
      </c>
      <c r="X48" s="30">
        <f t="shared" si="27"/>
        <v>4.5806090970891708E-2</v>
      </c>
      <c r="Y48" s="30">
        <f t="shared" si="27"/>
        <v>2.0450817647395581E-2</v>
      </c>
      <c r="Z48" s="31">
        <f t="shared" si="27"/>
        <v>1.7672585734290543E-2</v>
      </c>
      <c r="AA48" s="33"/>
      <c r="BA48" s="33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5"/>
      <c r="BM48" s="33"/>
    </row>
    <row r="49" spans="1:65" ht="13.2" x14ac:dyDescent="0.2">
      <c r="A49" s="35"/>
      <c r="D49" s="53">
        <f t="shared" si="28"/>
        <v>2.5000000000000001E-9</v>
      </c>
      <c r="E49" s="162">
        <v>15230</v>
      </c>
      <c r="F49" s="162">
        <v>15299</v>
      </c>
      <c r="G49" s="162">
        <v>11759</v>
      </c>
      <c r="H49" s="162">
        <v>14808</v>
      </c>
      <c r="I49" s="162">
        <v>14318</v>
      </c>
      <c r="J49" s="162">
        <v>5341</v>
      </c>
      <c r="K49" s="162">
        <v>3590</v>
      </c>
      <c r="L49" s="162">
        <v>2057</v>
      </c>
      <c r="M49" s="162">
        <v>1740</v>
      </c>
      <c r="N49" s="162">
        <v>1533</v>
      </c>
      <c r="P49" s="20">
        <f t="shared" si="26"/>
        <v>-8.3010299956639813</v>
      </c>
      <c r="Q49" s="30">
        <f t="shared" si="27"/>
        <v>0.92157863800074291</v>
      </c>
      <c r="R49" s="30">
        <f t="shared" si="27"/>
        <v>0.98427074530039305</v>
      </c>
      <c r="S49" s="30">
        <f t="shared" si="27"/>
        <v>0.89965709224891066</v>
      </c>
      <c r="T49" s="30">
        <f t="shared" si="27"/>
        <v>0.88208802569430644</v>
      </c>
      <c r="U49" s="30">
        <f t="shared" si="27"/>
        <v>0.76312724012793298</v>
      </c>
      <c r="V49" s="30">
        <f t="shared" si="27"/>
        <v>0.35383817431662906</v>
      </c>
      <c r="W49" s="30">
        <f t="shared" si="27"/>
        <v>9.5969452684507309E-2</v>
      </c>
      <c r="X49" s="30">
        <f t="shared" si="27"/>
        <v>4.2664957582317489E-2</v>
      </c>
      <c r="Y49" s="30">
        <f t="shared" si="27"/>
        <v>1.9048411443890925E-2</v>
      </c>
      <c r="Z49" s="31">
        <f t="shared" si="27"/>
        <v>1.6460695613657969E-2</v>
      </c>
      <c r="AA49" s="33"/>
      <c r="BA49" s="33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5"/>
      <c r="BM49" s="33"/>
    </row>
    <row r="50" spans="1:65" ht="13.2" x14ac:dyDescent="0.2">
      <c r="A50" s="27"/>
      <c r="D50" s="53">
        <f t="shared" si="28"/>
        <v>5.0000000000000001E-9</v>
      </c>
      <c r="E50" s="162">
        <v>13033</v>
      </c>
      <c r="F50" s="162">
        <v>12687</v>
      </c>
      <c r="G50" s="162">
        <v>5705</v>
      </c>
      <c r="H50" s="162">
        <v>14689</v>
      </c>
      <c r="I50" s="162">
        <v>12688</v>
      </c>
      <c r="J50" s="162">
        <v>5699</v>
      </c>
      <c r="K50" s="162">
        <v>3635</v>
      </c>
      <c r="L50" s="162">
        <v>2115</v>
      </c>
      <c r="M50" s="162">
        <v>1666</v>
      </c>
      <c r="N50" s="162">
        <v>1812</v>
      </c>
      <c r="P50" s="20">
        <f t="shared" si="26"/>
        <v>-8.1249387366082999</v>
      </c>
      <c r="Q50" s="30">
        <f t="shared" si="27"/>
        <v>0.91616768812660743</v>
      </c>
      <c r="R50" s="30">
        <f t="shared" si="27"/>
        <v>0.97849170545963438</v>
      </c>
      <c r="S50" s="30">
        <f t="shared" si="27"/>
        <v>0.89437485237339676</v>
      </c>
      <c r="T50" s="30">
        <f t="shared" si="27"/>
        <v>0.87690894070383685</v>
      </c>
      <c r="U50" s="30">
        <f t="shared" si="27"/>
        <v>0.75864662059786503</v>
      </c>
      <c r="V50" s="30">
        <f t="shared" si="27"/>
        <v>0.35176065152493718</v>
      </c>
      <c r="W50" s="30">
        <f t="shared" si="27"/>
        <v>9.54059783628253E-2</v>
      </c>
      <c r="X50" s="30">
        <f t="shared" si="27"/>
        <v>4.2414454871706864E-2</v>
      </c>
      <c r="Y50" s="30">
        <f t="shared" si="27"/>
        <v>1.893657074440553E-2</v>
      </c>
      <c r="Z50" s="31">
        <f t="shared" si="27"/>
        <v>1.6364048409408392E-2</v>
      </c>
      <c r="AA50" s="33"/>
      <c r="BA50" s="33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5"/>
      <c r="BM50" s="33"/>
    </row>
    <row r="51" spans="1:65" ht="13.2" x14ac:dyDescent="0.2">
      <c r="A51" s="27"/>
      <c r="D51" s="53">
        <f t="shared" si="28"/>
        <v>7.4999999999999993E-9</v>
      </c>
      <c r="E51" s="162">
        <v>15209</v>
      </c>
      <c r="F51" s="162">
        <v>15029</v>
      </c>
      <c r="G51" s="162">
        <v>15181</v>
      </c>
      <c r="H51" s="162">
        <v>6457</v>
      </c>
      <c r="I51" s="162">
        <v>14782</v>
      </c>
      <c r="J51" s="162">
        <v>4685</v>
      </c>
      <c r="K51" s="162">
        <v>3687</v>
      </c>
      <c r="L51" s="162">
        <v>2643</v>
      </c>
      <c r="M51" s="162">
        <v>2259</v>
      </c>
      <c r="N51" s="162">
        <v>1462</v>
      </c>
      <c r="P51" s="20">
        <f t="shared" si="26"/>
        <v>-8</v>
      </c>
      <c r="Q51" s="30">
        <f t="shared" si="27"/>
        <v>0.59058804154999478</v>
      </c>
      <c r="R51" s="30">
        <f t="shared" si="27"/>
        <v>0.63076389561608337</v>
      </c>
      <c r="S51" s="30">
        <f t="shared" si="27"/>
        <v>0.57653975284246861</v>
      </c>
      <c r="T51" s="30">
        <f t="shared" si="27"/>
        <v>0.56528072384538275</v>
      </c>
      <c r="U51" s="30">
        <f t="shared" si="27"/>
        <v>0.48904543097736736</v>
      </c>
      <c r="V51" s="30">
        <f t="shared" si="27"/>
        <v>0.22675503291680593</v>
      </c>
      <c r="W51" s="30">
        <f t="shared" si="27"/>
        <v>6.1501437612014577E-2</v>
      </c>
      <c r="X51" s="30">
        <f t="shared" si="27"/>
        <v>2.7341577487101188E-2</v>
      </c>
      <c r="Y51" s="30">
        <f t="shared" si="27"/>
        <v>1.2207058134171922E-2</v>
      </c>
      <c r="Z51" s="31">
        <f t="shared" si="27"/>
        <v>1.0548736249041629E-2</v>
      </c>
      <c r="AA51" s="33"/>
      <c r="BA51" s="33"/>
      <c r="BB51" s="38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3"/>
    </row>
    <row r="52" spans="1:65" ht="13.2" x14ac:dyDescent="0.2">
      <c r="A52" s="27"/>
      <c r="D52" s="54">
        <f t="shared" si="28"/>
        <v>1E-8</v>
      </c>
      <c r="E52" s="162">
        <v>10304</v>
      </c>
      <c r="F52" s="162">
        <v>9741</v>
      </c>
      <c r="G52" s="162">
        <v>10294</v>
      </c>
      <c r="H52" s="162">
        <v>8293</v>
      </c>
      <c r="I52" s="162">
        <v>6503</v>
      </c>
      <c r="J52" s="162">
        <v>3112</v>
      </c>
      <c r="K52" s="162">
        <v>3065</v>
      </c>
      <c r="L52" s="162">
        <v>2527</v>
      </c>
      <c r="M52" s="162">
        <v>1486</v>
      </c>
      <c r="N52" s="162">
        <v>1928</v>
      </c>
      <c r="P52" s="57"/>
      <c r="Q52" s="5"/>
      <c r="R52" s="5"/>
      <c r="S52" s="5"/>
      <c r="T52" s="5"/>
      <c r="U52" s="5"/>
      <c r="V52" s="5"/>
      <c r="W52" s="5"/>
      <c r="X52" s="5"/>
      <c r="Y52" s="5"/>
      <c r="Z52" s="6"/>
      <c r="AA52" s="33"/>
      <c r="BA52" s="33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8"/>
      <c r="BM52" s="33"/>
    </row>
    <row r="53" spans="1:65" x14ac:dyDescent="0.2">
      <c r="A53" s="27"/>
      <c r="P53" s="10" t="s">
        <v>62</v>
      </c>
      <c r="Q53" s="8" t="s">
        <v>77</v>
      </c>
      <c r="R53" s="8"/>
      <c r="S53" s="8"/>
      <c r="T53" s="8"/>
      <c r="U53" s="8"/>
      <c r="V53" s="8"/>
      <c r="W53" s="8"/>
      <c r="X53" s="8"/>
      <c r="Y53" s="8"/>
      <c r="Z53" s="9"/>
      <c r="AA53" s="33"/>
      <c r="BA53" s="33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3"/>
    </row>
    <row r="54" spans="1:65" x14ac:dyDescent="0.2">
      <c r="A54" s="27"/>
      <c r="D54" s="83" t="s">
        <v>70</v>
      </c>
      <c r="E54" s="84"/>
      <c r="F54" s="84"/>
      <c r="G54" s="84"/>
      <c r="H54" s="84"/>
      <c r="I54" s="84"/>
      <c r="J54" s="84"/>
      <c r="K54" s="84"/>
      <c r="L54" s="84"/>
      <c r="M54" s="84"/>
      <c r="N54" s="85"/>
      <c r="P54" s="7" t="s">
        <v>79</v>
      </c>
      <c r="Q54" s="18" t="e">
        <f t="shared" ref="Q54:Z54" si="29">LOG(E108,10)</f>
        <v>#NUM!</v>
      </c>
      <c r="R54" s="18">
        <f t="shared" si="29"/>
        <v>-7</v>
      </c>
      <c r="S54" s="18">
        <f t="shared" si="29"/>
        <v>-6.6020599913279616</v>
      </c>
      <c r="T54" s="18">
        <f t="shared" si="29"/>
        <v>-6.3010299956639804</v>
      </c>
      <c r="U54" s="18">
        <f t="shared" si="29"/>
        <v>-5.9999999999999991</v>
      </c>
      <c r="V54" s="18">
        <f t="shared" si="29"/>
        <v>-5.6989700043360179</v>
      </c>
      <c r="W54" s="18">
        <f t="shared" si="29"/>
        <v>-5.3979400086720366</v>
      </c>
      <c r="X54" s="18">
        <f t="shared" si="29"/>
        <v>-5.2218487496163561</v>
      </c>
      <c r="Y54" s="18">
        <f t="shared" si="29"/>
        <v>-5</v>
      </c>
      <c r="Z54" s="19">
        <f t="shared" si="29"/>
        <v>-4.8538719643217609</v>
      </c>
      <c r="AA54" s="33"/>
      <c r="BA54" s="33"/>
      <c r="BB54" s="35"/>
      <c r="BC54" s="35"/>
      <c r="BD54" s="35"/>
      <c r="BE54" s="38"/>
      <c r="BF54" s="33"/>
      <c r="BG54" s="33"/>
      <c r="BH54" s="33"/>
      <c r="BI54" s="33"/>
      <c r="BJ54" s="33"/>
      <c r="BK54" s="33"/>
      <c r="BL54" s="33"/>
      <c r="BM54" s="33"/>
    </row>
    <row r="55" spans="1:65" x14ac:dyDescent="0.2">
      <c r="A55" s="27"/>
      <c r="D55" s="7"/>
      <c r="E55" s="8"/>
      <c r="F55" s="8"/>
      <c r="G55" s="8"/>
      <c r="H55" s="8"/>
      <c r="I55" s="8"/>
      <c r="J55" s="8"/>
      <c r="K55" s="8"/>
      <c r="L55" s="8"/>
      <c r="M55" s="8"/>
      <c r="N55" s="9"/>
      <c r="P55" s="20" t="e">
        <f t="shared" ref="P55:P60" si="30">LOG(D109,10)</f>
        <v>#NUM!</v>
      </c>
      <c r="Q55" s="30">
        <f t="shared" ref="Q55:Z60" si="31">E136</f>
        <v>1</v>
      </c>
      <c r="R55" s="30">
        <f t="shared" si="31"/>
        <v>1.0680268668506177</v>
      </c>
      <c r="S55" s="30">
        <f t="shared" si="31"/>
        <v>0.97621304916595242</v>
      </c>
      <c r="T55" s="30">
        <f t="shared" si="31"/>
        <v>0.95714894998856881</v>
      </c>
      <c r="U55" s="30">
        <f t="shared" si="31"/>
        <v>0.82806524441956286</v>
      </c>
      <c r="V55" s="30">
        <f t="shared" si="31"/>
        <v>0.38394789085415393</v>
      </c>
      <c r="W55" s="30">
        <f t="shared" si="31"/>
        <v>0.10413593450115316</v>
      </c>
      <c r="X55" s="30">
        <f t="shared" si="31"/>
        <v>4.6295514916528585E-2</v>
      </c>
      <c r="Y55" s="30">
        <f t="shared" si="31"/>
        <v>2.0669328322555552E-2</v>
      </c>
      <c r="Z55" s="31">
        <f t="shared" si="31"/>
        <v>1.7861411858859408E-2</v>
      </c>
      <c r="AA55" s="33"/>
      <c r="BA55" s="33"/>
      <c r="BB55" s="35"/>
      <c r="BC55" s="35"/>
      <c r="BD55" s="35"/>
      <c r="BE55" s="38"/>
      <c r="BF55" s="33"/>
      <c r="BG55" s="33"/>
      <c r="BH55" s="33"/>
      <c r="BI55" s="33"/>
      <c r="BJ55" s="33"/>
      <c r="BK55" s="33"/>
      <c r="BL55" s="33"/>
      <c r="BM55" s="33"/>
    </row>
    <row r="56" spans="1:65" ht="13.2" x14ac:dyDescent="0.2">
      <c r="A56" s="27"/>
      <c r="D56" s="10" t="s">
        <v>61</v>
      </c>
      <c r="E56" s="28" t="s">
        <v>81</v>
      </c>
      <c r="F56" s="8"/>
      <c r="G56" s="8"/>
      <c r="H56" s="8"/>
      <c r="I56" s="8"/>
      <c r="J56" s="8"/>
      <c r="K56" s="8"/>
      <c r="L56" s="8"/>
      <c r="M56" s="8"/>
      <c r="N56" s="9"/>
      <c r="P56" s="20">
        <f t="shared" si="30"/>
        <v>-8.9999999999999982</v>
      </c>
      <c r="Q56" s="30">
        <f t="shared" si="31"/>
        <v>1.025238402509564</v>
      </c>
      <c r="R56" s="30">
        <f t="shared" si="31"/>
        <v>0.99725229438989871</v>
      </c>
      <c r="S56" s="30">
        <f t="shared" si="31"/>
        <v>1.0317195520116591</v>
      </c>
      <c r="T56" s="30">
        <f t="shared" si="31"/>
        <v>0.95833128498559272</v>
      </c>
      <c r="U56" s="30">
        <f t="shared" si="31"/>
        <v>0.85449231325495101</v>
      </c>
      <c r="V56" s="30">
        <f t="shared" si="31"/>
        <v>0.31301680343601235</v>
      </c>
      <c r="W56" s="30">
        <f t="shared" si="31"/>
        <v>0.11246682870548547</v>
      </c>
      <c r="X56" s="30">
        <f t="shared" si="31"/>
        <v>2.8285373826675841E-2</v>
      </c>
      <c r="Y56" s="30">
        <f t="shared" si="31"/>
        <v>0</v>
      </c>
      <c r="Z56" s="31">
        <f t="shared" si="31"/>
        <v>4.4843865408724509E-3</v>
      </c>
      <c r="AA56" s="33"/>
      <c r="BA56" s="33"/>
      <c r="BB56" s="35"/>
      <c r="BC56" s="35"/>
      <c r="BD56" s="35"/>
      <c r="BE56" s="38"/>
      <c r="BF56" s="33"/>
      <c r="BG56" s="33"/>
      <c r="BH56" s="33"/>
      <c r="BI56" s="33"/>
      <c r="BJ56" s="33"/>
      <c r="BK56" s="33"/>
      <c r="BL56" s="33"/>
      <c r="BM56" s="33"/>
    </row>
    <row r="57" spans="1:65" x14ac:dyDescent="0.2">
      <c r="A57" s="27"/>
      <c r="D57" s="7" t="s">
        <v>82</v>
      </c>
      <c r="E57" s="55">
        <f t="shared" ref="E57:N57" si="32">E6</f>
        <v>0</v>
      </c>
      <c r="F57" s="55">
        <f t="shared" si="32"/>
        <v>9.9999999999999995E-8</v>
      </c>
      <c r="G57" s="55">
        <f t="shared" si="32"/>
        <v>2.4999999999999999E-7</v>
      </c>
      <c r="H57" s="55">
        <f t="shared" si="32"/>
        <v>4.9999999999999998E-7</v>
      </c>
      <c r="I57" s="55">
        <f t="shared" si="32"/>
        <v>9.9999999999999995E-7</v>
      </c>
      <c r="J57" s="55">
        <f t="shared" si="32"/>
        <v>1.9999999999999999E-6</v>
      </c>
      <c r="K57" s="55">
        <f t="shared" si="32"/>
        <v>3.9999999999999998E-6</v>
      </c>
      <c r="L57" s="55">
        <f t="shared" si="32"/>
        <v>6.0000000000000002E-6</v>
      </c>
      <c r="M57" s="55">
        <f t="shared" si="32"/>
        <v>1.0000000000000001E-5</v>
      </c>
      <c r="N57" s="56">
        <f t="shared" si="32"/>
        <v>1.4E-5</v>
      </c>
      <c r="P57" s="20">
        <f t="shared" si="30"/>
        <v>-8.6020599913279607</v>
      </c>
      <c r="Q57" s="30">
        <f t="shared" si="31"/>
        <v>0.98942826434657194</v>
      </c>
      <c r="R57" s="30">
        <f t="shared" si="31"/>
        <v>1.0592016951582677</v>
      </c>
      <c r="S57" s="30">
        <f t="shared" si="31"/>
        <v>0.9843326959426606</v>
      </c>
      <c r="T57" s="30">
        <f t="shared" si="31"/>
        <v>0.99738937196495847</v>
      </c>
      <c r="U57" s="30">
        <f t="shared" si="31"/>
        <v>0.93267021737628664</v>
      </c>
      <c r="V57" s="30">
        <f t="shared" si="31"/>
        <v>0.27396357311041925</v>
      </c>
      <c r="W57" s="30">
        <f t="shared" si="31"/>
        <v>0.14573181683117137</v>
      </c>
      <c r="X57" s="30">
        <f t="shared" si="31"/>
        <v>5.1966887657701272E-2</v>
      </c>
      <c r="Y57" s="30">
        <f t="shared" si="31"/>
        <v>1.5473980831550188E-2</v>
      </c>
      <c r="Z57" s="31">
        <f t="shared" si="31"/>
        <v>7.4326374317582738E-3</v>
      </c>
      <c r="AA57" s="33"/>
      <c r="AB57" s="104" t="s">
        <v>73</v>
      </c>
      <c r="AC57" s="105"/>
      <c r="AD57" s="106" t="s">
        <v>83</v>
      </c>
      <c r="BA57" s="33"/>
      <c r="BB57" s="35"/>
      <c r="BC57" s="35"/>
      <c r="BD57" s="35"/>
      <c r="BE57" s="38"/>
      <c r="BF57" s="33"/>
      <c r="BG57" s="33"/>
      <c r="BH57" s="33"/>
      <c r="BI57" s="33"/>
      <c r="BJ57" s="33"/>
      <c r="BK57" s="33"/>
      <c r="BL57" s="33"/>
      <c r="BM57" s="33"/>
    </row>
    <row r="58" spans="1:65" x14ac:dyDescent="0.2">
      <c r="A58" s="27"/>
      <c r="D58" s="53">
        <f t="shared" ref="D58:D63" si="33">D7</f>
        <v>0</v>
      </c>
      <c r="E58" s="30">
        <f t="shared" ref="E58:N58" si="34">E7/$E$7</f>
        <v>1</v>
      </c>
      <c r="F58" s="30">
        <f t="shared" si="34"/>
        <v>0.93216817404057684</v>
      </c>
      <c r="G58" s="30">
        <f t="shared" si="34"/>
        <v>0.99101686629186014</v>
      </c>
      <c r="H58" s="30">
        <f t="shared" si="34"/>
        <v>0.86726961623075038</v>
      </c>
      <c r="I58" s="30">
        <f t="shared" si="34"/>
        <v>0.74627230505988751</v>
      </c>
      <c r="J58" s="30">
        <f t="shared" si="34"/>
        <v>0.34374236128086044</v>
      </c>
      <c r="K58" s="30">
        <f t="shared" si="34"/>
        <v>0.16322415057443168</v>
      </c>
      <c r="L58" s="30">
        <f t="shared" si="34"/>
        <v>0.10217550721095087</v>
      </c>
      <c r="M58" s="30">
        <f t="shared" si="34"/>
        <v>9.5758983133708134E-2</v>
      </c>
      <c r="N58" s="31">
        <f t="shared" si="34"/>
        <v>6.9787338059154241E-2</v>
      </c>
      <c r="P58" s="20">
        <f t="shared" si="30"/>
        <v>-8.3010299956639813</v>
      </c>
      <c r="Q58" s="30">
        <f t="shared" si="31"/>
        <v>0.92157863800074291</v>
      </c>
      <c r="R58" s="30">
        <f t="shared" si="31"/>
        <v>0.92796673476815639</v>
      </c>
      <c r="S58" s="30">
        <f t="shared" si="31"/>
        <v>0.92729223647035086</v>
      </c>
      <c r="T58" s="30">
        <f t="shared" si="31"/>
        <v>0.91135592663078802</v>
      </c>
      <c r="U58" s="30">
        <f t="shared" si="31"/>
        <v>0.86586333292428785</v>
      </c>
      <c r="V58" s="30">
        <f t="shared" si="31"/>
        <v>0.27695727970913886</v>
      </c>
      <c r="W58" s="30">
        <f t="shared" si="31"/>
        <v>0.1376823616011861</v>
      </c>
      <c r="X58" s="30">
        <f t="shared" si="31"/>
        <v>4.3937717396448722E-2</v>
      </c>
      <c r="Y58" s="30">
        <f t="shared" si="31"/>
        <v>2.7291978660531235E-2</v>
      </c>
      <c r="Z58" s="31">
        <f t="shared" si="31"/>
        <v>1.4054281653677309E-2</v>
      </c>
      <c r="AA58" s="33"/>
      <c r="BA58" s="33"/>
      <c r="BB58" s="35"/>
      <c r="BC58" s="35"/>
      <c r="BD58" s="35"/>
      <c r="BE58" s="38"/>
      <c r="BF58" s="33"/>
      <c r="BG58" s="33"/>
      <c r="BH58" s="33"/>
      <c r="BI58" s="33"/>
      <c r="BJ58" s="33"/>
      <c r="BK58" s="33"/>
      <c r="BL58" s="33"/>
      <c r="BM58" s="33"/>
    </row>
    <row r="59" spans="1:65" x14ac:dyDescent="0.2">
      <c r="A59" s="27"/>
      <c r="D59" s="53">
        <f t="shared" si="33"/>
        <v>1.0000000000000001E-9</v>
      </c>
      <c r="E59" s="30">
        <f t="shared" ref="E59:N59" si="35">E8/$E$7</f>
        <v>1.0837814715228551</v>
      </c>
      <c r="F59" s="30">
        <f t="shared" si="35"/>
        <v>0.93461256416524074</v>
      </c>
      <c r="G59" s="30">
        <f t="shared" si="35"/>
        <v>1.0370936201417746</v>
      </c>
      <c r="H59" s="30">
        <f t="shared" si="35"/>
        <v>0.99468345147885606</v>
      </c>
      <c r="I59" s="30">
        <f t="shared" si="35"/>
        <v>0.86409190906868738</v>
      </c>
      <c r="J59" s="30">
        <f t="shared" si="35"/>
        <v>0.39476900513321928</v>
      </c>
      <c r="K59" s="30">
        <f t="shared" si="35"/>
        <v>0.18308482033732584</v>
      </c>
      <c r="L59" s="30">
        <f t="shared" si="35"/>
        <v>0.10578098264483012</v>
      </c>
      <c r="M59" s="30">
        <f t="shared" si="35"/>
        <v>9.2214617452945485E-2</v>
      </c>
      <c r="N59" s="31">
        <f t="shared" si="35"/>
        <v>6.3615252994377897E-2</v>
      </c>
      <c r="P59" s="20">
        <f t="shared" si="30"/>
        <v>-8.1249387366082999</v>
      </c>
      <c r="Q59" s="30">
        <f t="shared" si="31"/>
        <v>0.91616768812660743</v>
      </c>
      <c r="R59" s="30">
        <f t="shared" si="31"/>
        <v>0.96165463257796735</v>
      </c>
      <c r="S59" s="30">
        <f t="shared" si="31"/>
        <v>1.0663915942953131</v>
      </c>
      <c r="T59" s="30">
        <f t="shared" si="31"/>
        <v>0.89748782558338314</v>
      </c>
      <c r="U59" s="30">
        <f t="shared" si="31"/>
        <v>0.887444308622374</v>
      </c>
      <c r="V59" s="30">
        <f t="shared" si="31"/>
        <v>0.2644453043782633</v>
      </c>
      <c r="W59" s="30">
        <f t="shared" si="31"/>
        <v>0.14269888970817707</v>
      </c>
      <c r="X59" s="30">
        <f t="shared" si="31"/>
        <v>7.9291377519734252E-2</v>
      </c>
      <c r="Y59" s="30">
        <f t="shared" si="31"/>
        <v>3.8082814153274858E-2</v>
      </c>
      <c r="Z59" s="31">
        <f t="shared" si="31"/>
        <v>7.7564986310603712E-3</v>
      </c>
      <c r="AA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x14ac:dyDescent="0.2">
      <c r="A60" s="26"/>
      <c r="D60" s="53">
        <f t="shared" si="33"/>
        <v>2.5000000000000001E-9</v>
      </c>
      <c r="E60" s="30">
        <f t="shared" ref="E60:N60" si="36">E9/$E$7</f>
        <v>1.053287704717673</v>
      </c>
      <c r="F60" s="30">
        <f t="shared" si="36"/>
        <v>1.0427768271816182</v>
      </c>
      <c r="G60" s="30">
        <f t="shared" si="36"/>
        <v>1.0694206795404546</v>
      </c>
      <c r="H60" s="30">
        <f t="shared" si="36"/>
        <v>1.0415546321192863</v>
      </c>
      <c r="I60" s="30">
        <f t="shared" si="36"/>
        <v>0.88083598142263508</v>
      </c>
      <c r="J60" s="30">
        <f t="shared" si="36"/>
        <v>0.31648741139085795</v>
      </c>
      <c r="K60" s="30">
        <f t="shared" si="36"/>
        <v>0.25800537765827425</v>
      </c>
      <c r="L60" s="30">
        <f t="shared" si="36"/>
        <v>0.11378636030310438</v>
      </c>
      <c r="M60" s="30">
        <f t="shared" si="36"/>
        <v>7.8831581520410657E-2</v>
      </c>
      <c r="N60" s="31">
        <f t="shared" si="36"/>
        <v>9.8142263505255442E-2</v>
      </c>
      <c r="P60" s="20">
        <f t="shared" si="30"/>
        <v>-8</v>
      </c>
      <c r="Q60" s="30">
        <f t="shared" si="31"/>
        <v>0.59058804154999478</v>
      </c>
      <c r="R60" s="30">
        <f t="shared" si="31"/>
        <v>0.59253564499024813</v>
      </c>
      <c r="S60" s="30">
        <f t="shared" si="31"/>
        <v>0.61181791394752261</v>
      </c>
      <c r="T60" s="30">
        <f t="shared" si="31"/>
        <v>0.53617213589264989</v>
      </c>
      <c r="U60" s="30">
        <f t="shared" si="31"/>
        <v>0.44948123437173093</v>
      </c>
      <c r="V60" s="30">
        <f t="shared" si="31"/>
        <v>0.14891719209407495</v>
      </c>
      <c r="W60" s="30">
        <f t="shared" si="31"/>
        <v>0.11408930068071235</v>
      </c>
      <c r="X60" s="30">
        <f t="shared" si="31"/>
        <v>7.6115676870011972E-2</v>
      </c>
      <c r="Y60" s="30">
        <f t="shared" si="31"/>
        <v>3.2883541948433265E-2</v>
      </c>
      <c r="Z60" s="31">
        <f t="shared" si="31"/>
        <v>1.3058212821935825E-2</v>
      </c>
      <c r="AA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x14ac:dyDescent="0.2">
      <c r="A61" s="25"/>
      <c r="D61" s="53">
        <f t="shared" si="33"/>
        <v>5.0000000000000001E-9</v>
      </c>
      <c r="E61" s="30">
        <f t="shared" ref="E61:N61" si="37">E10/$E$7</f>
        <v>0.88774138352481058</v>
      </c>
      <c r="F61" s="30">
        <f t="shared" si="37"/>
        <v>0.9115741872402835</v>
      </c>
      <c r="G61" s="30">
        <f t="shared" si="37"/>
        <v>0.99780004888780249</v>
      </c>
      <c r="H61" s="30">
        <f t="shared" si="37"/>
        <v>0.92000733317037398</v>
      </c>
      <c r="I61" s="30">
        <f t="shared" si="37"/>
        <v>0.88939134685895871</v>
      </c>
      <c r="J61" s="30">
        <f t="shared" si="37"/>
        <v>0.37851381080420438</v>
      </c>
      <c r="K61" s="30">
        <f t="shared" si="37"/>
        <v>0.2027010510877536</v>
      </c>
      <c r="L61" s="30">
        <f t="shared" si="37"/>
        <v>0.1085920312881936</v>
      </c>
      <c r="M61" s="30">
        <f t="shared" si="37"/>
        <v>0.10241994622341725</v>
      </c>
      <c r="N61" s="31">
        <f t="shared" si="37"/>
        <v>7.2537276949401125E-2</v>
      </c>
      <c r="P61" s="3"/>
      <c r="Q61" s="5"/>
      <c r="R61" s="5"/>
      <c r="S61" s="5"/>
      <c r="T61" s="5"/>
      <c r="U61" s="5"/>
      <c r="V61" s="5"/>
      <c r="W61" s="5"/>
      <c r="X61" s="5"/>
      <c r="Y61" s="5"/>
      <c r="Z61" s="6"/>
      <c r="AA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x14ac:dyDescent="0.2">
      <c r="A62" s="25"/>
      <c r="D62" s="53">
        <f t="shared" si="33"/>
        <v>7.4999999999999993E-9</v>
      </c>
      <c r="E62" s="30">
        <f t="shared" ref="E62:N62" si="38">E11/$E$7</f>
        <v>0.82443167929601568</v>
      </c>
      <c r="F62" s="30">
        <f t="shared" si="38"/>
        <v>1.0382547054509901</v>
      </c>
      <c r="G62" s="30">
        <f t="shared" si="38"/>
        <v>1.1546687851381081</v>
      </c>
      <c r="H62" s="30">
        <f t="shared" si="38"/>
        <v>1.0232828159374237</v>
      </c>
      <c r="I62" s="30">
        <f t="shared" si="38"/>
        <v>0.89489122463945248</v>
      </c>
      <c r="J62" s="30">
        <f t="shared" si="38"/>
        <v>0.31129308237594722</v>
      </c>
      <c r="K62" s="30">
        <f t="shared" si="38"/>
        <v>0.21278416035199219</v>
      </c>
      <c r="L62" s="30">
        <f t="shared" si="38"/>
        <v>0.16224639452456613</v>
      </c>
      <c r="M62" s="30">
        <f t="shared" si="38"/>
        <v>9.4597897824492794E-2</v>
      </c>
      <c r="N62" s="31">
        <f t="shared" si="38"/>
        <v>0.12551943290149109</v>
      </c>
      <c r="P62" s="10" t="s">
        <v>72</v>
      </c>
      <c r="Q62" s="8" t="s">
        <v>77</v>
      </c>
      <c r="R62" s="8"/>
      <c r="S62" s="8"/>
      <c r="T62" s="8"/>
      <c r="U62" s="8"/>
      <c r="V62" s="8"/>
      <c r="W62" s="8"/>
      <c r="X62" s="8"/>
      <c r="Y62" s="8"/>
      <c r="Z62" s="9"/>
      <c r="AA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x14ac:dyDescent="0.2">
      <c r="A63" s="26"/>
      <c r="D63" s="53">
        <f t="shared" si="33"/>
        <v>1E-8</v>
      </c>
      <c r="E63" s="30">
        <f t="shared" ref="E63:N63" si="39">E12/$E$7</f>
        <v>0.48307259838670252</v>
      </c>
      <c r="F63" s="30">
        <f t="shared" si="39"/>
        <v>0.61757516499633347</v>
      </c>
      <c r="G63" s="30">
        <f t="shared" si="39"/>
        <v>0.68369591786849182</v>
      </c>
      <c r="H63" s="30">
        <f t="shared" si="39"/>
        <v>0.86659740894646786</v>
      </c>
      <c r="I63" s="30">
        <f t="shared" si="39"/>
        <v>0.67404057687606944</v>
      </c>
      <c r="J63" s="30">
        <f t="shared" si="39"/>
        <v>0.22806159863114153</v>
      </c>
      <c r="K63" s="30">
        <f t="shared" si="39"/>
        <v>0.14538010266438522</v>
      </c>
      <c r="L63" s="30">
        <f t="shared" si="39"/>
        <v>0.1299193351258861</v>
      </c>
      <c r="M63" s="30">
        <f t="shared" si="39"/>
        <v>9.4597897824492794E-2</v>
      </c>
      <c r="N63" s="31">
        <f t="shared" si="39"/>
        <v>8.5553654363236378E-2</v>
      </c>
      <c r="P63" s="7" t="s">
        <v>79</v>
      </c>
      <c r="Q63" s="18" t="e">
        <f t="shared" ref="Q63:Z63" si="40">LOG(E108,10)</f>
        <v>#NUM!</v>
      </c>
      <c r="R63" s="18">
        <f t="shared" si="40"/>
        <v>-7</v>
      </c>
      <c r="S63" s="18">
        <f t="shared" si="40"/>
        <v>-6.6020599913279616</v>
      </c>
      <c r="T63" s="18">
        <f t="shared" si="40"/>
        <v>-6.3010299956639804</v>
      </c>
      <c r="U63" s="18">
        <f t="shared" si="40"/>
        <v>-5.9999999999999991</v>
      </c>
      <c r="V63" s="18">
        <f t="shared" si="40"/>
        <v>-5.6989700043360179</v>
      </c>
      <c r="W63" s="18">
        <f t="shared" si="40"/>
        <v>-5.3979400086720366</v>
      </c>
      <c r="X63" s="18">
        <f t="shared" si="40"/>
        <v>-5.2218487496163561</v>
      </c>
      <c r="Y63" s="18">
        <f t="shared" si="40"/>
        <v>-5</v>
      </c>
      <c r="Z63" s="19">
        <f t="shared" si="40"/>
        <v>-4.8538719643217609</v>
      </c>
      <c r="AA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3.2" x14ac:dyDescent="0.2">
      <c r="A64" s="26"/>
      <c r="D64" s="10" t="s">
        <v>63</v>
      </c>
      <c r="E64" s="28" t="s">
        <v>81</v>
      </c>
      <c r="F64" s="8"/>
      <c r="G64" s="8"/>
      <c r="H64" s="8"/>
      <c r="I64" s="8"/>
      <c r="J64" s="8"/>
      <c r="K64" s="8"/>
      <c r="L64" s="8"/>
      <c r="M64" s="8"/>
      <c r="N64" s="9"/>
      <c r="P64" s="20" t="e">
        <f t="shared" ref="P64:P69" si="41">LOG(D109,10)</f>
        <v>#NUM!</v>
      </c>
      <c r="Q64" s="30">
        <f>Q46-Q55</f>
        <v>0</v>
      </c>
      <c r="R64" s="30">
        <f t="shared" ref="R64:Z64" si="42">R46-R55</f>
        <v>0</v>
      </c>
      <c r="S64" s="30">
        <f t="shared" si="42"/>
        <v>0</v>
      </c>
      <c r="T64" s="30">
        <f t="shared" si="42"/>
        <v>0</v>
      </c>
      <c r="U64" s="30">
        <f t="shared" si="42"/>
        <v>0</v>
      </c>
      <c r="V64" s="30">
        <f t="shared" si="42"/>
        <v>0</v>
      </c>
      <c r="W64" s="30">
        <f t="shared" si="42"/>
        <v>0</v>
      </c>
      <c r="X64" s="30">
        <f t="shared" si="42"/>
        <v>0</v>
      </c>
      <c r="Y64" s="30">
        <f t="shared" si="42"/>
        <v>0</v>
      </c>
      <c r="Z64" s="31">
        <f t="shared" si="42"/>
        <v>0</v>
      </c>
      <c r="AA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x14ac:dyDescent="0.2">
      <c r="A65" s="26"/>
      <c r="D65" s="7" t="s">
        <v>82</v>
      </c>
      <c r="E65" s="55">
        <f t="shared" ref="E65:N65" si="43">E6</f>
        <v>0</v>
      </c>
      <c r="F65" s="55">
        <f t="shared" si="43"/>
        <v>9.9999999999999995E-8</v>
      </c>
      <c r="G65" s="55">
        <f t="shared" si="43"/>
        <v>2.4999999999999999E-7</v>
      </c>
      <c r="H65" s="55">
        <f t="shared" si="43"/>
        <v>4.9999999999999998E-7</v>
      </c>
      <c r="I65" s="55">
        <f t="shared" si="43"/>
        <v>9.9999999999999995E-7</v>
      </c>
      <c r="J65" s="55">
        <f t="shared" si="43"/>
        <v>1.9999999999999999E-6</v>
      </c>
      <c r="K65" s="55">
        <f t="shared" si="43"/>
        <v>3.9999999999999998E-6</v>
      </c>
      <c r="L65" s="55">
        <f t="shared" si="43"/>
        <v>6.0000000000000002E-6</v>
      </c>
      <c r="M65" s="55">
        <f t="shared" si="43"/>
        <v>1.0000000000000001E-5</v>
      </c>
      <c r="N65" s="56">
        <f t="shared" si="43"/>
        <v>1.4E-5</v>
      </c>
      <c r="P65" s="20">
        <f t="shared" si="41"/>
        <v>-8.9999999999999982</v>
      </c>
      <c r="Q65" s="30">
        <f t="shared" ref="Q65:Z69" si="44">Q47-Q56</f>
        <v>0</v>
      </c>
      <c r="R65" s="30">
        <f t="shared" si="44"/>
        <v>9.7729864417323453E-2</v>
      </c>
      <c r="S65" s="30">
        <f t="shared" si="44"/>
        <v>-3.0868444975767684E-2</v>
      </c>
      <c r="T65" s="30">
        <f t="shared" si="44"/>
        <v>2.2974575464394076E-2</v>
      </c>
      <c r="U65" s="30">
        <f t="shared" si="44"/>
        <v>-5.528024892546779E-3</v>
      </c>
      <c r="V65" s="30">
        <f t="shared" si="44"/>
        <v>8.0621318830216837E-2</v>
      </c>
      <c r="W65" s="30">
        <f t="shared" si="44"/>
        <v>-5.7026695736826089E-3</v>
      </c>
      <c r="X65" s="30">
        <f t="shared" si="44"/>
        <v>1.9178565929703614E-2</v>
      </c>
      <c r="Y65" s="30">
        <f t="shared" si="44"/>
        <v>2.1190989150362542E-2</v>
      </c>
      <c r="Z65" s="31">
        <f t="shared" si="44"/>
        <v>1.3827818819869952E-2</v>
      </c>
      <c r="AA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x14ac:dyDescent="0.2">
      <c r="D66" s="53">
        <f t="shared" ref="D66:D71" si="45">D7</f>
        <v>0</v>
      </c>
      <c r="E66" s="30">
        <f t="shared" ref="E66:N66" si="46">E15/$E$15</f>
        <v>1</v>
      </c>
      <c r="F66" s="30">
        <f t="shared" si="46"/>
        <v>1.0200918484500574</v>
      </c>
      <c r="G66" s="30">
        <f t="shared" si="46"/>
        <v>0.96943168771526977</v>
      </c>
      <c r="H66" s="30">
        <f t="shared" si="46"/>
        <v>0.95041618828932262</v>
      </c>
      <c r="I66" s="30">
        <f t="shared" si="46"/>
        <v>0.95988805970149249</v>
      </c>
      <c r="J66" s="30">
        <f t="shared" si="46"/>
        <v>0.4737370838117107</v>
      </c>
      <c r="K66" s="30">
        <f t="shared" si="46"/>
        <v>0.18498851894374282</v>
      </c>
      <c r="L66" s="30">
        <f t="shared" si="46"/>
        <v>0.16970436280137774</v>
      </c>
      <c r="M66" s="30">
        <f t="shared" si="46"/>
        <v>0.13016647531572906</v>
      </c>
      <c r="N66" s="31">
        <f t="shared" si="46"/>
        <v>0.12944890929965558</v>
      </c>
      <c r="P66" s="20">
        <f t="shared" si="41"/>
        <v>-8.6020599913279607</v>
      </c>
      <c r="Q66" s="30">
        <f t="shared" si="44"/>
        <v>0</v>
      </c>
      <c r="R66" s="30">
        <f t="shared" si="44"/>
        <v>-2.4657260147538107E-3</v>
      </c>
      <c r="S66" s="30">
        <f t="shared" si="44"/>
        <v>-1.8439913073917569E-2</v>
      </c>
      <c r="T66" s="30">
        <f t="shared" si="44"/>
        <v>-5.0359147656625081E-2</v>
      </c>
      <c r="U66" s="30">
        <f t="shared" si="44"/>
        <v>-0.11335905982451866</v>
      </c>
      <c r="V66" s="30">
        <f t="shared" si="44"/>
        <v>0.10592532213693334</v>
      </c>
      <c r="W66" s="30">
        <f t="shared" si="44"/>
        <v>-4.2696779901587101E-2</v>
      </c>
      <c r="X66" s="30">
        <f t="shared" si="44"/>
        <v>-6.1607966868095637E-3</v>
      </c>
      <c r="Y66" s="30">
        <f t="shared" si="44"/>
        <v>4.9768368158453931E-3</v>
      </c>
      <c r="Z66" s="31">
        <f t="shared" si="44"/>
        <v>1.0239948302532269E-2</v>
      </c>
      <c r="AA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x14ac:dyDescent="0.2">
      <c r="D67" s="53">
        <f t="shared" si="45"/>
        <v>1.0000000000000001E-9</v>
      </c>
      <c r="E67" s="30">
        <f t="shared" ref="E67:N67" si="47">E16/$E$15</f>
        <v>1.1504018369690012</v>
      </c>
      <c r="F67" s="30">
        <f t="shared" si="47"/>
        <v>1.0149253731343284</v>
      </c>
      <c r="G67" s="30">
        <f t="shared" si="47"/>
        <v>1.1295206659012629</v>
      </c>
      <c r="H67" s="30">
        <f t="shared" si="47"/>
        <v>0.94524971297359361</v>
      </c>
      <c r="I67" s="30">
        <f t="shared" si="47"/>
        <v>0.96390642939150406</v>
      </c>
      <c r="J67" s="30">
        <f t="shared" si="47"/>
        <v>0.38569173363949483</v>
      </c>
      <c r="K67" s="30">
        <f t="shared" si="47"/>
        <v>0.18405568312284731</v>
      </c>
      <c r="L67" s="30">
        <f t="shared" si="47"/>
        <v>0.17451205510907003</v>
      </c>
      <c r="M67" s="30">
        <f t="shared" si="47"/>
        <v>0.12227324913892078</v>
      </c>
      <c r="N67" s="31">
        <f t="shared" si="47"/>
        <v>0.10584098737083812</v>
      </c>
      <c r="P67" s="20">
        <f t="shared" si="41"/>
        <v>-8.3010299956639813</v>
      </c>
      <c r="Q67" s="30">
        <f t="shared" si="44"/>
        <v>0</v>
      </c>
      <c r="R67" s="30">
        <f t="shared" si="44"/>
        <v>5.6304010532236659E-2</v>
      </c>
      <c r="S67" s="30">
        <f t="shared" si="44"/>
        <v>-2.76351442214402E-2</v>
      </c>
      <c r="T67" s="30">
        <f t="shared" si="44"/>
        <v>-2.9267900936481572E-2</v>
      </c>
      <c r="U67" s="30">
        <f t="shared" si="44"/>
        <v>-0.10273609279635487</v>
      </c>
      <c r="V67" s="30">
        <f t="shared" si="44"/>
        <v>7.6880894607490202E-2</v>
      </c>
      <c r="W67" s="30">
        <f t="shared" si="44"/>
        <v>-4.1712908916678795E-2</v>
      </c>
      <c r="X67" s="30">
        <f t="shared" si="44"/>
        <v>-1.272759814131233E-3</v>
      </c>
      <c r="Y67" s="30">
        <f t="shared" si="44"/>
        <v>-8.2435672166403101E-3</v>
      </c>
      <c r="Z67" s="31">
        <f t="shared" si="44"/>
        <v>2.4064139599806605E-3</v>
      </c>
      <c r="AA67" s="33"/>
    </row>
    <row r="68" spans="1:65" x14ac:dyDescent="0.2">
      <c r="D68" s="53">
        <f t="shared" si="45"/>
        <v>2.5000000000000001E-9</v>
      </c>
      <c r="E68" s="30">
        <f t="shared" ref="E68:N68" si="48">E17/$E$15</f>
        <v>0.99217853042479909</v>
      </c>
      <c r="F68" s="30">
        <f t="shared" si="48"/>
        <v>1.1235648679678529</v>
      </c>
      <c r="G68" s="30">
        <f t="shared" si="48"/>
        <v>0.96562858783008032</v>
      </c>
      <c r="H68" s="30">
        <f t="shared" si="48"/>
        <v>0.95917049368541907</v>
      </c>
      <c r="I68" s="30">
        <f t="shared" si="48"/>
        <v>0.999784730195178</v>
      </c>
      <c r="J68" s="30">
        <f t="shared" si="48"/>
        <v>0.32398105625717566</v>
      </c>
      <c r="K68" s="30">
        <f t="shared" si="48"/>
        <v>0.1930252583237658</v>
      </c>
      <c r="L68" s="30">
        <f t="shared" si="48"/>
        <v>0.18577784156142366</v>
      </c>
      <c r="M68" s="30">
        <f t="shared" si="48"/>
        <v>0.11638920780711826</v>
      </c>
      <c r="N68" s="31">
        <f t="shared" si="48"/>
        <v>0.11366245694603903</v>
      </c>
      <c r="P68" s="20">
        <f t="shared" si="41"/>
        <v>-8.1249387366082999</v>
      </c>
      <c r="Q68" s="30">
        <f t="shared" si="44"/>
        <v>0</v>
      </c>
      <c r="R68" s="30">
        <f t="shared" si="44"/>
        <v>1.6837072881667026E-2</v>
      </c>
      <c r="S68" s="30">
        <f t="shared" si="44"/>
        <v>-0.17201674192191629</v>
      </c>
      <c r="T68" s="30">
        <f t="shared" si="44"/>
        <v>-2.0578884879546289E-2</v>
      </c>
      <c r="U68" s="30">
        <f t="shared" si="44"/>
        <v>-0.12879768802450897</v>
      </c>
      <c r="V68" s="30">
        <f t="shared" si="44"/>
        <v>8.7315347146673883E-2</v>
      </c>
      <c r="W68" s="30">
        <f t="shared" si="44"/>
        <v>-4.7292911345351768E-2</v>
      </c>
      <c r="X68" s="30">
        <f t="shared" si="44"/>
        <v>-3.6876922648027388E-2</v>
      </c>
      <c r="Y68" s="30">
        <f t="shared" si="44"/>
        <v>-1.9146243408869328E-2</v>
      </c>
      <c r="Z68" s="31">
        <f t="shared" si="44"/>
        <v>8.6075497783480205E-3</v>
      </c>
      <c r="AA68" s="33"/>
    </row>
    <row r="69" spans="1:65" x14ac:dyDescent="0.2">
      <c r="D69" s="53">
        <f t="shared" si="45"/>
        <v>5.0000000000000001E-9</v>
      </c>
      <c r="E69" s="30">
        <f t="shared" ref="E69:N69" si="49">E18/$E$15</f>
        <v>0.89214982778415619</v>
      </c>
      <c r="F69" s="30">
        <f t="shared" si="49"/>
        <v>0.98579219288174513</v>
      </c>
      <c r="G69" s="30">
        <f t="shared" si="49"/>
        <v>1.1253587830080367</v>
      </c>
      <c r="H69" s="30">
        <f t="shared" si="49"/>
        <v>0.91661882893226176</v>
      </c>
      <c r="I69" s="30">
        <f t="shared" si="49"/>
        <v>0.88963834672789899</v>
      </c>
      <c r="J69" s="30">
        <f t="shared" si="49"/>
        <v>0.31379161882893225</v>
      </c>
      <c r="K69" s="30">
        <f t="shared" si="49"/>
        <v>0.22079506314580941</v>
      </c>
      <c r="L69" s="30">
        <f t="shared" si="49"/>
        <v>0.14150401836969001</v>
      </c>
      <c r="M69" s="30">
        <f t="shared" si="49"/>
        <v>0.13081228473019518</v>
      </c>
      <c r="N69" s="31">
        <f t="shared" si="49"/>
        <v>0.13023823191733638</v>
      </c>
      <c r="P69" s="21">
        <f t="shared" si="41"/>
        <v>-8</v>
      </c>
      <c r="Q69" s="36">
        <f t="shared" si="44"/>
        <v>0</v>
      </c>
      <c r="R69" s="36">
        <f t="shared" si="44"/>
        <v>3.8228250625835236E-2</v>
      </c>
      <c r="S69" s="36">
        <f t="shared" si="44"/>
        <v>-3.5278161105053996E-2</v>
      </c>
      <c r="T69" s="36">
        <f t="shared" si="44"/>
        <v>2.9108587952732856E-2</v>
      </c>
      <c r="U69" s="36">
        <f t="shared" si="44"/>
        <v>3.9564196605636426E-2</v>
      </c>
      <c r="V69" s="36">
        <f t="shared" si="44"/>
        <v>7.7837840822730986E-2</v>
      </c>
      <c r="W69" s="36">
        <f t="shared" si="44"/>
        <v>-5.2587863068697775E-2</v>
      </c>
      <c r="X69" s="36">
        <f t="shared" si="44"/>
        <v>-4.8774099382910788E-2</v>
      </c>
      <c r="Y69" s="36">
        <f t="shared" si="44"/>
        <v>-2.0676483814261341E-2</v>
      </c>
      <c r="Z69" s="37">
        <f t="shared" si="44"/>
        <v>-2.5094765728941957E-3</v>
      </c>
      <c r="AA69" s="33"/>
    </row>
    <row r="70" spans="1:65" x14ac:dyDescent="0.2">
      <c r="D70" s="53">
        <f t="shared" si="45"/>
        <v>7.4999999999999993E-9</v>
      </c>
      <c r="E70" s="30">
        <f t="shared" ref="E70:N70" si="50">E19/$E$15</f>
        <v>0.98909299655568317</v>
      </c>
      <c r="F70" s="30">
        <f t="shared" si="50"/>
        <v>1.0254018369690012</v>
      </c>
      <c r="G70" s="30">
        <f t="shared" si="50"/>
        <v>1.0743398392652124</v>
      </c>
      <c r="H70" s="30">
        <f t="shared" si="50"/>
        <v>1.1231343283582089</v>
      </c>
      <c r="I70" s="30">
        <f t="shared" si="50"/>
        <v>0.94280998851894371</v>
      </c>
      <c r="J70" s="30">
        <f t="shared" si="50"/>
        <v>0.36323191733639493</v>
      </c>
      <c r="K70" s="30">
        <f t="shared" si="50"/>
        <v>0.2249569460390356</v>
      </c>
      <c r="L70" s="30">
        <f t="shared" si="50"/>
        <v>0.16834098737083811</v>
      </c>
      <c r="M70" s="30">
        <f t="shared" si="50"/>
        <v>0.13734213547646384</v>
      </c>
      <c r="N70" s="31">
        <f t="shared" si="50"/>
        <v>0.10541044776119403</v>
      </c>
      <c r="AA70" s="33"/>
    </row>
    <row r="71" spans="1:65" x14ac:dyDescent="0.2">
      <c r="D71" s="53">
        <f t="shared" si="45"/>
        <v>1E-8</v>
      </c>
      <c r="E71" s="30">
        <f t="shared" ref="E71:N71" si="51">E20/$E$15</f>
        <v>0.81371986222732495</v>
      </c>
      <c r="F71" s="30">
        <f t="shared" si="51"/>
        <v>0.76908725602755457</v>
      </c>
      <c r="G71" s="30">
        <f t="shared" si="51"/>
        <v>0.78236222732491389</v>
      </c>
      <c r="H71" s="30">
        <f t="shared" si="51"/>
        <v>0.50129161882893225</v>
      </c>
      <c r="I71" s="30">
        <f t="shared" si="51"/>
        <v>0.50322904707233063</v>
      </c>
      <c r="J71" s="30">
        <f t="shared" si="51"/>
        <v>0.23564867967853043</v>
      </c>
      <c r="K71" s="30">
        <f t="shared" si="51"/>
        <v>0.25430539609644087</v>
      </c>
      <c r="L71" s="30">
        <f t="shared" si="51"/>
        <v>0.14200631458094146</v>
      </c>
      <c r="M71" s="30">
        <f t="shared" si="51"/>
        <v>0.13002296211251435</v>
      </c>
      <c r="N71" s="31">
        <f t="shared" si="51"/>
        <v>0.13016647531572906</v>
      </c>
      <c r="P71" s="95" t="s">
        <v>85</v>
      </c>
      <c r="Q71" s="87"/>
      <c r="R71" s="86" t="s">
        <v>83</v>
      </c>
      <c r="S71" s="87"/>
      <c r="T71" s="87"/>
      <c r="U71" s="87"/>
      <c r="V71" s="87"/>
      <c r="W71" s="87"/>
      <c r="X71" s="87"/>
      <c r="Y71" s="87"/>
      <c r="Z71" s="96"/>
      <c r="AA71" s="33"/>
    </row>
    <row r="72" spans="1:65" ht="13.2" x14ac:dyDescent="0.2">
      <c r="D72" s="10" t="s">
        <v>65</v>
      </c>
      <c r="E72" s="28" t="s">
        <v>81</v>
      </c>
      <c r="F72" s="8"/>
      <c r="G72" s="8"/>
      <c r="H72" s="8"/>
      <c r="I72" s="8"/>
      <c r="J72" s="8"/>
      <c r="K72" s="8"/>
      <c r="L72" s="8"/>
      <c r="M72" s="8"/>
      <c r="N72" s="9"/>
      <c r="P72" s="3"/>
      <c r="Q72" s="5"/>
      <c r="R72" s="5"/>
      <c r="S72" s="5"/>
      <c r="T72" s="5"/>
      <c r="U72" s="5"/>
      <c r="V72" s="5"/>
      <c r="W72" s="5"/>
      <c r="X72" s="5"/>
      <c r="Y72" s="5"/>
      <c r="Z72" s="6"/>
      <c r="AA72" s="33"/>
    </row>
    <row r="73" spans="1:65" x14ac:dyDescent="0.2">
      <c r="D73" s="7" t="s">
        <v>82</v>
      </c>
      <c r="E73" s="55">
        <f t="shared" ref="E73:N73" si="52">E6</f>
        <v>0</v>
      </c>
      <c r="F73" s="55">
        <f t="shared" si="52"/>
        <v>9.9999999999999995E-8</v>
      </c>
      <c r="G73" s="55">
        <f t="shared" si="52"/>
        <v>2.4999999999999999E-7</v>
      </c>
      <c r="H73" s="55">
        <f t="shared" si="52"/>
        <v>4.9999999999999998E-7</v>
      </c>
      <c r="I73" s="55">
        <f t="shared" si="52"/>
        <v>9.9999999999999995E-7</v>
      </c>
      <c r="J73" s="55">
        <f t="shared" si="52"/>
        <v>1.9999999999999999E-6</v>
      </c>
      <c r="K73" s="55">
        <f t="shared" si="52"/>
        <v>3.9999999999999998E-6</v>
      </c>
      <c r="L73" s="55">
        <f t="shared" si="52"/>
        <v>6.0000000000000002E-6</v>
      </c>
      <c r="M73" s="55">
        <f t="shared" si="52"/>
        <v>1.0000000000000001E-5</v>
      </c>
      <c r="N73" s="56">
        <f t="shared" si="52"/>
        <v>1.4E-5</v>
      </c>
      <c r="P73" s="7" t="s">
        <v>60</v>
      </c>
      <c r="Q73" s="8" t="s">
        <v>77</v>
      </c>
      <c r="R73" s="8"/>
      <c r="S73" s="8"/>
      <c r="T73" s="8"/>
      <c r="U73" s="8"/>
      <c r="V73" s="8"/>
      <c r="W73" s="8"/>
      <c r="X73" s="8"/>
      <c r="Y73" s="8"/>
      <c r="Z73" s="9"/>
      <c r="AA73" s="33"/>
    </row>
    <row r="74" spans="1:65" x14ac:dyDescent="0.2">
      <c r="D74" s="53">
        <f t="shared" ref="D74:D79" si="53">D7</f>
        <v>0</v>
      </c>
      <c r="E74" s="30">
        <f t="shared" ref="E74:N74" si="54">E23/$E$23</f>
        <v>1</v>
      </c>
      <c r="F74" s="30">
        <f t="shared" si="54"/>
        <v>0.99631368984497304</v>
      </c>
      <c r="G74" s="30">
        <f t="shared" si="54"/>
        <v>0.77154976518709284</v>
      </c>
      <c r="H74" s="30">
        <f t="shared" si="54"/>
        <v>0.84426602029995457</v>
      </c>
      <c r="I74" s="30">
        <f t="shared" si="54"/>
        <v>0.84552845528455289</v>
      </c>
      <c r="J74" s="30">
        <f t="shared" si="54"/>
        <v>0.60667575619855574</v>
      </c>
      <c r="K74" s="30">
        <f t="shared" si="54"/>
        <v>0.2635459273847397</v>
      </c>
      <c r="L74" s="30">
        <f t="shared" si="54"/>
        <v>0.13548452254708881</v>
      </c>
      <c r="M74" s="30">
        <f t="shared" si="54"/>
        <v>8.6451547745291124E-2</v>
      </c>
      <c r="N74" s="31">
        <f t="shared" si="54"/>
        <v>8.7209008736050087E-2</v>
      </c>
      <c r="P74" s="7" t="s">
        <v>79</v>
      </c>
      <c r="Q74" s="58" t="e">
        <f>LOG(E6,10)</f>
        <v>#NUM!</v>
      </c>
      <c r="R74" s="58">
        <f t="shared" ref="R74:Z74" si="55">LOG(F6,10)</f>
        <v>-7</v>
      </c>
      <c r="S74" s="58">
        <f t="shared" si="55"/>
        <v>-6.6020599913279616</v>
      </c>
      <c r="T74" s="58">
        <f t="shared" si="55"/>
        <v>-6.3010299956639804</v>
      </c>
      <c r="U74" s="58">
        <f t="shared" si="55"/>
        <v>-5.9999999999999991</v>
      </c>
      <c r="V74" s="58">
        <f t="shared" si="55"/>
        <v>-5.6989700043360179</v>
      </c>
      <c r="W74" s="58">
        <f t="shared" si="55"/>
        <v>-5.3979400086720366</v>
      </c>
      <c r="X74" s="58">
        <f t="shared" si="55"/>
        <v>-5.2218487496163561</v>
      </c>
      <c r="Y74" s="58">
        <f t="shared" si="55"/>
        <v>-5</v>
      </c>
      <c r="Z74" s="59">
        <f t="shared" si="55"/>
        <v>-4.8538719643217609</v>
      </c>
      <c r="AA74" s="33"/>
    </row>
    <row r="75" spans="1:65" x14ac:dyDescent="0.2">
      <c r="D75" s="53">
        <f t="shared" si="53"/>
        <v>1.0000000000000001E-9</v>
      </c>
      <c r="E75" s="30">
        <f t="shared" ref="E75:N75" si="56">E24/$E$23</f>
        <v>0.6536888350249962</v>
      </c>
      <c r="F75" s="30">
        <f t="shared" si="56"/>
        <v>0.80932181992627383</v>
      </c>
      <c r="G75" s="30">
        <f t="shared" si="56"/>
        <v>0.7302933898904207</v>
      </c>
      <c r="H75" s="30">
        <f t="shared" si="56"/>
        <v>0.6925213351512397</v>
      </c>
      <c r="I75" s="30">
        <f t="shared" si="56"/>
        <v>0.65828409836893398</v>
      </c>
      <c r="J75" s="30">
        <f t="shared" si="56"/>
        <v>0.33914053426248547</v>
      </c>
      <c r="K75" s="30">
        <f t="shared" si="56"/>
        <v>0.15886481846184922</v>
      </c>
      <c r="L75" s="30">
        <f t="shared" si="56"/>
        <v>9.4177649851032677E-2</v>
      </c>
      <c r="M75" s="30">
        <f t="shared" si="56"/>
        <v>5.3274756350047969E-2</v>
      </c>
      <c r="N75" s="31">
        <f t="shared" si="56"/>
        <v>6.0344392263798417E-2</v>
      </c>
      <c r="P75" s="60" t="e">
        <f>LOG(D7,10)</f>
        <v>#NUM!</v>
      </c>
      <c r="Q75" s="30" t="e">
        <f>(R$74-Q$74)*($P76-$P75)</f>
        <v>#NUM!</v>
      </c>
      <c r="R75" s="30" t="e">
        <f t="shared" ref="R75:Y79" si="57">(S$74-R$74)*($P76-$P75)</f>
        <v>#NUM!</v>
      </c>
      <c r="S75" s="30" t="e">
        <f t="shared" si="57"/>
        <v>#NUM!</v>
      </c>
      <c r="T75" s="30" t="e">
        <f t="shared" si="57"/>
        <v>#NUM!</v>
      </c>
      <c r="U75" s="30" t="e">
        <f t="shared" si="57"/>
        <v>#NUM!</v>
      </c>
      <c r="V75" s="30" t="e">
        <f t="shared" si="57"/>
        <v>#NUM!</v>
      </c>
      <c r="W75" s="30" t="e">
        <f t="shared" si="57"/>
        <v>#NUM!</v>
      </c>
      <c r="X75" s="30" t="e">
        <f t="shared" si="57"/>
        <v>#NUM!</v>
      </c>
      <c r="Y75" s="30" t="e">
        <f t="shared" si="57"/>
        <v>#NUM!</v>
      </c>
      <c r="Z75" s="32" t="s">
        <v>1</v>
      </c>
      <c r="AA75" s="33"/>
    </row>
    <row r="76" spans="1:65" x14ac:dyDescent="0.2">
      <c r="D76" s="53">
        <f t="shared" si="53"/>
        <v>2.5000000000000001E-9</v>
      </c>
      <c r="E76" s="30">
        <f t="shared" ref="E76:N76" si="58">E25/$E$23</f>
        <v>0.75599656617684186</v>
      </c>
      <c r="F76" s="30">
        <f t="shared" si="58"/>
        <v>0.81598747664495275</v>
      </c>
      <c r="G76" s="30">
        <f t="shared" si="58"/>
        <v>0.85673887794778569</v>
      </c>
      <c r="H76" s="30">
        <f t="shared" si="58"/>
        <v>0.70241882543049028</v>
      </c>
      <c r="I76" s="30">
        <f t="shared" si="58"/>
        <v>0.76422764227642281</v>
      </c>
      <c r="J76" s="30">
        <f t="shared" si="58"/>
        <v>0.23698429530879159</v>
      </c>
      <c r="K76" s="30">
        <f t="shared" si="58"/>
        <v>0.17204463970105541</v>
      </c>
      <c r="L76" s="30">
        <f t="shared" si="58"/>
        <v>9.4379639448568392E-2</v>
      </c>
      <c r="M76" s="30">
        <f t="shared" si="58"/>
        <v>8.9026915113871632E-2</v>
      </c>
      <c r="N76" s="31">
        <f t="shared" si="58"/>
        <v>7.2564762914709896E-2</v>
      </c>
      <c r="P76" s="60">
        <f t="shared" ref="P76:P80" si="59">LOG(D8,10)</f>
        <v>-8.9999999999999982</v>
      </c>
      <c r="Q76" s="30" t="e">
        <f t="shared" ref="Q76:Q79" si="60">(R$74-Q$74)*($P77-$P76)</f>
        <v>#NUM!</v>
      </c>
      <c r="R76" s="30">
        <f t="shared" si="57"/>
        <v>0.15835625050190164</v>
      </c>
      <c r="S76" s="30">
        <f t="shared" si="57"/>
        <v>0.11979187908506811</v>
      </c>
      <c r="T76" s="30">
        <f t="shared" si="57"/>
        <v>0.11979187908506811</v>
      </c>
      <c r="U76" s="30">
        <f t="shared" si="57"/>
        <v>0.11979187908506811</v>
      </c>
      <c r="V76" s="30">
        <f t="shared" si="57"/>
        <v>0.11979187908506811</v>
      </c>
      <c r="W76" s="30">
        <f t="shared" si="57"/>
        <v>7.0073757155687477E-2</v>
      </c>
      <c r="X76" s="30">
        <f t="shared" si="57"/>
        <v>8.8282493346213436E-2</v>
      </c>
      <c r="Y76" s="30">
        <f t="shared" si="57"/>
        <v>5.8150191785026256E-2</v>
      </c>
      <c r="Z76" s="32" t="s">
        <v>2</v>
      </c>
      <c r="AA76" s="33"/>
    </row>
    <row r="77" spans="1:65" x14ac:dyDescent="0.2">
      <c r="D77" s="53">
        <f t="shared" si="53"/>
        <v>5.0000000000000001E-9</v>
      </c>
      <c r="E77" s="30">
        <f t="shared" ref="E77:N77" si="61">E26/$E$23</f>
        <v>0.7750340857445841</v>
      </c>
      <c r="F77" s="30">
        <f t="shared" si="61"/>
        <v>0.68423976165227496</v>
      </c>
      <c r="G77" s="30">
        <f t="shared" si="61"/>
        <v>0.61808816845932435</v>
      </c>
      <c r="H77" s="30">
        <f t="shared" si="61"/>
        <v>0.66540423168206841</v>
      </c>
      <c r="I77" s="30">
        <f t="shared" si="61"/>
        <v>0.72150684239761653</v>
      </c>
      <c r="J77" s="30">
        <f t="shared" si="61"/>
        <v>0.25031560874614955</v>
      </c>
      <c r="K77" s="30">
        <f t="shared" si="61"/>
        <v>0.15633994849265262</v>
      </c>
      <c r="L77" s="30">
        <f t="shared" si="61"/>
        <v>9.3521183659041565E-2</v>
      </c>
      <c r="M77" s="30">
        <f t="shared" si="61"/>
        <v>8.8622935918800189E-2</v>
      </c>
      <c r="N77" s="31">
        <f t="shared" si="61"/>
        <v>8.3825682977326663E-2</v>
      </c>
      <c r="P77" s="60">
        <f t="shared" si="59"/>
        <v>-8.6020599913279607</v>
      </c>
      <c r="Q77" s="30" t="e">
        <f t="shared" si="60"/>
        <v>#NUM!</v>
      </c>
      <c r="R77" s="30">
        <f t="shared" si="57"/>
        <v>0.11979187908506767</v>
      </c>
      <c r="S77" s="30">
        <f t="shared" si="57"/>
        <v>9.0619058289456031E-2</v>
      </c>
      <c r="T77" s="30">
        <f t="shared" si="57"/>
        <v>9.0619058289456031E-2</v>
      </c>
      <c r="U77" s="30">
        <f t="shared" si="57"/>
        <v>9.0619058289456031E-2</v>
      </c>
      <c r="V77" s="30">
        <f t="shared" si="57"/>
        <v>9.0619058289456031E-2</v>
      </c>
      <c r="W77" s="30">
        <f t="shared" si="57"/>
        <v>5.3008750949996172E-2</v>
      </c>
      <c r="X77" s="30">
        <f t="shared" si="57"/>
        <v>6.6783128135070965E-2</v>
      </c>
      <c r="Y77" s="30">
        <f t="shared" si="57"/>
        <v>4.3988921946606141E-2</v>
      </c>
      <c r="Z77" s="32" t="s">
        <v>3</v>
      </c>
      <c r="AA77" s="33"/>
    </row>
    <row r="78" spans="1:65" x14ac:dyDescent="0.2">
      <c r="D78" s="53">
        <f t="shared" si="53"/>
        <v>7.4999999999999993E-9</v>
      </c>
      <c r="E78" s="30">
        <f t="shared" ref="E78:N78" si="62">E27/$E$23</f>
        <v>0.59470787254456392</v>
      </c>
      <c r="F78" s="30">
        <f t="shared" si="62"/>
        <v>0.53789829823764079</v>
      </c>
      <c r="G78" s="30">
        <f t="shared" si="62"/>
        <v>0.75140130283290407</v>
      </c>
      <c r="H78" s="30">
        <f t="shared" si="62"/>
        <v>0.71867898803211638</v>
      </c>
      <c r="I78" s="30">
        <f t="shared" si="62"/>
        <v>0.50462051204362979</v>
      </c>
      <c r="J78" s="30">
        <f t="shared" si="62"/>
        <v>0.20900873605009343</v>
      </c>
      <c r="K78" s="30">
        <f t="shared" si="62"/>
        <v>0.17598343685300208</v>
      </c>
      <c r="L78" s="30">
        <f t="shared" si="62"/>
        <v>0.14199868706761601</v>
      </c>
      <c r="M78" s="30">
        <f t="shared" si="62"/>
        <v>0.1193758521436146</v>
      </c>
      <c r="N78" s="31">
        <f t="shared" si="62"/>
        <v>6.2364288239155685E-2</v>
      </c>
      <c r="P78" s="60">
        <f t="shared" si="59"/>
        <v>-8.3010299956639813</v>
      </c>
      <c r="Q78" s="30" t="e">
        <f t="shared" si="60"/>
        <v>#NUM!</v>
      </c>
      <c r="R78" s="30">
        <f t="shared" si="57"/>
        <v>7.0073757155687991E-2</v>
      </c>
      <c r="S78" s="30">
        <f t="shared" si="57"/>
        <v>5.3008750949996755E-2</v>
      </c>
      <c r="T78" s="30">
        <f t="shared" si="57"/>
        <v>5.3008750949996755E-2</v>
      </c>
      <c r="U78" s="30">
        <f t="shared" si="57"/>
        <v>5.3008750949996755E-2</v>
      </c>
      <c r="V78" s="30">
        <f t="shared" si="57"/>
        <v>5.3008750949996755E-2</v>
      </c>
      <c r="W78" s="30">
        <f t="shared" si="57"/>
        <v>3.1008131515814923E-2</v>
      </c>
      <c r="X78" s="30">
        <f t="shared" si="57"/>
        <v>3.9065625639872759E-2</v>
      </c>
      <c r="Y78" s="30">
        <f t="shared" si="57"/>
        <v>2.5731869785914643E-2</v>
      </c>
      <c r="Z78" s="32" t="s">
        <v>4</v>
      </c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</row>
    <row r="79" spans="1:65" x14ac:dyDescent="0.2">
      <c r="D79" s="53">
        <f t="shared" si="53"/>
        <v>1E-8</v>
      </c>
      <c r="E79" s="30">
        <f t="shared" ref="E79:N79" si="63">E28/$E$23</f>
        <v>0.45376963086401051</v>
      </c>
      <c r="F79" s="30">
        <f t="shared" si="63"/>
        <v>0.50376205625410286</v>
      </c>
      <c r="G79" s="30">
        <f t="shared" si="63"/>
        <v>0.37635711760844315</v>
      </c>
      <c r="H79" s="30">
        <f t="shared" si="63"/>
        <v>0.45129525829419787</v>
      </c>
      <c r="I79" s="30">
        <f t="shared" si="63"/>
        <v>0.38867848305812253</v>
      </c>
      <c r="J79" s="30">
        <f t="shared" si="63"/>
        <v>0.19239509165277988</v>
      </c>
      <c r="K79" s="30">
        <f t="shared" si="63"/>
        <v>0.18052820279755594</v>
      </c>
      <c r="L79" s="30">
        <f t="shared" si="63"/>
        <v>0.14967429177397365</v>
      </c>
      <c r="M79" s="30">
        <f t="shared" si="63"/>
        <v>0.13058627480684745</v>
      </c>
      <c r="N79" s="31">
        <f t="shared" si="63"/>
        <v>7.5544109478361862E-2</v>
      </c>
      <c r="P79" s="60">
        <f t="shared" si="59"/>
        <v>-8.1249387366082999</v>
      </c>
      <c r="Q79" s="30" t="e">
        <f t="shared" si="60"/>
        <v>#NUM!</v>
      </c>
      <c r="R79" s="30">
        <f t="shared" si="57"/>
        <v>4.9718121929380382E-2</v>
      </c>
      <c r="S79" s="30">
        <f t="shared" si="57"/>
        <v>3.7610307339459817E-2</v>
      </c>
      <c r="T79" s="30">
        <f t="shared" si="57"/>
        <v>3.7610307339459817E-2</v>
      </c>
      <c r="U79" s="30">
        <f t="shared" si="57"/>
        <v>3.7610307339459817E-2</v>
      </c>
      <c r="V79" s="30">
        <f t="shared" si="57"/>
        <v>3.7610307339459817E-2</v>
      </c>
      <c r="W79" s="30">
        <f t="shared" si="57"/>
        <v>2.2000619434181568E-2</v>
      </c>
      <c r="X79" s="30">
        <f t="shared" si="57"/>
        <v>2.7717502495198595E-2</v>
      </c>
      <c r="Y79" s="30">
        <f t="shared" si="57"/>
        <v>1.8257052160691761E-2</v>
      </c>
      <c r="Z79" s="32" t="s">
        <v>5</v>
      </c>
      <c r="AA79" s="33"/>
      <c r="AB79" s="46"/>
      <c r="AC79" s="33"/>
      <c r="AD79" s="46"/>
      <c r="AE79" s="33"/>
      <c r="AF79" s="74"/>
      <c r="AG79" s="33"/>
      <c r="AH79" s="33"/>
      <c r="AI79" s="33"/>
      <c r="AJ79" s="33"/>
      <c r="AK79" s="33"/>
      <c r="AL79" s="33"/>
    </row>
    <row r="80" spans="1:65" ht="13.2" x14ac:dyDescent="0.2">
      <c r="D80" s="10" t="s">
        <v>108</v>
      </c>
      <c r="E80" s="28" t="s">
        <v>81</v>
      </c>
      <c r="F80" s="8"/>
      <c r="G80" s="8"/>
      <c r="H80" s="8"/>
      <c r="I80" s="8"/>
      <c r="J80" s="8"/>
      <c r="K80" s="8"/>
      <c r="L80" s="8"/>
      <c r="M80" s="8"/>
      <c r="N80" s="9"/>
      <c r="P80" s="60">
        <f t="shared" si="59"/>
        <v>-8</v>
      </c>
      <c r="Q80" s="34" t="s">
        <v>6</v>
      </c>
      <c r="R80" s="34" t="s">
        <v>7</v>
      </c>
      <c r="S80" s="34" t="s">
        <v>8</v>
      </c>
      <c r="T80" s="34" t="s">
        <v>9</v>
      </c>
      <c r="U80" s="34" t="s">
        <v>10</v>
      </c>
      <c r="V80" s="34" t="s">
        <v>11</v>
      </c>
      <c r="W80" s="34" t="s">
        <v>12</v>
      </c>
      <c r="X80" s="34" t="s">
        <v>13</v>
      </c>
      <c r="Y80" s="34" t="s">
        <v>14</v>
      </c>
      <c r="Z80" s="32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</row>
    <row r="81" spans="4:78" x14ac:dyDescent="0.2">
      <c r="D81" s="7" t="s">
        <v>82</v>
      </c>
      <c r="E81" s="55">
        <f t="shared" ref="E81:N81" si="64">E14</f>
        <v>0</v>
      </c>
      <c r="F81" s="55">
        <f t="shared" si="64"/>
        <v>9.9999999999999995E-8</v>
      </c>
      <c r="G81" s="55">
        <f t="shared" si="64"/>
        <v>2.4999999999999999E-7</v>
      </c>
      <c r="H81" s="55">
        <f t="shared" si="64"/>
        <v>4.9999999999999998E-7</v>
      </c>
      <c r="I81" s="55">
        <f t="shared" si="64"/>
        <v>9.9999999999999995E-7</v>
      </c>
      <c r="J81" s="55">
        <f t="shared" si="64"/>
        <v>1.9999999999999999E-6</v>
      </c>
      <c r="K81" s="55">
        <f t="shared" si="64"/>
        <v>3.9999999999999998E-6</v>
      </c>
      <c r="L81" s="55">
        <f t="shared" si="64"/>
        <v>6.0000000000000002E-6</v>
      </c>
      <c r="M81" s="55">
        <f t="shared" si="64"/>
        <v>1.0000000000000001E-5</v>
      </c>
      <c r="N81" s="56">
        <f t="shared" si="64"/>
        <v>1.4E-5</v>
      </c>
      <c r="P81" s="7"/>
      <c r="Q81" s="8"/>
      <c r="R81" s="8"/>
      <c r="S81" s="8"/>
      <c r="T81" s="8"/>
      <c r="U81" s="8"/>
      <c r="V81" s="8"/>
      <c r="W81" s="8"/>
      <c r="X81" s="8"/>
      <c r="Y81" s="8" t="s">
        <v>15</v>
      </c>
      <c r="Z81" s="31">
        <f>SUM(R76:Y79)</f>
        <v>2.1461280356782355</v>
      </c>
      <c r="AA81" s="33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</row>
    <row r="82" spans="4:78" x14ac:dyDescent="0.2">
      <c r="D82" s="53">
        <f t="shared" ref="D82:D87" si="65">D15</f>
        <v>0</v>
      </c>
      <c r="E82" s="30">
        <f>E31/$E$31</f>
        <v>1</v>
      </c>
      <c r="F82" s="30">
        <f t="shared" ref="F82:N82" si="66">F31/$E$31</f>
        <v>1.3433460076045627</v>
      </c>
      <c r="G82" s="30">
        <f t="shared" si="66"/>
        <v>1.0567300380228137</v>
      </c>
      <c r="H82" s="30">
        <f t="shared" si="66"/>
        <v>1.0365019011406844</v>
      </c>
      <c r="I82" s="30">
        <f t="shared" si="66"/>
        <v>0.90988593155893538</v>
      </c>
      <c r="J82" s="30">
        <f t="shared" si="66"/>
        <v>0.45422053231939163</v>
      </c>
      <c r="K82" s="30">
        <f t="shared" si="66"/>
        <v>0.15749049429657794</v>
      </c>
      <c r="L82" s="30">
        <f t="shared" si="66"/>
        <v>0.14326996197718631</v>
      </c>
      <c r="M82" s="30">
        <f t="shared" si="66"/>
        <v>0.1247148288973384</v>
      </c>
      <c r="N82" s="31">
        <f t="shared" si="66"/>
        <v>0.16205323193916349</v>
      </c>
      <c r="P82" s="7" t="s">
        <v>16</v>
      </c>
      <c r="Q82" s="8" t="s">
        <v>77</v>
      </c>
      <c r="R82" s="8"/>
      <c r="S82" s="8"/>
      <c r="T82" s="8"/>
      <c r="U82" s="8"/>
      <c r="V82" s="8"/>
      <c r="W82" s="8"/>
      <c r="X82" s="8"/>
      <c r="Y82" s="8"/>
      <c r="Z82" s="9"/>
      <c r="AA82" s="33"/>
      <c r="AB82" s="35"/>
      <c r="AC82" s="65"/>
      <c r="AD82" s="65"/>
      <c r="AE82" s="65"/>
      <c r="AF82" s="65"/>
      <c r="AG82" s="65"/>
      <c r="AH82" s="65"/>
      <c r="AI82" s="65"/>
      <c r="AJ82" s="65"/>
      <c r="AK82" s="65"/>
      <c r="AL82" s="65"/>
    </row>
    <row r="83" spans="4:78" x14ac:dyDescent="0.2">
      <c r="D83" s="53">
        <f t="shared" si="65"/>
        <v>1.0000000000000001E-9</v>
      </c>
      <c r="E83" s="30">
        <f t="shared" ref="E83:N83" si="67">E32/$E$31</f>
        <v>1.0925475285171102</v>
      </c>
      <c r="F83" s="30">
        <f t="shared" si="67"/>
        <v>1.1473764258555132</v>
      </c>
      <c r="G83" s="30">
        <f t="shared" si="67"/>
        <v>1.1638022813688214</v>
      </c>
      <c r="H83" s="30">
        <f t="shared" si="67"/>
        <v>1.1306463878326996</v>
      </c>
      <c r="I83" s="30">
        <f t="shared" si="67"/>
        <v>0.9657034220532319</v>
      </c>
      <c r="J83" s="30">
        <f t="shared" si="67"/>
        <v>0.45140684410646387</v>
      </c>
      <c r="K83" s="30">
        <f t="shared" si="67"/>
        <v>0.26174904942965782</v>
      </c>
      <c r="L83" s="30">
        <f t="shared" si="67"/>
        <v>0.11870722433460076</v>
      </c>
      <c r="M83" s="30">
        <f t="shared" si="67"/>
        <v>0.11528517110266159</v>
      </c>
      <c r="N83" s="31">
        <f t="shared" si="67"/>
        <v>0.13718631178707225</v>
      </c>
      <c r="P83" s="7" t="s">
        <v>79</v>
      </c>
      <c r="Q83" s="58" t="e">
        <f>LOG(E6,10)</f>
        <v>#NUM!</v>
      </c>
      <c r="R83" s="58">
        <f t="shared" ref="R83:Z83" si="68">LOG(F6,10)</f>
        <v>-7</v>
      </c>
      <c r="S83" s="58">
        <f t="shared" si="68"/>
        <v>-6.6020599913279616</v>
      </c>
      <c r="T83" s="58">
        <f t="shared" si="68"/>
        <v>-6.3010299956639804</v>
      </c>
      <c r="U83" s="58">
        <f t="shared" si="68"/>
        <v>-5.9999999999999991</v>
      </c>
      <c r="V83" s="58">
        <f t="shared" si="68"/>
        <v>-5.6989700043360179</v>
      </c>
      <c r="W83" s="58">
        <f t="shared" si="68"/>
        <v>-5.3979400086720366</v>
      </c>
      <c r="X83" s="58">
        <f t="shared" si="68"/>
        <v>-5.2218487496163561</v>
      </c>
      <c r="Y83" s="58">
        <f t="shared" si="68"/>
        <v>-5</v>
      </c>
      <c r="Z83" s="59">
        <f t="shared" si="68"/>
        <v>-4.8538719643217609</v>
      </c>
      <c r="AA83" s="33"/>
      <c r="AB83" s="65"/>
      <c r="AC83" s="38"/>
      <c r="AD83" s="38"/>
      <c r="AE83" s="38"/>
      <c r="AF83" s="38"/>
      <c r="AG83" s="38"/>
      <c r="AH83" s="38"/>
      <c r="AI83" s="38"/>
      <c r="AJ83" s="38"/>
      <c r="AK83" s="38"/>
      <c r="AL83" s="35"/>
    </row>
    <row r="84" spans="4:78" x14ac:dyDescent="0.2">
      <c r="D84" s="53">
        <f t="shared" si="65"/>
        <v>2.5000000000000001E-9</v>
      </c>
      <c r="E84" s="30">
        <f t="shared" ref="E84:N84" si="69">E33/$E$31</f>
        <v>1.0424334600760456</v>
      </c>
      <c r="F84" s="30">
        <f t="shared" si="69"/>
        <v>1.1472243346007605</v>
      </c>
      <c r="G84" s="30">
        <f t="shared" si="69"/>
        <v>1.142509505703422</v>
      </c>
      <c r="H84" s="30">
        <f t="shared" si="69"/>
        <v>1.138555133079848</v>
      </c>
      <c r="I84" s="30">
        <f t="shared" si="69"/>
        <v>0.97361216730038025</v>
      </c>
      <c r="J84" s="30">
        <f t="shared" si="69"/>
        <v>0.47429657794676805</v>
      </c>
      <c r="K84" s="30">
        <f t="shared" si="69"/>
        <v>0.25505703422053233</v>
      </c>
      <c r="L84" s="30">
        <f t="shared" si="69"/>
        <v>0.17718631178707225</v>
      </c>
      <c r="M84" s="30">
        <f t="shared" si="69"/>
        <v>0.1429657794676806</v>
      </c>
      <c r="N84" s="31">
        <f t="shared" si="69"/>
        <v>0.1370342205323194</v>
      </c>
      <c r="P84" s="60" t="e">
        <f>LOG(D7,10)</f>
        <v>#NUM!</v>
      </c>
      <c r="Q84" s="30" t="e">
        <f t="shared" ref="Q84:Y88" si="70">Q75*AVERAGE(Q17:R18)</f>
        <v>#NUM!</v>
      </c>
      <c r="R84" s="30" t="e">
        <f t="shared" si="70"/>
        <v>#NUM!</v>
      </c>
      <c r="S84" s="30" t="e">
        <f t="shared" si="70"/>
        <v>#NUM!</v>
      </c>
      <c r="T84" s="30" t="e">
        <f t="shared" si="70"/>
        <v>#NUM!</v>
      </c>
      <c r="U84" s="30" t="e">
        <f t="shared" si="70"/>
        <v>#NUM!</v>
      </c>
      <c r="V84" s="30" t="e">
        <f t="shared" si="70"/>
        <v>#NUM!</v>
      </c>
      <c r="W84" s="30" t="e">
        <f t="shared" si="70"/>
        <v>#NUM!</v>
      </c>
      <c r="X84" s="30" t="e">
        <f t="shared" si="70"/>
        <v>#NUM!</v>
      </c>
      <c r="Y84" s="30" t="e">
        <f t="shared" si="70"/>
        <v>#NUM!</v>
      </c>
      <c r="Z84" s="32" t="s">
        <v>1</v>
      </c>
      <c r="AA84" s="33"/>
      <c r="AB84" s="65"/>
      <c r="AC84" s="38"/>
      <c r="AD84" s="38"/>
      <c r="AE84" s="38"/>
      <c r="AF84" s="38"/>
      <c r="AG84" s="38"/>
      <c r="AH84" s="38"/>
      <c r="AI84" s="38"/>
      <c r="AJ84" s="38"/>
      <c r="AK84" s="38"/>
      <c r="AL84" s="35"/>
    </row>
    <row r="85" spans="4:78" x14ac:dyDescent="0.2">
      <c r="D85" s="53">
        <f t="shared" si="65"/>
        <v>5.0000000000000001E-9</v>
      </c>
      <c r="E85" s="30">
        <f t="shared" ref="E85:N85" si="71">E34/$E$31</f>
        <v>1.0947528517110265</v>
      </c>
      <c r="F85" s="30">
        <f t="shared" si="71"/>
        <v>1.1390114068441064</v>
      </c>
      <c r="G85" s="30">
        <f t="shared" si="71"/>
        <v>1.2860076045627375</v>
      </c>
      <c r="H85" s="30">
        <f t="shared" si="71"/>
        <v>1.0438783269961978</v>
      </c>
      <c r="I85" s="30">
        <f t="shared" si="71"/>
        <v>0.99140684410646385</v>
      </c>
      <c r="J85" s="30">
        <f t="shared" si="71"/>
        <v>0.38098859315589356</v>
      </c>
      <c r="K85" s="30">
        <f t="shared" si="71"/>
        <v>0.26745247148288975</v>
      </c>
      <c r="L85" s="30">
        <f t="shared" si="71"/>
        <v>0.16859315589353613</v>
      </c>
      <c r="M85" s="30">
        <f t="shared" si="71"/>
        <v>0.18</v>
      </c>
      <c r="N85" s="31">
        <f t="shared" si="71"/>
        <v>0.15612167300380228</v>
      </c>
      <c r="P85" s="60">
        <f t="shared" ref="P85:P89" si="72">LOG(D8,10)</f>
        <v>-8.9999999999999982</v>
      </c>
      <c r="Q85" s="30" t="e">
        <f t="shared" si="70"/>
        <v>#NUM!</v>
      </c>
      <c r="R85" s="30">
        <f t="shared" si="70"/>
        <v>0.16259551162268526</v>
      </c>
      <c r="S85" s="30">
        <f t="shared" si="70"/>
        <v>0.11695263881378654</v>
      </c>
      <c r="T85" s="30">
        <f t="shared" si="70"/>
        <v>0.10887421290241887</v>
      </c>
      <c r="U85" s="30">
        <f t="shared" si="70"/>
        <v>7.7617845003739652E-2</v>
      </c>
      <c r="V85" s="30">
        <f t="shared" si="70"/>
        <v>3.814234075813306E-2</v>
      </c>
      <c r="W85" s="30">
        <f t="shared" si="70"/>
        <v>1.1541500302242293E-2</v>
      </c>
      <c r="X85" s="30">
        <f t="shared" si="70"/>
        <v>1.11863511382132E-2</v>
      </c>
      <c r="Y85" s="30">
        <f t="shared" si="70"/>
        <v>6.6156080662745174E-3</v>
      </c>
      <c r="Z85" s="32" t="s">
        <v>2</v>
      </c>
      <c r="AA85" s="33"/>
      <c r="AB85" s="65"/>
      <c r="AC85" s="38"/>
      <c r="AD85" s="38"/>
      <c r="AE85" s="38"/>
      <c r="AF85" s="38"/>
      <c r="AG85" s="38"/>
      <c r="AH85" s="38"/>
      <c r="AI85" s="38"/>
      <c r="AJ85" s="38"/>
      <c r="AK85" s="38"/>
      <c r="AL85" s="35"/>
    </row>
    <row r="86" spans="4:78" x14ac:dyDescent="0.2">
      <c r="D86" s="53">
        <f t="shared" si="65"/>
        <v>7.4999999999999993E-9</v>
      </c>
      <c r="E86" s="30">
        <f t="shared" ref="E86:N86" si="73">E35/$E$31</f>
        <v>1.0930038022813688</v>
      </c>
      <c r="F86" s="30">
        <f t="shared" si="73"/>
        <v>1.2330798479087453</v>
      </c>
      <c r="G86" s="30">
        <f t="shared" si="73"/>
        <v>1.2518631178707225</v>
      </c>
      <c r="H86" s="30">
        <f t="shared" si="73"/>
        <v>1.174296577946768</v>
      </c>
      <c r="I86" s="30">
        <f t="shared" si="73"/>
        <v>1.1752851711026615</v>
      </c>
      <c r="J86" s="30">
        <f t="shared" si="73"/>
        <v>0.43520912547528517</v>
      </c>
      <c r="K86" s="30">
        <f t="shared" si="73"/>
        <v>0.26273764258555132</v>
      </c>
      <c r="L86" s="30">
        <f t="shared" si="73"/>
        <v>0.19589353612167301</v>
      </c>
      <c r="M86" s="30">
        <f t="shared" si="73"/>
        <v>0.12813688212927757</v>
      </c>
      <c r="N86" s="31">
        <f t="shared" si="73"/>
        <v>0.12349809885931559</v>
      </c>
      <c r="P86" s="60">
        <f t="shared" si="72"/>
        <v>-8.6020599913279607</v>
      </c>
      <c r="Q86" s="30" t="e">
        <f t="shared" si="70"/>
        <v>#NUM!</v>
      </c>
      <c r="R86" s="30">
        <f t="shared" si="70"/>
        <v>0.11727114741364214</v>
      </c>
      <c r="S86" s="30">
        <f t="shared" si="70"/>
        <v>8.4351468314654718E-2</v>
      </c>
      <c r="T86" s="30">
        <f t="shared" si="70"/>
        <v>7.8524946620005365E-2</v>
      </c>
      <c r="U86" s="30">
        <f t="shared" si="70"/>
        <v>5.5981457621569579E-2</v>
      </c>
      <c r="V86" s="30">
        <f t="shared" si="70"/>
        <v>2.7509960275707398E-2</v>
      </c>
      <c r="W86" s="30">
        <f t="shared" si="70"/>
        <v>8.3242456683534534E-3</v>
      </c>
      <c r="X86" s="30">
        <f t="shared" si="70"/>
        <v>8.0680962239251426E-3</v>
      </c>
      <c r="Y86" s="30">
        <f t="shared" si="70"/>
        <v>4.7714721090905982E-3</v>
      </c>
      <c r="Z86" s="32" t="s">
        <v>3</v>
      </c>
      <c r="AA86" s="33"/>
      <c r="AB86" s="65"/>
      <c r="AC86" s="38"/>
      <c r="AD86" s="38"/>
      <c r="AE86" s="38"/>
      <c r="AF86" s="38"/>
      <c r="AG86" s="38"/>
      <c r="AH86" s="38"/>
      <c r="AI86" s="38"/>
      <c r="AJ86" s="38"/>
      <c r="AK86" s="38"/>
      <c r="AL86" s="35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</row>
    <row r="87" spans="4:78" x14ac:dyDescent="0.2">
      <c r="D87" s="53">
        <f t="shared" si="65"/>
        <v>1E-8</v>
      </c>
      <c r="E87" s="30">
        <f t="shared" ref="E87:N87" si="74">E36/$E$31</f>
        <v>0.71163498098859312</v>
      </c>
      <c r="F87" s="30">
        <f t="shared" si="74"/>
        <v>0.74486692015209122</v>
      </c>
      <c r="G87" s="30">
        <f t="shared" si="74"/>
        <v>0.87049429657794675</v>
      </c>
      <c r="H87" s="30">
        <f t="shared" si="74"/>
        <v>0.64144486692015212</v>
      </c>
      <c r="I87" s="30">
        <f t="shared" si="74"/>
        <v>0.54342205323193915</v>
      </c>
      <c r="J87" s="30">
        <f t="shared" si="74"/>
        <v>0.24859315589353612</v>
      </c>
      <c r="K87" s="30">
        <f t="shared" si="74"/>
        <v>0.19946768060836501</v>
      </c>
      <c r="L87" s="30">
        <f t="shared" si="74"/>
        <v>0.19391634980988592</v>
      </c>
      <c r="M87" s="30">
        <f t="shared" si="74"/>
        <v>0.15673003802281368</v>
      </c>
      <c r="N87" s="31">
        <f t="shared" si="74"/>
        <v>0.11482889733840304</v>
      </c>
      <c r="P87" s="60">
        <f t="shared" si="72"/>
        <v>-8.3010299956639813</v>
      </c>
      <c r="Q87" s="30" t="e">
        <f t="shared" si="70"/>
        <v>#NUM!</v>
      </c>
      <c r="R87" s="30">
        <f t="shared" si="70"/>
        <v>6.623133380956775E-2</v>
      </c>
      <c r="S87" s="30">
        <f t="shared" si="70"/>
        <v>4.7639256360044555E-2</v>
      </c>
      <c r="T87" s="30">
        <f t="shared" si="70"/>
        <v>4.4348606342390531E-2</v>
      </c>
      <c r="U87" s="30">
        <f t="shared" si="70"/>
        <v>3.1616699321635751E-2</v>
      </c>
      <c r="V87" s="30">
        <f t="shared" si="70"/>
        <v>1.5536825572974396E-2</v>
      </c>
      <c r="W87" s="30">
        <f t="shared" si="70"/>
        <v>4.7012918840890474E-3</v>
      </c>
      <c r="X87" s="30">
        <f t="shared" si="70"/>
        <v>4.5566261267120257E-3</v>
      </c>
      <c r="Y87" s="30">
        <f t="shared" si="70"/>
        <v>2.6947886926145912E-3</v>
      </c>
      <c r="Z87" s="32" t="s">
        <v>4</v>
      </c>
      <c r="AA87" s="33"/>
      <c r="AB87" s="65"/>
      <c r="AC87" s="38"/>
      <c r="AD87" s="38"/>
      <c r="AE87" s="38"/>
      <c r="AF87" s="38"/>
      <c r="AG87" s="38"/>
      <c r="AH87" s="38"/>
      <c r="AI87" s="38"/>
      <c r="AJ87" s="38"/>
      <c r="AK87" s="38"/>
      <c r="AL87" s="35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</row>
    <row r="88" spans="4:78" ht="13.2" x14ac:dyDescent="0.2">
      <c r="D88" s="10" t="s">
        <v>107</v>
      </c>
      <c r="E88" s="28" t="s">
        <v>81</v>
      </c>
      <c r="F88" s="8"/>
      <c r="G88" s="8"/>
      <c r="H88" s="8"/>
      <c r="I88" s="8"/>
      <c r="J88" s="8"/>
      <c r="K88" s="8"/>
      <c r="L88" s="8"/>
      <c r="M88" s="8"/>
      <c r="N88" s="9"/>
      <c r="P88" s="60">
        <f t="shared" si="72"/>
        <v>-8.1249387366082999</v>
      </c>
      <c r="Q88" s="30" t="e">
        <f t="shared" si="70"/>
        <v>#NUM!</v>
      </c>
      <c r="R88" s="30">
        <f t="shared" si="70"/>
        <v>3.9401453514917487E-2</v>
      </c>
      <c r="S88" s="30">
        <f t="shared" si="70"/>
        <v>2.834090508206516E-2</v>
      </c>
      <c r="T88" s="30">
        <f t="shared" si="70"/>
        <v>2.6383275871739227E-2</v>
      </c>
      <c r="U88" s="30">
        <f t="shared" si="70"/>
        <v>1.8808981141741628E-2</v>
      </c>
      <c r="V88" s="30">
        <f t="shared" si="70"/>
        <v>9.2429591157425512E-3</v>
      </c>
      <c r="W88" s="30">
        <f t="shared" si="70"/>
        <v>2.7968292796820299E-3</v>
      </c>
      <c r="X88" s="30">
        <f t="shared" si="70"/>
        <v>2.7107666747693748E-3</v>
      </c>
      <c r="Y88" s="30">
        <f t="shared" si="70"/>
        <v>1.6031474122183628E-3</v>
      </c>
      <c r="Z88" s="32" t="s">
        <v>5</v>
      </c>
      <c r="AA88" s="33"/>
      <c r="AB88" s="6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</row>
    <row r="89" spans="4:78" x14ac:dyDescent="0.2">
      <c r="D89" s="7" t="s">
        <v>82</v>
      </c>
      <c r="E89" s="55">
        <f t="shared" ref="E89:N89" si="75">E22</f>
        <v>0</v>
      </c>
      <c r="F89" s="55">
        <f t="shared" si="75"/>
        <v>9.9999999999999995E-8</v>
      </c>
      <c r="G89" s="55">
        <f t="shared" si="75"/>
        <v>2.4999999999999999E-7</v>
      </c>
      <c r="H89" s="55">
        <f t="shared" si="75"/>
        <v>4.9999999999999998E-7</v>
      </c>
      <c r="I89" s="55">
        <f t="shared" si="75"/>
        <v>9.9999999999999995E-7</v>
      </c>
      <c r="J89" s="55">
        <f t="shared" si="75"/>
        <v>1.9999999999999999E-6</v>
      </c>
      <c r="K89" s="55">
        <f t="shared" si="75"/>
        <v>3.9999999999999998E-6</v>
      </c>
      <c r="L89" s="55">
        <f t="shared" si="75"/>
        <v>6.0000000000000002E-6</v>
      </c>
      <c r="M89" s="55">
        <f t="shared" si="75"/>
        <v>1.0000000000000001E-5</v>
      </c>
      <c r="N89" s="56">
        <f t="shared" si="75"/>
        <v>1.4E-5</v>
      </c>
      <c r="P89" s="60">
        <f t="shared" si="72"/>
        <v>-8</v>
      </c>
      <c r="Q89" s="34" t="s">
        <v>6</v>
      </c>
      <c r="R89" s="34" t="s">
        <v>7</v>
      </c>
      <c r="S89" s="34" t="s">
        <v>8</v>
      </c>
      <c r="T89" s="34" t="s">
        <v>9</v>
      </c>
      <c r="U89" s="34" t="s">
        <v>10</v>
      </c>
      <c r="V89" s="34" t="s">
        <v>11</v>
      </c>
      <c r="W89" s="34" t="s">
        <v>12</v>
      </c>
      <c r="X89" s="34" t="s">
        <v>13</v>
      </c>
      <c r="Y89" s="34" t="s">
        <v>14</v>
      </c>
      <c r="Z89" s="32"/>
      <c r="AA89" s="33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8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</row>
    <row r="90" spans="4:78" x14ac:dyDescent="0.2">
      <c r="D90" s="53">
        <f t="shared" ref="D90:D95" si="76">D23</f>
        <v>0</v>
      </c>
      <c r="E90" s="30">
        <f>E39/$E$39</f>
        <v>1</v>
      </c>
      <c r="F90" s="30">
        <f t="shared" ref="F90:N90" si="77">F39/$E$39</f>
        <v>0.99049117974949175</v>
      </c>
      <c r="G90" s="30">
        <f t="shared" si="77"/>
        <v>1.1099088464817366</v>
      </c>
      <c r="H90" s="30">
        <f t="shared" si="77"/>
        <v>1.0956128270706276</v>
      </c>
      <c r="I90" s="30">
        <f t="shared" si="77"/>
        <v>0.78136271230900389</v>
      </c>
      <c r="J90" s="30">
        <f t="shared" si="77"/>
        <v>0.38533674339300938</v>
      </c>
      <c r="K90" s="30">
        <f t="shared" si="77"/>
        <v>0.19332415240343628</v>
      </c>
      <c r="L90" s="30">
        <f t="shared" si="77"/>
        <v>0.12840186241720769</v>
      </c>
      <c r="M90" s="30">
        <f t="shared" si="77"/>
        <v>0.10669552101777166</v>
      </c>
      <c r="N90" s="31">
        <f t="shared" si="77"/>
        <v>8.2890681356154503E-2</v>
      </c>
      <c r="P90" s="7"/>
      <c r="Q90" s="8"/>
      <c r="R90" s="8"/>
      <c r="S90" s="8"/>
      <c r="T90" s="8"/>
      <c r="U90" s="8"/>
      <c r="V90" s="8"/>
      <c r="W90" s="8"/>
      <c r="X90" s="8"/>
      <c r="Y90" s="8" t="s">
        <v>17</v>
      </c>
      <c r="Z90" s="31">
        <f>SUM(R85:Y88)</f>
        <v>1.2649425490573463</v>
      </c>
      <c r="AA90" s="33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</row>
    <row r="91" spans="4:78" x14ac:dyDescent="0.2">
      <c r="D91" s="53">
        <f t="shared" si="76"/>
        <v>1.0000000000000001E-9</v>
      </c>
      <c r="E91" s="30">
        <f t="shared" ref="E91:N91" si="78">E40/$E$39</f>
        <v>1.0116073185126893</v>
      </c>
      <c r="F91" s="30">
        <f t="shared" si="78"/>
        <v>0.97180142960194116</v>
      </c>
      <c r="G91" s="30">
        <f t="shared" si="78"/>
        <v>1.0727916584694079</v>
      </c>
      <c r="H91" s="30">
        <f t="shared" si="78"/>
        <v>0.86989310774477013</v>
      </c>
      <c r="I91" s="30">
        <f t="shared" si="78"/>
        <v>0.81841432225063937</v>
      </c>
      <c r="J91" s="30">
        <f t="shared" si="78"/>
        <v>0.30100334448160537</v>
      </c>
      <c r="K91" s="30">
        <f t="shared" si="78"/>
        <v>0.17430651190241983</v>
      </c>
      <c r="L91" s="30">
        <f t="shared" si="78"/>
        <v>0.12577873958948127</v>
      </c>
      <c r="M91" s="30">
        <f t="shared" si="78"/>
        <v>9.9154042888058236E-2</v>
      </c>
      <c r="N91" s="31">
        <f t="shared" si="78"/>
        <v>0.10735130172470327</v>
      </c>
      <c r="P91" s="7" t="s">
        <v>18</v>
      </c>
      <c r="Q91" s="8" t="s">
        <v>77</v>
      </c>
      <c r="R91" s="8"/>
      <c r="S91" s="8"/>
      <c r="T91" s="8"/>
      <c r="U91" s="8"/>
      <c r="V91" s="8"/>
      <c r="W91" s="8"/>
      <c r="X91" s="8"/>
      <c r="Y91" s="8"/>
      <c r="Z91" s="9"/>
      <c r="AA91" s="33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</row>
    <row r="92" spans="4:78" x14ac:dyDescent="0.2">
      <c r="D92" s="53">
        <f t="shared" si="76"/>
        <v>2.5000000000000001E-9</v>
      </c>
      <c r="E92" s="30">
        <f t="shared" ref="E92:N92" si="79">E41/$E$39</f>
        <v>0.96098104793756967</v>
      </c>
      <c r="F92" s="30">
        <f t="shared" si="79"/>
        <v>1.0487900845957112</v>
      </c>
      <c r="G92" s="30">
        <f t="shared" si="79"/>
        <v>1.0022296544035674</v>
      </c>
      <c r="H92" s="30">
        <f t="shared" si="79"/>
        <v>1.0379041248606466</v>
      </c>
      <c r="I92" s="30">
        <f t="shared" si="79"/>
        <v>0.94655387238507438</v>
      </c>
      <c r="J92" s="30">
        <f t="shared" si="79"/>
        <v>0.30946291560102301</v>
      </c>
      <c r="K92" s="30">
        <f t="shared" si="79"/>
        <v>0.2180470850547577</v>
      </c>
      <c r="L92" s="30">
        <f t="shared" si="79"/>
        <v>0.13076267296216146</v>
      </c>
      <c r="M92" s="30">
        <f t="shared" si="79"/>
        <v>0.10033444816053512</v>
      </c>
      <c r="N92" s="31">
        <f t="shared" si="79"/>
        <v>7.7972326054167485E-2</v>
      </c>
      <c r="P92" s="7" t="s">
        <v>79</v>
      </c>
      <c r="Q92" s="58" t="e">
        <f>LOG(E6,10)</f>
        <v>#NUM!</v>
      </c>
      <c r="R92" s="58">
        <f t="shared" ref="R92:Z92" si="80">LOG(F6,10)</f>
        <v>-7</v>
      </c>
      <c r="S92" s="58">
        <f t="shared" si="80"/>
        <v>-6.6020599913279616</v>
      </c>
      <c r="T92" s="58">
        <f t="shared" si="80"/>
        <v>-6.3010299956639804</v>
      </c>
      <c r="U92" s="58">
        <f t="shared" si="80"/>
        <v>-5.9999999999999991</v>
      </c>
      <c r="V92" s="58">
        <f t="shared" si="80"/>
        <v>-5.6989700043360179</v>
      </c>
      <c r="W92" s="58">
        <f t="shared" si="80"/>
        <v>-5.3979400086720366</v>
      </c>
      <c r="X92" s="58">
        <f t="shared" si="80"/>
        <v>-5.2218487496163561</v>
      </c>
      <c r="Y92" s="58">
        <f t="shared" si="80"/>
        <v>-5</v>
      </c>
      <c r="Z92" s="59">
        <f t="shared" si="80"/>
        <v>-4.8538719643217609</v>
      </c>
      <c r="AA92" s="33"/>
      <c r="AB92" s="3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</row>
    <row r="93" spans="4:78" x14ac:dyDescent="0.2">
      <c r="D93" s="53">
        <f t="shared" si="76"/>
        <v>5.0000000000000001E-9</v>
      </c>
      <c r="E93" s="30">
        <f t="shared" ref="E93:N93" si="81">E42/$E$39</f>
        <v>0.9511443373335956</v>
      </c>
      <c r="F93" s="30">
        <f t="shared" si="81"/>
        <v>0.94071742409338321</v>
      </c>
      <c r="G93" s="30">
        <f t="shared" si="81"/>
        <v>1.1520099678667453</v>
      </c>
      <c r="H93" s="30">
        <f t="shared" si="81"/>
        <v>0.87572955603646141</v>
      </c>
      <c r="I93" s="30">
        <f t="shared" si="81"/>
        <v>0.83231687323758941</v>
      </c>
      <c r="J93" s="30">
        <f t="shared" si="81"/>
        <v>0.3271034166174831</v>
      </c>
      <c r="K93" s="30">
        <f t="shared" si="81"/>
        <v>0.20184930159354711</v>
      </c>
      <c r="L93" s="30">
        <f t="shared" si="81"/>
        <v>0.14177978883861236</v>
      </c>
      <c r="M93" s="30">
        <f t="shared" si="81"/>
        <v>9.5350514787854945E-2</v>
      </c>
      <c r="N93" s="31">
        <f t="shared" si="81"/>
        <v>7.174240933831727E-2</v>
      </c>
      <c r="P93" s="60" t="e">
        <f>LOG(D7,10)</f>
        <v>#NUM!</v>
      </c>
      <c r="Q93" s="30" t="e">
        <f>Q75*AVERAGE(Q26:R27)</f>
        <v>#NUM!</v>
      </c>
      <c r="R93" s="30" t="e">
        <f t="shared" ref="R93:Y93" si="82">R75*AVERAGE(R26:S27)</f>
        <v>#NUM!</v>
      </c>
      <c r="S93" s="30" t="e">
        <f t="shared" si="82"/>
        <v>#NUM!</v>
      </c>
      <c r="T93" s="30" t="e">
        <f t="shared" si="82"/>
        <v>#NUM!</v>
      </c>
      <c r="U93" s="30" t="e">
        <f t="shared" si="82"/>
        <v>#NUM!</v>
      </c>
      <c r="V93" s="30" t="e">
        <f t="shared" si="82"/>
        <v>#NUM!</v>
      </c>
      <c r="W93" s="30" t="e">
        <f t="shared" si="82"/>
        <v>#NUM!</v>
      </c>
      <c r="X93" s="30" t="e">
        <f t="shared" si="82"/>
        <v>#NUM!</v>
      </c>
      <c r="Y93" s="30" t="e">
        <f t="shared" si="82"/>
        <v>#NUM!</v>
      </c>
      <c r="Z93" s="32" t="s">
        <v>1</v>
      </c>
      <c r="AA93" s="33"/>
      <c r="AB93" s="65"/>
      <c r="AC93" s="38"/>
      <c r="AD93" s="38"/>
      <c r="AE93" s="38"/>
      <c r="AF93" s="38"/>
      <c r="AG93" s="38"/>
      <c r="AH93" s="38"/>
      <c r="AI93" s="38"/>
      <c r="AJ93" s="38"/>
      <c r="AK93" s="38"/>
      <c r="AL93" s="35"/>
      <c r="AM93" s="33"/>
      <c r="AN93" s="33"/>
      <c r="AO93" s="46"/>
      <c r="AP93" s="33"/>
      <c r="AQ93" s="46"/>
      <c r="AR93" s="33"/>
      <c r="AS93" s="46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</row>
    <row r="94" spans="4:78" x14ac:dyDescent="0.2">
      <c r="D94" s="53">
        <f t="shared" si="76"/>
        <v>7.4999999999999993E-9</v>
      </c>
      <c r="E94" s="30">
        <f t="shared" ref="E94:N94" si="83">E43/$E$39</f>
        <v>0.90766607646403041</v>
      </c>
      <c r="F94" s="30">
        <f t="shared" si="83"/>
        <v>0.83454652764115678</v>
      </c>
      <c r="G94" s="30">
        <f t="shared" si="83"/>
        <v>0.9939012394255361</v>
      </c>
      <c r="H94" s="30">
        <f t="shared" si="83"/>
        <v>0.92196209587513933</v>
      </c>
      <c r="I94" s="30">
        <f t="shared" si="83"/>
        <v>0.7673290051806676</v>
      </c>
      <c r="J94" s="30">
        <f t="shared" si="83"/>
        <v>0.33982556233195621</v>
      </c>
      <c r="K94" s="30">
        <f t="shared" si="83"/>
        <v>0.19601285330185586</v>
      </c>
      <c r="L94" s="30">
        <f t="shared" si="83"/>
        <v>0.13791068266771592</v>
      </c>
      <c r="M94" s="30">
        <f t="shared" si="83"/>
        <v>0.13200865630533148</v>
      </c>
      <c r="N94" s="31">
        <f t="shared" si="83"/>
        <v>8.9645222637550009E-2</v>
      </c>
      <c r="P94" s="60">
        <f t="shared" ref="P94:P98" si="84">LOG(D8,10)</f>
        <v>-8.9999999999999982</v>
      </c>
      <c r="Q94" s="30" t="e">
        <f t="shared" ref="Q94:Y97" si="85">Q76*AVERAGE(Q27:R28)</f>
        <v>#NUM!</v>
      </c>
      <c r="R94" s="30">
        <f t="shared" si="85"/>
        <v>0.16095230536935504</v>
      </c>
      <c r="S94" s="30">
        <f t="shared" si="85"/>
        <v>0.11902734500154097</v>
      </c>
      <c r="T94" s="30">
        <f t="shared" si="85"/>
        <v>0.11282784095506945</v>
      </c>
      <c r="U94" s="30">
        <f t="shared" si="85"/>
        <v>7.5755354667026945E-2</v>
      </c>
      <c r="V94" s="30">
        <f t="shared" si="85"/>
        <v>3.4343193808908851E-2</v>
      </c>
      <c r="W94" s="30">
        <f t="shared" si="85"/>
        <v>1.2060993828912016E-2</v>
      </c>
      <c r="X94" s="30">
        <f t="shared" si="85"/>
        <v>1.0350077432044785E-2</v>
      </c>
      <c r="Y94" s="30">
        <f t="shared" si="85"/>
        <v>5.9189608919603173E-3</v>
      </c>
      <c r="Z94" s="32" t="s">
        <v>2</v>
      </c>
      <c r="AA94" s="33"/>
      <c r="AB94" s="65"/>
      <c r="AC94" s="38"/>
      <c r="AD94" s="38"/>
      <c r="AE94" s="38"/>
      <c r="AF94" s="38"/>
      <c r="AG94" s="38"/>
      <c r="AH94" s="38"/>
      <c r="AI94" s="38"/>
      <c r="AJ94" s="38"/>
      <c r="AK94" s="38"/>
      <c r="AL94" s="35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</row>
    <row r="95" spans="4:78" x14ac:dyDescent="0.2">
      <c r="D95" s="53">
        <f t="shared" si="76"/>
        <v>1E-8</v>
      </c>
      <c r="E95" s="30">
        <f t="shared" ref="E95:N95" si="86">E44/$E$39</f>
        <v>0.54639648501541083</v>
      </c>
      <c r="F95" s="30">
        <f t="shared" si="86"/>
        <v>0.42592956915207553</v>
      </c>
      <c r="G95" s="30">
        <f t="shared" si="86"/>
        <v>0.41163354974096661</v>
      </c>
      <c r="H95" s="30">
        <f t="shared" si="86"/>
        <v>0.40291166633877629</v>
      </c>
      <c r="I95" s="30">
        <f t="shared" si="86"/>
        <v>0.41746999803265789</v>
      </c>
      <c r="J95" s="30">
        <f t="shared" si="86"/>
        <v>0.24447504754410126</v>
      </c>
      <c r="K95" s="30">
        <f t="shared" si="86"/>
        <v>0.18401206636500755</v>
      </c>
      <c r="L95" s="30">
        <f t="shared" si="86"/>
        <v>0.18230703652698538</v>
      </c>
      <c r="M95" s="30">
        <f t="shared" si="86"/>
        <v>0.12905764312413928</v>
      </c>
      <c r="N95" s="31">
        <f t="shared" si="86"/>
        <v>9.4301265656764374E-2</v>
      </c>
      <c r="P95" s="60">
        <f t="shared" si="84"/>
        <v>-8.6020599913279607</v>
      </c>
      <c r="Q95" s="30" t="e">
        <f t="shared" si="85"/>
        <v>#NUM!</v>
      </c>
      <c r="R95" s="30">
        <f t="shared" si="85"/>
        <v>0.11705068578444938</v>
      </c>
      <c r="S95" s="30">
        <f t="shared" si="85"/>
        <v>8.6938606411751704E-2</v>
      </c>
      <c r="T95" s="30">
        <f t="shared" si="85"/>
        <v>8.4621466040279147E-2</v>
      </c>
      <c r="U95" s="30">
        <f t="shared" si="85"/>
        <v>5.6800868379245244E-2</v>
      </c>
      <c r="V95" s="30">
        <f t="shared" si="85"/>
        <v>2.5757439617665891E-2</v>
      </c>
      <c r="W95" s="30">
        <f t="shared" si="85"/>
        <v>9.6136055772301984E-3</v>
      </c>
      <c r="X95" s="30">
        <f t="shared" si="85"/>
        <v>8.4779802878703885E-3</v>
      </c>
      <c r="Y95" s="30">
        <f t="shared" si="85"/>
        <v>4.8441477014778377E-3</v>
      </c>
      <c r="Z95" s="32" t="s">
        <v>3</v>
      </c>
      <c r="AA95" s="33"/>
      <c r="AB95" s="65"/>
      <c r="AC95" s="38"/>
      <c r="AD95" s="38"/>
      <c r="AE95" s="38"/>
      <c r="AF95" s="38"/>
      <c r="AG95" s="38"/>
      <c r="AH95" s="38"/>
      <c r="AI95" s="38"/>
      <c r="AJ95" s="38"/>
      <c r="AK95" s="38"/>
      <c r="AL95" s="35"/>
      <c r="AM95" s="33"/>
      <c r="AN95" s="33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</row>
    <row r="96" spans="4:78" ht="13.2" x14ac:dyDescent="0.2">
      <c r="D96" s="10" t="s">
        <v>109</v>
      </c>
      <c r="E96" s="28" t="s">
        <v>81</v>
      </c>
      <c r="F96" s="8"/>
      <c r="G96" s="8"/>
      <c r="H96" s="8"/>
      <c r="I96" s="8"/>
      <c r="J96" s="8"/>
      <c r="K96" s="8"/>
      <c r="L96" s="8"/>
      <c r="M96" s="8"/>
      <c r="N96" s="9"/>
      <c r="P96" s="60">
        <f t="shared" si="84"/>
        <v>-8.3010299956639813</v>
      </c>
      <c r="Q96" s="30" t="e">
        <f t="shared" si="85"/>
        <v>#NUM!</v>
      </c>
      <c r="R96" s="30">
        <f t="shared" si="85"/>
        <v>6.8224870864258241E-2</v>
      </c>
      <c r="S96" s="30">
        <f t="shared" si="85"/>
        <v>5.0641974166495941E-2</v>
      </c>
      <c r="T96" s="30">
        <f t="shared" si="85"/>
        <v>4.776098049388678E-2</v>
      </c>
      <c r="U96" s="30">
        <f t="shared" si="85"/>
        <v>3.2570249674659157E-2</v>
      </c>
      <c r="V96" s="30">
        <f t="shared" si="85"/>
        <v>1.4916705768001477E-2</v>
      </c>
      <c r="W96" s="30">
        <f t="shared" si="85"/>
        <v>5.7939064813982066E-3</v>
      </c>
      <c r="X96" s="30">
        <f t="shared" si="85"/>
        <v>5.4003512768991116E-3</v>
      </c>
      <c r="Y96" s="30">
        <f t="shared" si="85"/>
        <v>2.9670674513598691E-3</v>
      </c>
      <c r="Z96" s="32" t="s">
        <v>4</v>
      </c>
      <c r="AA96" s="33"/>
      <c r="AB96" s="65"/>
      <c r="AC96" s="38"/>
      <c r="AD96" s="38"/>
      <c r="AE96" s="38"/>
      <c r="AF96" s="38"/>
      <c r="AG96" s="38"/>
      <c r="AH96" s="38"/>
      <c r="AI96" s="38"/>
      <c r="AJ96" s="38"/>
      <c r="AK96" s="38"/>
      <c r="AL96" s="35"/>
      <c r="AM96" s="33"/>
      <c r="AN96" s="33"/>
      <c r="AO96" s="35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</row>
    <row r="97" spans="4:78" x14ac:dyDescent="0.2">
      <c r="D97" s="7" t="s">
        <v>82</v>
      </c>
      <c r="E97" s="55">
        <f t="shared" ref="E97:N97" si="87">E30</f>
        <v>0</v>
      </c>
      <c r="F97" s="55">
        <f t="shared" si="87"/>
        <v>9.9999999999999995E-8</v>
      </c>
      <c r="G97" s="55">
        <f t="shared" si="87"/>
        <v>2.4999999999999999E-7</v>
      </c>
      <c r="H97" s="55">
        <f t="shared" si="87"/>
        <v>4.9999999999999998E-7</v>
      </c>
      <c r="I97" s="55">
        <f t="shared" si="87"/>
        <v>9.9999999999999995E-7</v>
      </c>
      <c r="J97" s="55">
        <f t="shared" si="87"/>
        <v>1.9999999999999999E-6</v>
      </c>
      <c r="K97" s="55">
        <f t="shared" si="87"/>
        <v>3.9999999999999998E-6</v>
      </c>
      <c r="L97" s="55">
        <f t="shared" si="87"/>
        <v>6.0000000000000002E-6</v>
      </c>
      <c r="M97" s="55">
        <f t="shared" si="87"/>
        <v>1.0000000000000001E-5</v>
      </c>
      <c r="N97" s="56">
        <f t="shared" si="87"/>
        <v>1.4E-5</v>
      </c>
      <c r="P97" s="60">
        <f t="shared" si="84"/>
        <v>-8.1249387366082999</v>
      </c>
      <c r="Q97" s="30" t="e">
        <f t="shared" si="85"/>
        <v>#NUM!</v>
      </c>
      <c r="R97" s="30">
        <f t="shared" si="85"/>
        <v>4.1089268543022625E-2</v>
      </c>
      <c r="S97" s="30">
        <f t="shared" si="85"/>
        <v>3.0057872803583983E-2</v>
      </c>
      <c r="T97" s="30">
        <f t="shared" si="85"/>
        <v>2.715568138261204E-2</v>
      </c>
      <c r="U97" s="30">
        <f t="shared" si="85"/>
        <v>1.8479333088266978E-2</v>
      </c>
      <c r="V97" s="30">
        <f t="shared" si="85"/>
        <v>9.2941217176783896E-3</v>
      </c>
      <c r="W97" s="30">
        <f t="shared" si="85"/>
        <v>4.1535465422931394E-3</v>
      </c>
      <c r="X97" s="30">
        <f t="shared" si="85"/>
        <v>4.0683105473745531E-3</v>
      </c>
      <c r="Y97" s="30">
        <f t="shared" si="85"/>
        <v>2.1241378091271718E-3</v>
      </c>
      <c r="Z97" s="32" t="s">
        <v>5</v>
      </c>
      <c r="AA97" s="33"/>
      <c r="AB97" s="65"/>
      <c r="AC97" s="38"/>
      <c r="AD97" s="38"/>
      <c r="AE97" s="38"/>
      <c r="AF97" s="38"/>
      <c r="AG97" s="38"/>
      <c r="AH97" s="38"/>
      <c r="AI97" s="38"/>
      <c r="AJ97" s="38"/>
      <c r="AK97" s="38"/>
      <c r="AL97" s="35"/>
      <c r="AM97" s="33"/>
      <c r="AN97" s="33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5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</row>
    <row r="98" spans="4:78" x14ac:dyDescent="0.2">
      <c r="D98" s="53">
        <f t="shared" ref="D98:D103" si="88">D31</f>
        <v>0</v>
      </c>
      <c r="E98" s="30">
        <f>E47/$E$47</f>
        <v>1</v>
      </c>
      <c r="F98" s="30">
        <f t="shared" ref="F98:N98" si="89">F47/$E$47</f>
        <v>1.0867324069923801</v>
      </c>
      <c r="G98" s="30">
        <f t="shared" si="89"/>
        <v>0.97228447631854176</v>
      </c>
      <c r="H98" s="30">
        <f t="shared" si="89"/>
        <v>0.97340505005229339</v>
      </c>
      <c r="I98" s="30">
        <f t="shared" si="89"/>
        <v>0.82406992380098609</v>
      </c>
      <c r="J98" s="30">
        <f t="shared" si="89"/>
        <v>0.39332138054683996</v>
      </c>
      <c r="K98" s="30">
        <f t="shared" si="89"/>
        <v>0.17607948603018078</v>
      </c>
      <c r="L98" s="30">
        <f t="shared" si="89"/>
        <v>0.14574929030330197</v>
      </c>
      <c r="M98" s="30">
        <f t="shared" si="89"/>
        <v>0.14193933960854624</v>
      </c>
      <c r="N98" s="31">
        <f t="shared" si="89"/>
        <v>0.13910055281637532</v>
      </c>
      <c r="P98" s="60">
        <f t="shared" si="84"/>
        <v>-8</v>
      </c>
      <c r="Q98" s="34" t="s">
        <v>6</v>
      </c>
      <c r="R98" s="34" t="s">
        <v>7</v>
      </c>
      <c r="S98" s="34" t="s">
        <v>8</v>
      </c>
      <c r="T98" s="34" t="s">
        <v>9</v>
      </c>
      <c r="U98" s="34" t="s">
        <v>10</v>
      </c>
      <c r="V98" s="34" t="s">
        <v>11</v>
      </c>
      <c r="W98" s="34" t="s">
        <v>12</v>
      </c>
      <c r="X98" s="34" t="s">
        <v>13</v>
      </c>
      <c r="Y98" s="34" t="s">
        <v>14</v>
      </c>
      <c r="Z98" s="32"/>
      <c r="AA98" s="33"/>
      <c r="AB98" s="6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3"/>
      <c r="AN98" s="33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5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</row>
    <row r="99" spans="4:78" x14ac:dyDescent="0.2">
      <c r="D99" s="53">
        <f t="shared" si="88"/>
        <v>1.0000000000000001E-9</v>
      </c>
      <c r="E99" s="30">
        <f t="shared" ref="E99:N99" si="90">E48/$E$47</f>
        <v>1.144927536231884</v>
      </c>
      <c r="F99" s="30">
        <f t="shared" si="90"/>
        <v>1.1070521440310772</v>
      </c>
      <c r="G99" s="30">
        <f t="shared" si="90"/>
        <v>1.0386224413566412</v>
      </c>
      <c r="H99" s="30">
        <f t="shared" si="90"/>
        <v>1.140893470790378</v>
      </c>
      <c r="I99" s="30">
        <f t="shared" si="90"/>
        <v>0.9400119527864933</v>
      </c>
      <c r="J99" s="30">
        <f t="shared" si="90"/>
        <v>0.40011952786493349</v>
      </c>
      <c r="K99" s="30">
        <f t="shared" si="90"/>
        <v>0.22179889436724937</v>
      </c>
      <c r="L99" s="30">
        <f t="shared" si="90"/>
        <v>0.10809801284924549</v>
      </c>
      <c r="M99" s="30">
        <f t="shared" si="90"/>
        <v>9.1364111758553718E-2</v>
      </c>
      <c r="N99" s="31">
        <f t="shared" si="90"/>
        <v>0.12356193037501868</v>
      </c>
      <c r="P99" s="7"/>
      <c r="Q99" s="8"/>
      <c r="R99" s="8"/>
      <c r="S99" s="8"/>
      <c r="T99" s="8"/>
      <c r="U99" s="8"/>
      <c r="V99" s="8"/>
      <c r="W99" s="8"/>
      <c r="X99" s="8"/>
      <c r="Y99" s="8" t="s">
        <v>19</v>
      </c>
      <c r="Z99" s="31">
        <f>SUM(R94:Y97)</f>
        <v>1.2900392503657054</v>
      </c>
      <c r="AA99" s="33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8"/>
      <c r="AM99" s="33"/>
      <c r="AN99" s="33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5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</row>
    <row r="100" spans="4:78" x14ac:dyDescent="0.2">
      <c r="D100" s="53">
        <f t="shared" si="88"/>
        <v>2.5000000000000001E-9</v>
      </c>
      <c r="E100" s="30">
        <f t="shared" ref="E100:N100" si="91">E49/$E$47</f>
        <v>1.1377558643358734</v>
      </c>
      <c r="F100" s="30">
        <f t="shared" si="91"/>
        <v>1.1429105035111311</v>
      </c>
      <c r="G100" s="30">
        <f t="shared" si="91"/>
        <v>0.87845510234573432</v>
      </c>
      <c r="H100" s="30">
        <f t="shared" si="91"/>
        <v>1.1062303899596593</v>
      </c>
      <c r="I100" s="30">
        <f t="shared" si="91"/>
        <v>1.069624981323771</v>
      </c>
      <c r="J100" s="30">
        <f t="shared" si="91"/>
        <v>0.3989989541311818</v>
      </c>
      <c r="K100" s="30">
        <f t="shared" si="91"/>
        <v>0.26819064694456896</v>
      </c>
      <c r="L100" s="30">
        <f t="shared" si="91"/>
        <v>0.15366801135514715</v>
      </c>
      <c r="M100" s="30">
        <f t="shared" si="91"/>
        <v>0.12998655311519497</v>
      </c>
      <c r="N100" s="31">
        <f t="shared" si="91"/>
        <v>0.11452263558942179</v>
      </c>
      <c r="P100" s="3"/>
      <c r="Q100" s="5"/>
      <c r="R100" s="5"/>
      <c r="S100" s="5"/>
      <c r="T100" s="5"/>
      <c r="U100" s="5"/>
      <c r="V100" s="5"/>
      <c r="W100" s="5"/>
      <c r="X100" s="5"/>
      <c r="Y100" s="5"/>
      <c r="Z100" s="6"/>
      <c r="AA100" s="33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8"/>
      <c r="AM100" s="33"/>
      <c r="AN100" s="33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5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</row>
    <row r="101" spans="4:78" x14ac:dyDescent="0.2">
      <c r="D101" s="53">
        <f t="shared" si="88"/>
        <v>5.0000000000000001E-9</v>
      </c>
      <c r="E101" s="30">
        <f t="shared" ref="E101:N101" si="92">E50/$E$47</f>
        <v>0.97362916479904382</v>
      </c>
      <c r="F101" s="30">
        <f t="shared" si="92"/>
        <v>0.94778126400717166</v>
      </c>
      <c r="G101" s="30">
        <f t="shared" si="92"/>
        <v>0.42619154340355597</v>
      </c>
      <c r="H101" s="30">
        <f t="shared" si="92"/>
        <v>1.0973405050052294</v>
      </c>
      <c r="I101" s="30">
        <f t="shared" si="92"/>
        <v>0.94785596892275514</v>
      </c>
      <c r="J101" s="30">
        <f t="shared" si="92"/>
        <v>0.42574331391005527</v>
      </c>
      <c r="K101" s="30">
        <f t="shared" si="92"/>
        <v>0.27155236814582401</v>
      </c>
      <c r="L101" s="30">
        <f t="shared" si="92"/>
        <v>0.15800089645898699</v>
      </c>
      <c r="M101" s="30">
        <f t="shared" si="92"/>
        <v>0.12445838936202003</v>
      </c>
      <c r="N101" s="31">
        <f t="shared" si="92"/>
        <v>0.13536530703720304</v>
      </c>
      <c r="P101" s="3" t="s">
        <v>86</v>
      </c>
      <c r="Q101" s="5"/>
      <c r="R101" s="5"/>
      <c r="S101" s="5">
        <f>1-Z90/Z81</f>
        <v>0.41059315752445791</v>
      </c>
      <c r="T101" s="5"/>
      <c r="U101" s="5"/>
      <c r="V101" s="5"/>
      <c r="W101" s="5"/>
      <c r="X101" s="5"/>
      <c r="Y101" s="5"/>
      <c r="Z101" s="6"/>
      <c r="AA101" s="33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3"/>
      <c r="AN101" s="33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5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</row>
    <row r="102" spans="4:78" x14ac:dyDescent="0.2">
      <c r="D102" s="53">
        <f t="shared" si="88"/>
        <v>7.4999999999999993E-9</v>
      </c>
      <c r="E102" s="30">
        <f t="shared" ref="E102:N102" si="93">E51/$E$47</f>
        <v>1.1361870611086209</v>
      </c>
      <c r="F102" s="30">
        <f t="shared" si="93"/>
        <v>1.1227401763036007</v>
      </c>
      <c r="G102" s="30">
        <f t="shared" si="93"/>
        <v>1.1340953234722844</v>
      </c>
      <c r="H102" s="30">
        <f t="shared" si="93"/>
        <v>0.48236963992230691</v>
      </c>
      <c r="I102" s="30">
        <f t="shared" si="93"/>
        <v>1.1042880621544897</v>
      </c>
      <c r="J102" s="30">
        <f t="shared" si="93"/>
        <v>0.34999252950844167</v>
      </c>
      <c r="K102" s="30">
        <f t="shared" si="93"/>
        <v>0.27543702375616314</v>
      </c>
      <c r="L102" s="30">
        <f t="shared" si="93"/>
        <v>0.19744509188704618</v>
      </c>
      <c r="M102" s="30">
        <f t="shared" si="93"/>
        <v>0.16875840430300315</v>
      </c>
      <c r="N102" s="31">
        <f t="shared" si="93"/>
        <v>0.10921858658299716</v>
      </c>
      <c r="P102" s="3" t="s">
        <v>87</v>
      </c>
      <c r="Q102" s="5"/>
      <c r="R102" s="5"/>
      <c r="S102" s="5">
        <f>1-Z99/Z81</f>
        <v>0.39889921341155332</v>
      </c>
      <c r="T102" s="5"/>
      <c r="U102" s="5"/>
      <c r="V102" s="5"/>
      <c r="W102" s="5"/>
      <c r="X102" s="5"/>
      <c r="Y102" s="5"/>
      <c r="Z102" s="6"/>
      <c r="AA102" s="33"/>
      <c r="AB102" s="3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33"/>
      <c r="AN102" s="33"/>
      <c r="AO102" s="38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</row>
    <row r="103" spans="4:78" x14ac:dyDescent="0.2">
      <c r="D103" s="54">
        <f t="shared" si="88"/>
        <v>1E-8</v>
      </c>
      <c r="E103" s="36">
        <f t="shared" ref="E103:N103" si="94">E52/$E$47</f>
        <v>0.76975945017182135</v>
      </c>
      <c r="F103" s="36">
        <f t="shared" si="94"/>
        <v>0.72770058269834159</v>
      </c>
      <c r="G103" s="36">
        <f t="shared" si="94"/>
        <v>0.76901240101598689</v>
      </c>
      <c r="H103" s="36">
        <f t="shared" si="94"/>
        <v>0.61952786493351264</v>
      </c>
      <c r="I103" s="36">
        <f t="shared" si="94"/>
        <v>0.48580606603914539</v>
      </c>
      <c r="J103" s="36">
        <f t="shared" si="94"/>
        <v>0.23248169729568205</v>
      </c>
      <c r="K103" s="36">
        <f t="shared" si="94"/>
        <v>0.22897056626326012</v>
      </c>
      <c r="L103" s="36">
        <f t="shared" si="94"/>
        <v>0.18877932167936651</v>
      </c>
      <c r="M103" s="36">
        <f t="shared" si="94"/>
        <v>0.11101150455699985</v>
      </c>
      <c r="N103" s="37">
        <f t="shared" si="94"/>
        <v>0.1440310772448827</v>
      </c>
      <c r="P103" s="3" t="s">
        <v>98</v>
      </c>
      <c r="Q103" s="5"/>
      <c r="R103" s="5"/>
      <c r="S103" s="5">
        <f>S102-S101</f>
        <v>-1.1693944112904586E-2</v>
      </c>
      <c r="T103" s="5"/>
      <c r="U103" s="5"/>
      <c r="V103" s="5"/>
      <c r="W103" s="5"/>
      <c r="X103" s="5"/>
      <c r="Y103" s="5"/>
      <c r="Z103" s="6"/>
      <c r="AA103" s="33"/>
      <c r="AB103" s="65"/>
      <c r="AC103" s="38"/>
      <c r="AD103" s="38"/>
      <c r="AE103" s="38"/>
      <c r="AF103" s="38"/>
      <c r="AG103" s="38"/>
      <c r="AH103" s="38"/>
      <c r="AI103" s="38"/>
      <c r="AJ103" s="38"/>
      <c r="AK103" s="38"/>
      <c r="AL103" s="35"/>
      <c r="AM103" s="33"/>
      <c r="AN103" s="33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8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</row>
    <row r="104" spans="4:78" x14ac:dyDescent="0.2">
      <c r="D104" s="173"/>
      <c r="P104" s="3"/>
      <c r="Q104" s="5"/>
      <c r="R104" s="5"/>
      <c r="S104" s="5"/>
      <c r="T104" s="5"/>
      <c r="U104" s="5"/>
      <c r="V104" s="5"/>
      <c r="W104" s="5"/>
      <c r="X104" s="5"/>
      <c r="Y104" s="5"/>
      <c r="Z104" s="6"/>
      <c r="AA104" s="33"/>
      <c r="AB104" s="65"/>
      <c r="AC104" s="38"/>
      <c r="AD104" s="38"/>
      <c r="AE104" s="38"/>
      <c r="AF104" s="38"/>
      <c r="AG104" s="38"/>
      <c r="AH104" s="38"/>
      <c r="AI104" s="38"/>
      <c r="AJ104" s="38"/>
      <c r="AK104" s="38"/>
      <c r="AL104" s="35"/>
      <c r="AM104" s="33"/>
      <c r="AN104" s="33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</row>
    <row r="105" spans="4:78" x14ac:dyDescent="0.2">
      <c r="D105" s="95" t="s">
        <v>71</v>
      </c>
      <c r="E105" s="87"/>
      <c r="F105" s="86" t="s">
        <v>83</v>
      </c>
      <c r="G105" s="87"/>
      <c r="H105" s="87"/>
      <c r="I105" s="87"/>
      <c r="J105" s="87"/>
      <c r="K105" s="87"/>
      <c r="L105" s="87"/>
      <c r="M105" s="87"/>
      <c r="N105" s="96"/>
      <c r="P105" s="63"/>
      <c r="Q105" s="47"/>
      <c r="R105" s="47"/>
      <c r="S105" s="47"/>
      <c r="T105" s="47"/>
      <c r="U105" s="47"/>
      <c r="V105" s="47"/>
      <c r="W105" s="47"/>
      <c r="X105" s="47"/>
      <c r="Y105" s="47"/>
      <c r="Z105" s="48"/>
      <c r="AA105" s="33"/>
      <c r="AB105" s="65"/>
      <c r="AC105" s="38"/>
      <c r="AD105" s="38"/>
      <c r="AE105" s="38"/>
      <c r="AF105" s="38"/>
      <c r="AG105" s="38"/>
      <c r="AH105" s="38"/>
      <c r="AI105" s="38"/>
      <c r="AJ105" s="38"/>
      <c r="AK105" s="38"/>
      <c r="AL105" s="35"/>
      <c r="AM105" s="33"/>
      <c r="AN105" s="33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</row>
    <row r="106" spans="4:78" x14ac:dyDescent="0.2">
      <c r="D106" s="3"/>
      <c r="E106" s="5"/>
      <c r="F106" s="5"/>
      <c r="G106" s="5"/>
      <c r="H106" s="5"/>
      <c r="I106" s="5"/>
      <c r="J106" s="5"/>
      <c r="K106" s="5"/>
      <c r="L106" s="5"/>
      <c r="M106" s="5"/>
      <c r="N106" s="6"/>
      <c r="AA106" s="33"/>
      <c r="AB106" s="65"/>
      <c r="AC106" s="38"/>
      <c r="AD106" s="38"/>
      <c r="AE106" s="38"/>
      <c r="AF106" s="38"/>
      <c r="AG106" s="38"/>
      <c r="AH106" s="38"/>
      <c r="AI106" s="38"/>
      <c r="AJ106" s="38"/>
      <c r="AK106" s="38"/>
      <c r="AL106" s="35"/>
      <c r="AM106" s="35"/>
      <c r="AN106" s="33"/>
      <c r="AO106" s="35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</row>
    <row r="107" spans="4:78" ht="13.2" x14ac:dyDescent="0.2">
      <c r="D107" s="7" t="s">
        <v>20</v>
      </c>
      <c r="E107" s="28" t="s">
        <v>81</v>
      </c>
      <c r="F107" s="8"/>
      <c r="G107" s="8"/>
      <c r="H107" s="8"/>
      <c r="I107" s="8"/>
      <c r="J107" s="8"/>
      <c r="K107" s="8"/>
      <c r="L107" s="8"/>
      <c r="M107" s="8"/>
      <c r="N107" s="9"/>
      <c r="P107" s="97" t="s">
        <v>85</v>
      </c>
      <c r="Q107" s="98"/>
      <c r="R107" s="100" t="s">
        <v>102</v>
      </c>
      <c r="S107" s="98"/>
      <c r="T107" s="98"/>
      <c r="U107" s="98"/>
      <c r="V107" s="98"/>
      <c r="W107" s="98"/>
      <c r="X107" s="98"/>
      <c r="Y107" s="98"/>
      <c r="Z107" s="99"/>
      <c r="AA107" s="35"/>
      <c r="AB107" s="65"/>
      <c r="AC107" s="38"/>
      <c r="AD107" s="38"/>
      <c r="AE107" s="38"/>
      <c r="AF107" s="38"/>
      <c r="AG107" s="38"/>
      <c r="AH107" s="38"/>
      <c r="AI107" s="38"/>
      <c r="AJ107" s="38"/>
      <c r="AK107" s="38"/>
      <c r="AL107" s="35"/>
      <c r="AM107" s="38"/>
      <c r="AN107" s="33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5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</row>
    <row r="108" spans="4:78" x14ac:dyDescent="0.2">
      <c r="D108" s="7" t="s">
        <v>82</v>
      </c>
      <c r="E108" s="55">
        <f t="shared" ref="E108:N108" si="95">E6</f>
        <v>0</v>
      </c>
      <c r="F108" s="55">
        <f t="shared" si="95"/>
        <v>9.9999999999999995E-8</v>
      </c>
      <c r="G108" s="55">
        <f t="shared" si="95"/>
        <v>2.4999999999999999E-7</v>
      </c>
      <c r="H108" s="55">
        <f t="shared" si="95"/>
        <v>4.9999999999999998E-7</v>
      </c>
      <c r="I108" s="55">
        <f t="shared" si="95"/>
        <v>9.9999999999999995E-7</v>
      </c>
      <c r="J108" s="55">
        <f t="shared" si="95"/>
        <v>1.9999999999999999E-6</v>
      </c>
      <c r="K108" s="55">
        <f t="shared" si="95"/>
        <v>3.9999999999999998E-6</v>
      </c>
      <c r="L108" s="55">
        <f t="shared" si="95"/>
        <v>6.0000000000000002E-6</v>
      </c>
      <c r="M108" s="55">
        <f t="shared" si="95"/>
        <v>1.0000000000000001E-5</v>
      </c>
      <c r="N108" s="56">
        <f t="shared" si="95"/>
        <v>1.4E-5</v>
      </c>
      <c r="P108" s="3"/>
      <c r="Q108" s="5"/>
      <c r="R108" s="5"/>
      <c r="S108" s="5"/>
      <c r="T108" s="5"/>
      <c r="U108" s="5"/>
      <c r="V108" s="5"/>
      <c r="W108" s="5"/>
      <c r="X108" s="5"/>
      <c r="Y108" s="5"/>
      <c r="Z108" s="6"/>
      <c r="AA108" s="50"/>
      <c r="AB108" s="6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8"/>
      <c r="AN108" s="33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5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</row>
    <row r="109" spans="4:78" x14ac:dyDescent="0.2">
      <c r="D109" s="53">
        <f t="shared" ref="D109:D114" si="96">D7</f>
        <v>0</v>
      </c>
      <c r="E109" s="30">
        <f>AVERAGE(E58,E66,E74,E82,E90,E98)</f>
        <v>1</v>
      </c>
      <c r="F109" s="30">
        <f t="shared" ref="F109:N109" si="97">AVERAGE(F58,F66,F74,F82,F90,F98)</f>
        <v>1.061523884447007</v>
      </c>
      <c r="G109" s="30">
        <f t="shared" si="97"/>
        <v>0.9784869466695526</v>
      </c>
      <c r="H109" s="30">
        <f t="shared" si="97"/>
        <v>0.96124526718060543</v>
      </c>
      <c r="I109" s="30">
        <f t="shared" si="97"/>
        <v>0.84450123128580967</v>
      </c>
      <c r="J109" s="30">
        <f t="shared" si="97"/>
        <v>0.44283897625839463</v>
      </c>
      <c r="K109" s="30">
        <f t="shared" si="97"/>
        <v>0.18977545493885153</v>
      </c>
      <c r="L109" s="30">
        <f t="shared" si="97"/>
        <v>0.13746425120951888</v>
      </c>
      <c r="M109" s="30">
        <f t="shared" si="97"/>
        <v>0.11428778261973077</v>
      </c>
      <c r="N109" s="31">
        <f t="shared" si="97"/>
        <v>0.11174828703442553</v>
      </c>
      <c r="P109" s="7" t="s">
        <v>60</v>
      </c>
      <c r="Q109" s="8" t="s">
        <v>77</v>
      </c>
      <c r="R109" s="8"/>
      <c r="S109" s="8"/>
      <c r="T109" s="8"/>
      <c r="U109" s="8"/>
      <c r="V109" s="8"/>
      <c r="W109" s="8"/>
      <c r="X109" s="8"/>
      <c r="Y109" s="8"/>
      <c r="Z109" s="9"/>
      <c r="AA109" s="50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8"/>
      <c r="AM109" s="38"/>
      <c r="AN109" s="33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5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</row>
    <row r="110" spans="4:78" x14ac:dyDescent="0.2">
      <c r="D110" s="53">
        <f t="shared" si="96"/>
        <v>1.0000000000000001E-9</v>
      </c>
      <c r="E110" s="30">
        <f t="shared" ref="E110:N114" si="98">AVERAGE(E59,E67,E75,E83,E91,E99)</f>
        <v>1.0228257544630892</v>
      </c>
      <c r="F110" s="30">
        <f t="shared" si="98"/>
        <v>0.99751495945239566</v>
      </c>
      <c r="G110" s="30">
        <f t="shared" si="98"/>
        <v>1.0286873428547214</v>
      </c>
      <c r="H110" s="30">
        <f t="shared" si="98"/>
        <v>0.96231457766192285</v>
      </c>
      <c r="I110" s="30">
        <f t="shared" si="98"/>
        <v>0.86840202231991503</v>
      </c>
      <c r="J110" s="30">
        <f t="shared" si="98"/>
        <v>0.37868849824803369</v>
      </c>
      <c r="K110" s="30">
        <f t="shared" si="98"/>
        <v>0.19730996293689154</v>
      </c>
      <c r="L110" s="30">
        <f t="shared" si="98"/>
        <v>0.12117577739637671</v>
      </c>
      <c r="M110" s="30">
        <f t="shared" si="98"/>
        <v>9.5594324781864623E-2</v>
      </c>
      <c r="N110" s="31">
        <f t="shared" si="98"/>
        <v>9.9650029419301442E-2</v>
      </c>
      <c r="P110" s="7" t="s">
        <v>79</v>
      </c>
      <c r="Q110" s="58" t="e">
        <f>LOG(E6,10)</f>
        <v>#NUM!</v>
      </c>
      <c r="R110" s="58">
        <f t="shared" ref="R110:Z110" si="99">LOG(F6,10)</f>
        <v>-7</v>
      </c>
      <c r="S110" s="58">
        <f t="shared" si="99"/>
        <v>-6.6020599913279616</v>
      </c>
      <c r="T110" s="58">
        <f t="shared" si="99"/>
        <v>-6.3010299956639804</v>
      </c>
      <c r="U110" s="58">
        <f t="shared" si="99"/>
        <v>-5.9999999999999991</v>
      </c>
      <c r="V110" s="58">
        <f t="shared" si="99"/>
        <v>-5.6989700043360179</v>
      </c>
      <c r="W110" s="58">
        <f t="shared" si="99"/>
        <v>-5.3979400086720366</v>
      </c>
      <c r="X110" s="58">
        <f t="shared" si="99"/>
        <v>-5.2218487496163561</v>
      </c>
      <c r="Y110" s="58">
        <f t="shared" si="99"/>
        <v>-5</v>
      </c>
      <c r="Z110" s="58">
        <f t="shared" si="99"/>
        <v>-4.8538719643217609</v>
      </c>
      <c r="AA110" s="50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8"/>
      <c r="AM110" s="38"/>
      <c r="AN110" s="33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5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</row>
    <row r="111" spans="4:78" x14ac:dyDescent="0.2">
      <c r="D111" s="53">
        <f t="shared" si="96"/>
        <v>2.5000000000000001E-9</v>
      </c>
      <c r="E111" s="30">
        <f t="shared" si="98"/>
        <v>0.99043886227813382</v>
      </c>
      <c r="F111" s="30">
        <f t="shared" si="98"/>
        <v>1.0535423490836713</v>
      </c>
      <c r="G111" s="30">
        <f t="shared" si="98"/>
        <v>0.98583040129517407</v>
      </c>
      <c r="H111" s="30">
        <f t="shared" si="98"/>
        <v>0.99763893318922492</v>
      </c>
      <c r="I111" s="30">
        <f t="shared" si="98"/>
        <v>0.93910656248391022</v>
      </c>
      <c r="J111" s="30">
        <f t="shared" si="98"/>
        <v>0.34336853510596632</v>
      </c>
      <c r="K111" s="30">
        <f t="shared" si="98"/>
        <v>0.22739500698382575</v>
      </c>
      <c r="L111" s="30">
        <f t="shared" si="98"/>
        <v>0.14259347290291288</v>
      </c>
      <c r="M111" s="30">
        <f t="shared" si="98"/>
        <v>0.10958908086413521</v>
      </c>
      <c r="N111" s="31">
        <f t="shared" si="98"/>
        <v>0.10231644425698551</v>
      </c>
      <c r="P111" s="60" t="e">
        <f>LOG(D7,10)</f>
        <v>#NUM!</v>
      </c>
      <c r="Q111" s="30" t="e">
        <f>(R$110-Q$110)*($P112-$P111)</f>
        <v>#NUM!</v>
      </c>
      <c r="R111" s="30" t="e">
        <f t="shared" ref="R111:Y115" si="100">(S$110-R$110)*($P112-$P111)</f>
        <v>#NUM!</v>
      </c>
      <c r="S111" s="30" t="e">
        <f t="shared" si="100"/>
        <v>#NUM!</v>
      </c>
      <c r="T111" s="30" t="e">
        <f t="shared" si="100"/>
        <v>#NUM!</v>
      </c>
      <c r="U111" s="30" t="e">
        <f t="shared" si="100"/>
        <v>#NUM!</v>
      </c>
      <c r="V111" s="30" t="e">
        <f t="shared" si="100"/>
        <v>#NUM!</v>
      </c>
      <c r="W111" s="30" t="e">
        <f t="shared" si="100"/>
        <v>#NUM!</v>
      </c>
      <c r="X111" s="30" t="e">
        <f t="shared" si="100"/>
        <v>#NUM!</v>
      </c>
      <c r="Y111" s="30" t="e">
        <f t="shared" si="100"/>
        <v>#NUM!</v>
      </c>
      <c r="Z111" s="32" t="s">
        <v>1</v>
      </c>
      <c r="AA111" s="50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8"/>
      <c r="AN111" s="33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5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</row>
    <row r="112" spans="4:78" x14ac:dyDescent="0.2">
      <c r="D112" s="53">
        <f t="shared" si="96"/>
        <v>5.0000000000000001E-9</v>
      </c>
      <c r="E112" s="30">
        <f t="shared" si="98"/>
        <v>0.92907527514953614</v>
      </c>
      <c r="F112" s="30">
        <f t="shared" si="98"/>
        <v>0.9348527061198274</v>
      </c>
      <c r="G112" s="30">
        <f t="shared" si="98"/>
        <v>0.93424268603136718</v>
      </c>
      <c r="H112" s="30">
        <f t="shared" si="98"/>
        <v>0.91982979697043199</v>
      </c>
      <c r="I112" s="30">
        <f t="shared" si="98"/>
        <v>0.87868603704188031</v>
      </c>
      <c r="J112" s="30">
        <f t="shared" si="98"/>
        <v>0.3460760603437863</v>
      </c>
      <c r="K112" s="30">
        <f t="shared" si="98"/>
        <v>0.22011503399141277</v>
      </c>
      <c r="L112" s="30">
        <f t="shared" si="98"/>
        <v>0.13533184575134341</v>
      </c>
      <c r="M112" s="30">
        <f t="shared" si="98"/>
        <v>0.12027734517038129</v>
      </c>
      <c r="N112" s="31">
        <f t="shared" si="98"/>
        <v>0.10830509687056446</v>
      </c>
      <c r="P112" s="60">
        <f t="shared" ref="P112:P116" si="101">LOG(D8,10)</f>
        <v>-8.9999999999999982</v>
      </c>
      <c r="Q112" s="30" t="e">
        <f t="shared" ref="Q112:Q115" si="102">(R$110-Q$110)*($P113-$P112)</f>
        <v>#NUM!</v>
      </c>
      <c r="R112" s="30">
        <f t="shared" si="100"/>
        <v>0.15835625050190164</v>
      </c>
      <c r="S112" s="30">
        <f t="shared" si="100"/>
        <v>0.11979187908506811</v>
      </c>
      <c r="T112" s="30">
        <f t="shared" si="100"/>
        <v>0.11979187908506811</v>
      </c>
      <c r="U112" s="30">
        <f t="shared" si="100"/>
        <v>0.11979187908506811</v>
      </c>
      <c r="V112" s="30">
        <f t="shared" si="100"/>
        <v>0.11979187908506811</v>
      </c>
      <c r="W112" s="30">
        <f t="shared" si="100"/>
        <v>7.0073757155687477E-2</v>
      </c>
      <c r="X112" s="30">
        <f t="shared" si="100"/>
        <v>8.8282493346213436E-2</v>
      </c>
      <c r="Y112" s="30">
        <f t="shared" si="100"/>
        <v>5.8150191785026256E-2</v>
      </c>
      <c r="Z112" s="32" t="s">
        <v>2</v>
      </c>
      <c r="AA112" s="50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8"/>
      <c r="AN112" s="33"/>
      <c r="AO112" s="38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</row>
    <row r="113" spans="4:78" x14ac:dyDescent="0.2">
      <c r="D113" s="53">
        <f t="shared" si="96"/>
        <v>7.4999999999999993E-9</v>
      </c>
      <c r="E113" s="30">
        <f t="shared" si="98"/>
        <v>0.92418158137504713</v>
      </c>
      <c r="F113" s="30">
        <f t="shared" si="98"/>
        <v>0.96532023208518913</v>
      </c>
      <c r="G113" s="30">
        <f t="shared" si="98"/>
        <v>1.0600449346674612</v>
      </c>
      <c r="H113" s="30">
        <f t="shared" si="98"/>
        <v>0.90728740767866045</v>
      </c>
      <c r="I113" s="30">
        <f t="shared" si="98"/>
        <v>0.89820399393997408</v>
      </c>
      <c r="J113" s="30">
        <f t="shared" si="98"/>
        <v>0.33476015884635313</v>
      </c>
      <c r="K113" s="30">
        <f t="shared" si="98"/>
        <v>0.22465201048126671</v>
      </c>
      <c r="L113" s="30">
        <f t="shared" si="98"/>
        <v>0.16730589660657591</v>
      </c>
      <c r="M113" s="30">
        <f t="shared" si="98"/>
        <v>0.13003663803036389</v>
      </c>
      <c r="N113" s="31">
        <f t="shared" si="98"/>
        <v>0.10260934616361728</v>
      </c>
      <c r="P113" s="60">
        <f t="shared" si="101"/>
        <v>-8.6020599913279607</v>
      </c>
      <c r="Q113" s="30" t="e">
        <f t="shared" si="102"/>
        <v>#NUM!</v>
      </c>
      <c r="R113" s="30">
        <f t="shared" si="100"/>
        <v>0.11979187908506767</v>
      </c>
      <c r="S113" s="30">
        <f t="shared" si="100"/>
        <v>9.0619058289456031E-2</v>
      </c>
      <c r="T113" s="30">
        <f t="shared" si="100"/>
        <v>9.0619058289456031E-2</v>
      </c>
      <c r="U113" s="30">
        <f t="shared" si="100"/>
        <v>9.0619058289456031E-2</v>
      </c>
      <c r="V113" s="30">
        <f t="shared" si="100"/>
        <v>9.0619058289456031E-2</v>
      </c>
      <c r="W113" s="30">
        <f t="shared" si="100"/>
        <v>5.3008750949996172E-2</v>
      </c>
      <c r="X113" s="30">
        <f t="shared" si="100"/>
        <v>6.6783128135070965E-2</v>
      </c>
      <c r="Y113" s="30">
        <f t="shared" si="100"/>
        <v>4.3988921946606141E-2</v>
      </c>
      <c r="Z113" s="32" t="s">
        <v>3</v>
      </c>
      <c r="AA113" s="33"/>
      <c r="AB113" s="3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38"/>
      <c r="AN113" s="33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8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</row>
    <row r="114" spans="4:78" x14ac:dyDescent="0.2">
      <c r="D114" s="53">
        <f t="shared" si="96"/>
        <v>1E-8</v>
      </c>
      <c r="E114" s="30">
        <f t="shared" si="98"/>
        <v>0.62972550127564386</v>
      </c>
      <c r="F114" s="30">
        <f t="shared" si="98"/>
        <v>0.63148692488008329</v>
      </c>
      <c r="G114" s="30">
        <f t="shared" si="98"/>
        <v>0.64892591835612479</v>
      </c>
      <c r="H114" s="30">
        <f t="shared" si="98"/>
        <v>0.58051144737700644</v>
      </c>
      <c r="I114" s="30">
        <f t="shared" si="98"/>
        <v>0.5021077040517109</v>
      </c>
      <c r="J114" s="30">
        <f t="shared" si="98"/>
        <v>0.2302758784492952</v>
      </c>
      <c r="K114" s="30">
        <f t="shared" si="98"/>
        <v>0.19877733579916912</v>
      </c>
      <c r="L114" s="30">
        <f t="shared" si="98"/>
        <v>0.16443377491617317</v>
      </c>
      <c r="M114" s="30">
        <f t="shared" si="98"/>
        <v>0.12533438674130123</v>
      </c>
      <c r="N114" s="31">
        <f t="shared" si="98"/>
        <v>0.10740424656622956</v>
      </c>
      <c r="P114" s="60">
        <f t="shared" si="101"/>
        <v>-8.3010299956639813</v>
      </c>
      <c r="Q114" s="30" t="e">
        <f t="shared" si="102"/>
        <v>#NUM!</v>
      </c>
      <c r="R114" s="30">
        <f t="shared" si="100"/>
        <v>7.0073757155687991E-2</v>
      </c>
      <c r="S114" s="30">
        <f t="shared" si="100"/>
        <v>5.3008750949996755E-2</v>
      </c>
      <c r="T114" s="30">
        <f t="shared" si="100"/>
        <v>5.3008750949996755E-2</v>
      </c>
      <c r="U114" s="30">
        <f t="shared" si="100"/>
        <v>5.3008750949996755E-2</v>
      </c>
      <c r="V114" s="30">
        <f t="shared" si="100"/>
        <v>5.3008750949996755E-2</v>
      </c>
      <c r="W114" s="30">
        <f t="shared" si="100"/>
        <v>3.1008131515814923E-2</v>
      </c>
      <c r="X114" s="30">
        <f t="shared" si="100"/>
        <v>3.9065625639872759E-2</v>
      </c>
      <c r="Y114" s="30">
        <f t="shared" si="100"/>
        <v>2.5731869785914643E-2</v>
      </c>
      <c r="Z114" s="32" t="s">
        <v>4</v>
      </c>
      <c r="AA114" s="33"/>
      <c r="AB114" s="65"/>
      <c r="AC114" s="38"/>
      <c r="AD114" s="38"/>
      <c r="AE114" s="38"/>
      <c r="AF114" s="38"/>
      <c r="AG114" s="38"/>
      <c r="AH114" s="38"/>
      <c r="AI114" s="38"/>
      <c r="AJ114" s="38"/>
      <c r="AK114" s="38"/>
      <c r="AL114" s="35"/>
      <c r="AM114" s="33"/>
      <c r="AN114" s="33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8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</row>
    <row r="115" spans="4:78" ht="13.2" x14ac:dyDescent="0.2">
      <c r="D115" s="7" t="s">
        <v>66</v>
      </c>
      <c r="E115" s="28" t="s">
        <v>81</v>
      </c>
      <c r="F115" s="8"/>
      <c r="G115" s="8"/>
      <c r="H115" s="8"/>
      <c r="I115" s="8"/>
      <c r="J115" s="8"/>
      <c r="K115" s="8"/>
      <c r="L115" s="8"/>
      <c r="M115" s="8"/>
      <c r="N115" s="9"/>
      <c r="P115" s="60">
        <f t="shared" si="101"/>
        <v>-8.1249387366082999</v>
      </c>
      <c r="Q115" s="30" t="e">
        <f t="shared" si="102"/>
        <v>#NUM!</v>
      </c>
      <c r="R115" s="30">
        <f t="shared" si="100"/>
        <v>4.9718121929380382E-2</v>
      </c>
      <c r="S115" s="30">
        <f t="shared" si="100"/>
        <v>3.7610307339459817E-2</v>
      </c>
      <c r="T115" s="30">
        <f t="shared" si="100"/>
        <v>3.7610307339459817E-2</v>
      </c>
      <c r="U115" s="30">
        <f t="shared" si="100"/>
        <v>3.7610307339459817E-2</v>
      </c>
      <c r="V115" s="30">
        <f t="shared" si="100"/>
        <v>3.7610307339459817E-2</v>
      </c>
      <c r="W115" s="30">
        <f t="shared" si="100"/>
        <v>2.2000619434181568E-2</v>
      </c>
      <c r="X115" s="30">
        <f t="shared" si="100"/>
        <v>2.7717502495198595E-2</v>
      </c>
      <c r="Y115" s="30">
        <f t="shared" si="100"/>
        <v>1.8257052160691761E-2</v>
      </c>
      <c r="Z115" s="32" t="s">
        <v>5</v>
      </c>
      <c r="AA115" s="33"/>
      <c r="AB115" s="65"/>
      <c r="AC115" s="38"/>
      <c r="AD115" s="38"/>
      <c r="AE115" s="38"/>
      <c r="AF115" s="38"/>
      <c r="AG115" s="38"/>
      <c r="AH115" s="38"/>
      <c r="AI115" s="38"/>
      <c r="AJ115" s="38"/>
      <c r="AK115" s="38"/>
      <c r="AL115" s="35"/>
      <c r="AM115" s="35"/>
      <c r="AN115" s="33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</row>
    <row r="116" spans="4:78" x14ac:dyDescent="0.2">
      <c r="D116" s="7" t="s">
        <v>82</v>
      </c>
      <c r="E116" s="55">
        <f t="shared" ref="E116:N116" si="103">E6</f>
        <v>0</v>
      </c>
      <c r="F116" s="55">
        <f t="shared" si="103"/>
        <v>9.9999999999999995E-8</v>
      </c>
      <c r="G116" s="55">
        <f t="shared" si="103"/>
        <v>2.4999999999999999E-7</v>
      </c>
      <c r="H116" s="55">
        <f t="shared" si="103"/>
        <v>4.9999999999999998E-7</v>
      </c>
      <c r="I116" s="55">
        <f t="shared" si="103"/>
        <v>9.9999999999999995E-7</v>
      </c>
      <c r="J116" s="55">
        <f t="shared" si="103"/>
        <v>1.9999999999999999E-6</v>
      </c>
      <c r="K116" s="55">
        <f t="shared" si="103"/>
        <v>3.9999999999999998E-6</v>
      </c>
      <c r="L116" s="55">
        <f t="shared" si="103"/>
        <v>6.0000000000000002E-6</v>
      </c>
      <c r="M116" s="55">
        <f t="shared" si="103"/>
        <v>1.0000000000000001E-5</v>
      </c>
      <c r="N116" s="56">
        <f t="shared" si="103"/>
        <v>1.4E-5</v>
      </c>
      <c r="P116" s="60">
        <f t="shared" si="101"/>
        <v>-8</v>
      </c>
      <c r="Q116" s="34" t="s">
        <v>6</v>
      </c>
      <c r="R116" s="34" t="s">
        <v>7</v>
      </c>
      <c r="S116" s="34" t="s">
        <v>8</v>
      </c>
      <c r="T116" s="34" t="s">
        <v>9</v>
      </c>
      <c r="U116" s="34" t="s">
        <v>10</v>
      </c>
      <c r="V116" s="34" t="s">
        <v>11</v>
      </c>
      <c r="W116" s="34" t="s">
        <v>12</v>
      </c>
      <c r="X116" s="34" t="s">
        <v>13</v>
      </c>
      <c r="Y116" s="34" t="s">
        <v>14</v>
      </c>
      <c r="Z116" s="32"/>
      <c r="AA116" s="33"/>
      <c r="AB116" s="65"/>
      <c r="AC116" s="38"/>
      <c r="AD116" s="38"/>
      <c r="AE116" s="38"/>
      <c r="AF116" s="38"/>
      <c r="AG116" s="38"/>
      <c r="AH116" s="38"/>
      <c r="AI116" s="38"/>
      <c r="AJ116" s="38"/>
      <c r="AK116" s="38"/>
      <c r="AL116" s="35"/>
      <c r="AM116" s="38"/>
      <c r="AN116" s="33"/>
      <c r="AO116" s="35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</row>
    <row r="117" spans="4:78" x14ac:dyDescent="0.2">
      <c r="D117" s="53">
        <f t="shared" ref="D117:D122" si="104">D7</f>
        <v>0</v>
      </c>
      <c r="E117" s="30">
        <f>STDEV(E58,E66,E74,E82,E90,E98)</f>
        <v>0</v>
      </c>
      <c r="F117" s="30">
        <f t="shared" ref="F117:N117" si="105">STDEV(F58,F66,F74,F82,F90,F98)</f>
        <v>0.14683780626816637</v>
      </c>
      <c r="G117" s="30">
        <f t="shared" si="105"/>
        <v>0.11532056313909318</v>
      </c>
      <c r="H117" s="30">
        <f t="shared" si="105"/>
        <v>9.6435365449749275E-2</v>
      </c>
      <c r="I117" s="30">
        <f t="shared" si="105"/>
        <v>7.9552708618125426E-2</v>
      </c>
      <c r="J117" s="30">
        <f t="shared" si="105"/>
        <v>9.327953848456827E-2</v>
      </c>
      <c r="K117" s="30">
        <f t="shared" si="105"/>
        <v>3.8503144355437918E-2</v>
      </c>
      <c r="L117" s="30">
        <f t="shared" si="105"/>
        <v>2.2240119671239227E-2</v>
      </c>
      <c r="M117" s="30">
        <f t="shared" si="105"/>
        <v>2.1453575917901466E-2</v>
      </c>
      <c r="N117" s="31">
        <f t="shared" si="105"/>
        <v>3.6844822642114923E-2</v>
      </c>
      <c r="P117" s="7"/>
      <c r="Q117" s="8"/>
      <c r="R117" s="8"/>
      <c r="S117" s="8"/>
      <c r="T117" s="8"/>
      <c r="U117" s="8"/>
      <c r="V117" s="8"/>
      <c r="W117" s="8"/>
      <c r="X117" s="8"/>
      <c r="Y117" s="8" t="s">
        <v>15</v>
      </c>
      <c r="Z117" s="31">
        <f>SUM(R112:Y115)</f>
        <v>2.1461280356782355</v>
      </c>
      <c r="AA117" s="35"/>
      <c r="AB117" s="65"/>
      <c r="AC117" s="38"/>
      <c r="AD117" s="38"/>
      <c r="AE117" s="38"/>
      <c r="AF117" s="38"/>
      <c r="AG117" s="38"/>
      <c r="AH117" s="38"/>
      <c r="AI117" s="38"/>
      <c r="AJ117" s="38"/>
      <c r="AK117" s="38"/>
      <c r="AL117" s="35"/>
      <c r="AM117" s="38"/>
      <c r="AN117" s="33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5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</row>
    <row r="118" spans="4:78" x14ac:dyDescent="0.2">
      <c r="D118" s="53">
        <f t="shared" si="104"/>
        <v>1.0000000000000001E-9</v>
      </c>
      <c r="E118" s="30">
        <f t="shared" ref="E118:N122" si="106">STDEV(E59,E67,E75,E83,E91,E99)</f>
        <v>0.18769610851352161</v>
      </c>
      <c r="F118" s="30">
        <f t="shared" si="106"/>
        <v>0.12230660745636314</v>
      </c>
      <c r="G118" s="30">
        <f t="shared" si="106"/>
        <v>0.1546459951940882</v>
      </c>
      <c r="H118" s="30">
        <f t="shared" si="106"/>
        <v>0.16905330212180894</v>
      </c>
      <c r="I118" s="30">
        <f t="shared" si="106"/>
        <v>0.11864529110041443</v>
      </c>
      <c r="J118" s="30">
        <f t="shared" si="106"/>
        <v>5.2256864493720676E-2</v>
      </c>
      <c r="K118" s="30">
        <f t="shared" si="106"/>
        <v>3.7781800219661738E-2</v>
      </c>
      <c r="L118" s="30">
        <f t="shared" si="106"/>
        <v>2.8315953303262212E-2</v>
      </c>
      <c r="M118" s="30">
        <f t="shared" si="106"/>
        <v>2.4217468995670392E-2</v>
      </c>
      <c r="N118" s="31">
        <f t="shared" si="106"/>
        <v>3.1374598900967589E-2</v>
      </c>
      <c r="P118" s="7" t="s">
        <v>16</v>
      </c>
      <c r="Q118" s="8" t="s">
        <v>77</v>
      </c>
      <c r="R118" s="8"/>
      <c r="S118" s="8"/>
      <c r="T118" s="8"/>
      <c r="U118" s="8"/>
      <c r="V118" s="8"/>
      <c r="W118" s="8"/>
      <c r="X118" s="8"/>
      <c r="Y118" s="8"/>
      <c r="Z118" s="9"/>
      <c r="AA118" s="50"/>
      <c r="AB118" s="65"/>
      <c r="AC118" s="38"/>
      <c r="AD118" s="38"/>
      <c r="AE118" s="38"/>
      <c r="AF118" s="38"/>
      <c r="AG118" s="38"/>
      <c r="AH118" s="38"/>
      <c r="AI118" s="38"/>
      <c r="AJ118" s="38"/>
      <c r="AK118" s="38"/>
      <c r="AL118" s="35"/>
      <c r="AM118" s="38"/>
      <c r="AN118" s="33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5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</row>
    <row r="119" spans="4:78" x14ac:dyDescent="0.2">
      <c r="D119" s="53">
        <f t="shared" si="104"/>
        <v>2.5000000000000001E-9</v>
      </c>
      <c r="E119" s="30">
        <f t="shared" si="106"/>
        <v>0.1297610833521865</v>
      </c>
      <c r="F119" s="30">
        <f t="shared" si="106"/>
        <v>0.12508951393785378</v>
      </c>
      <c r="G119" s="30">
        <f t="shared" si="106"/>
        <v>0.10991524131776802</v>
      </c>
      <c r="H119" s="30">
        <f t="shared" si="106"/>
        <v>0.1573747673618161</v>
      </c>
      <c r="I119" s="30">
        <f t="shared" si="106"/>
        <v>0.10577437707869064</v>
      </c>
      <c r="J119" s="30">
        <f t="shared" si="106"/>
        <v>8.2222335873629815E-2</v>
      </c>
      <c r="K119" s="30">
        <f t="shared" si="106"/>
        <v>3.9239758432393967E-2</v>
      </c>
      <c r="L119" s="30">
        <f t="shared" si="106"/>
        <v>3.5996085621547665E-2</v>
      </c>
      <c r="M119" s="30">
        <f t="shared" si="106"/>
        <v>2.4620224463007715E-2</v>
      </c>
      <c r="N119" s="31">
        <f t="shared" si="106"/>
        <v>2.4406021875764711E-2</v>
      </c>
      <c r="P119" s="7" t="s">
        <v>79</v>
      </c>
      <c r="Q119" s="58" t="e">
        <f>LOG(E6,10)</f>
        <v>#NUM!</v>
      </c>
      <c r="R119" s="58">
        <f t="shared" ref="R119:Z119" si="107">LOG(F6,10)</f>
        <v>-7</v>
      </c>
      <c r="S119" s="58">
        <f t="shared" si="107"/>
        <v>-6.6020599913279616</v>
      </c>
      <c r="T119" s="58">
        <f t="shared" si="107"/>
        <v>-6.3010299956639804</v>
      </c>
      <c r="U119" s="58">
        <f t="shared" si="107"/>
        <v>-5.9999999999999991</v>
      </c>
      <c r="V119" s="58">
        <f t="shared" si="107"/>
        <v>-5.6989700043360179</v>
      </c>
      <c r="W119" s="58">
        <f t="shared" si="107"/>
        <v>-5.3979400086720366</v>
      </c>
      <c r="X119" s="58">
        <f t="shared" si="107"/>
        <v>-5.2218487496163561</v>
      </c>
      <c r="Y119" s="58">
        <f t="shared" si="107"/>
        <v>-5</v>
      </c>
      <c r="Z119" s="58">
        <f t="shared" si="107"/>
        <v>-4.8538719643217609</v>
      </c>
      <c r="AA119" s="50"/>
      <c r="AB119" s="6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8"/>
      <c r="AN119" s="33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5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</row>
    <row r="120" spans="4:78" x14ac:dyDescent="0.2">
      <c r="D120" s="53">
        <f t="shared" si="104"/>
        <v>5.0000000000000001E-9</v>
      </c>
      <c r="E120" s="30">
        <f t="shared" si="106"/>
        <v>0.10650992372276255</v>
      </c>
      <c r="F120" s="30">
        <f t="shared" si="106"/>
        <v>0.14685086740967548</v>
      </c>
      <c r="G120" s="30">
        <f t="shared" si="106"/>
        <v>0.33757834360362782</v>
      </c>
      <c r="H120" s="30">
        <f t="shared" si="106"/>
        <v>0.15072201606013091</v>
      </c>
      <c r="I120" s="30">
        <f t="shared" si="106"/>
        <v>9.442501273323986E-2</v>
      </c>
      <c r="J120" s="30">
        <f t="shared" si="106"/>
        <v>6.1952036862650148E-2</v>
      </c>
      <c r="K120" s="30">
        <f t="shared" si="106"/>
        <v>4.3797808355661598E-2</v>
      </c>
      <c r="L120" s="30">
        <f t="shared" si="106"/>
        <v>2.8854883258708625E-2</v>
      </c>
      <c r="M120" s="30">
        <f t="shared" si="106"/>
        <v>3.3578257182575726E-2</v>
      </c>
      <c r="N120" s="31">
        <f t="shared" si="106"/>
        <v>3.6647376731215708E-2</v>
      </c>
      <c r="P120" s="60" t="e">
        <f>LOG(D7,10)</f>
        <v>#NUM!</v>
      </c>
      <c r="Q120" s="30" t="e">
        <f>Q111*AVERAGE(Q46:R47)</f>
        <v>#NUM!</v>
      </c>
      <c r="R120" s="30" t="e">
        <f t="shared" ref="R120:Y120" si="108">R111*AVERAGE(R46:S47)</f>
        <v>#NUM!</v>
      </c>
      <c r="S120" s="30" t="e">
        <f t="shared" si="108"/>
        <v>#NUM!</v>
      </c>
      <c r="T120" s="30" t="e">
        <f t="shared" si="108"/>
        <v>#NUM!</v>
      </c>
      <c r="U120" s="30" t="e">
        <f t="shared" si="108"/>
        <v>#NUM!</v>
      </c>
      <c r="V120" s="30" t="e">
        <f t="shared" si="108"/>
        <v>#NUM!</v>
      </c>
      <c r="W120" s="30" t="e">
        <f t="shared" si="108"/>
        <v>#NUM!</v>
      </c>
      <c r="X120" s="30" t="e">
        <f t="shared" si="108"/>
        <v>#NUM!</v>
      </c>
      <c r="Y120" s="30" t="e">
        <f t="shared" si="108"/>
        <v>#NUM!</v>
      </c>
      <c r="Z120" s="32" t="s">
        <v>1</v>
      </c>
      <c r="AA120" s="50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8"/>
      <c r="AM120" s="38"/>
      <c r="AN120" s="33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5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</row>
    <row r="121" spans="4:78" x14ac:dyDescent="0.2">
      <c r="D121" s="53">
        <f t="shared" si="104"/>
        <v>7.4999999999999993E-9</v>
      </c>
      <c r="E121" s="30">
        <f t="shared" si="106"/>
        <v>0.19821023546089378</v>
      </c>
      <c r="F121" s="30">
        <f t="shared" si="106"/>
        <v>0.24706143311421946</v>
      </c>
      <c r="G121" s="30">
        <f t="shared" si="106"/>
        <v>0.17382265258428065</v>
      </c>
      <c r="H121" s="30">
        <f t="shared" si="106"/>
        <v>0.26369767412758754</v>
      </c>
      <c r="I121" s="30">
        <f t="shared" si="106"/>
        <v>0.24219063194389728</v>
      </c>
      <c r="J121" s="30">
        <f t="shared" si="106"/>
        <v>7.4192241333102094E-2</v>
      </c>
      <c r="K121" s="30">
        <f t="shared" si="106"/>
        <v>3.8365096589104135E-2</v>
      </c>
      <c r="L121" s="30">
        <f t="shared" si="106"/>
        <v>2.5521863789965286E-2</v>
      </c>
      <c r="M121" s="30">
        <f t="shared" si="106"/>
        <v>2.4206610947717349E-2</v>
      </c>
      <c r="N121" s="31">
        <f t="shared" si="106"/>
        <v>2.3666319860689927E-2</v>
      </c>
      <c r="P121" s="60">
        <f t="shared" ref="P121:P125" si="109">LOG(D8,10)</f>
        <v>-8.9999999999999982</v>
      </c>
      <c r="Q121" s="30" t="e">
        <f t="shared" ref="Q121:Y124" si="110">Q112*AVERAGE(Q47:R48)</f>
        <v>#NUM!</v>
      </c>
      <c r="R121" s="30">
        <f t="shared" si="110"/>
        <v>0.16304605074551809</v>
      </c>
      <c r="S121" s="30">
        <f t="shared" si="110"/>
        <v>0.1166497373378737</v>
      </c>
      <c r="T121" s="30">
        <f t="shared" si="110"/>
        <v>0.10771121339957024</v>
      </c>
      <c r="U121" s="30">
        <f t="shared" si="110"/>
        <v>7.3127026362139733E-2</v>
      </c>
      <c r="V121" s="30">
        <f t="shared" si="110"/>
        <v>2.9448623719437631E-2</v>
      </c>
      <c r="W121" s="30">
        <f t="shared" si="110"/>
        <v>5.3092998498376048E-3</v>
      </c>
      <c r="X121" s="30">
        <f t="shared" si="110"/>
        <v>2.9775883496572062E-3</v>
      </c>
      <c r="Y121" s="30">
        <f t="shared" si="110"/>
        <v>1.1285003887712287E-3</v>
      </c>
      <c r="Z121" s="32" t="s">
        <v>2</v>
      </c>
      <c r="AA121" s="50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8"/>
      <c r="AN121" s="33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5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</row>
    <row r="122" spans="4:78" x14ac:dyDescent="0.2">
      <c r="D122" s="53">
        <f t="shared" si="104"/>
        <v>1E-8</v>
      </c>
      <c r="E122" s="30">
        <f t="shared" si="106"/>
        <v>0.15465048450055865</v>
      </c>
      <c r="F122" s="30">
        <f t="shared" si="106"/>
        <v>0.14128478193564981</v>
      </c>
      <c r="G122" s="30">
        <f t="shared" si="106"/>
        <v>0.206460131893202</v>
      </c>
      <c r="H122" s="30">
        <f t="shared" si="106"/>
        <v>0.16828227883195859</v>
      </c>
      <c r="I122" s="30">
        <f t="shared" si="106"/>
        <v>0.10155246769356709</v>
      </c>
      <c r="J122" s="30">
        <f t="shared" si="106"/>
        <v>2.005357189739659E-2</v>
      </c>
      <c r="K122" s="30">
        <f t="shared" si="106"/>
        <v>3.8465001664929555E-2</v>
      </c>
      <c r="L122" s="30">
        <f t="shared" si="106"/>
        <v>2.7178893369382656E-2</v>
      </c>
      <c r="M122" s="30">
        <f t="shared" si="106"/>
        <v>2.097136776534016E-2</v>
      </c>
      <c r="N122" s="31">
        <f t="shared" si="106"/>
        <v>2.6754341875251032E-2</v>
      </c>
      <c r="P122" s="60">
        <f t="shared" si="109"/>
        <v>-8.6020599913279607</v>
      </c>
      <c r="Q122" s="30" t="e">
        <f t="shared" si="110"/>
        <v>#NUM!</v>
      </c>
      <c r="R122" s="30">
        <f t="shared" si="110"/>
        <v>0.11699343865393319</v>
      </c>
      <c r="S122" s="30">
        <f t="shared" si="110"/>
        <v>8.3701836547617786E-2</v>
      </c>
      <c r="T122" s="30">
        <f t="shared" si="110"/>
        <v>7.7288012678526821E-2</v>
      </c>
      <c r="U122" s="30">
        <f t="shared" si="110"/>
        <v>5.247218337104511E-2</v>
      </c>
      <c r="V122" s="30">
        <f t="shared" si="110"/>
        <v>2.1130813882393257E-2</v>
      </c>
      <c r="W122" s="30">
        <f t="shared" si="110"/>
        <v>3.8096798017316414E-3</v>
      </c>
      <c r="X122" s="30">
        <f t="shared" si="110"/>
        <v>2.1365638623532411E-3</v>
      </c>
      <c r="Y122" s="30">
        <f t="shared" si="110"/>
        <v>8.0975368861104283E-4</v>
      </c>
      <c r="Z122" s="32" t="s">
        <v>3</v>
      </c>
      <c r="AA122" s="50"/>
      <c r="AB122" s="3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38"/>
      <c r="AN122" s="33"/>
      <c r="AO122" s="38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</row>
    <row r="123" spans="4:78" ht="13.2" x14ac:dyDescent="0.2">
      <c r="D123" s="7" t="s">
        <v>67</v>
      </c>
      <c r="E123" s="28" t="s">
        <v>81</v>
      </c>
      <c r="F123" s="8"/>
      <c r="G123" s="8"/>
      <c r="H123" s="8"/>
      <c r="I123" s="8"/>
      <c r="J123" s="8"/>
      <c r="K123" s="8"/>
      <c r="L123" s="8"/>
      <c r="M123" s="8"/>
      <c r="N123" s="9"/>
      <c r="P123" s="60">
        <f t="shared" si="109"/>
        <v>-8.3010299956639813</v>
      </c>
      <c r="Q123" s="30" t="e">
        <f t="shared" si="110"/>
        <v>#NUM!</v>
      </c>
      <c r="R123" s="30">
        <f t="shared" si="110"/>
        <v>6.5813174536467858E-2</v>
      </c>
      <c r="S123" s="30">
        <f t="shared" si="110"/>
        <v>4.7085406165605311E-2</v>
      </c>
      <c r="T123" s="30">
        <f t="shared" si="110"/>
        <v>4.3477390924756963E-2</v>
      </c>
      <c r="U123" s="30">
        <f t="shared" si="110"/>
        <v>2.9517561003768646E-2</v>
      </c>
      <c r="V123" s="30">
        <f t="shared" si="110"/>
        <v>1.1886871247995513E-2</v>
      </c>
      <c r="W123" s="30">
        <f t="shared" si="110"/>
        <v>2.1430870363685272E-3</v>
      </c>
      <c r="X123" s="30">
        <f t="shared" si="110"/>
        <v>1.2018968926736167E-3</v>
      </c>
      <c r="Y123" s="30">
        <f t="shared" si="110"/>
        <v>4.5551666361176379E-4</v>
      </c>
      <c r="Z123" s="32" t="s">
        <v>4</v>
      </c>
      <c r="AA123" s="33"/>
      <c r="AB123" s="65"/>
      <c r="AC123" s="38"/>
      <c r="AD123" s="38"/>
      <c r="AE123" s="38"/>
      <c r="AF123" s="38"/>
      <c r="AG123" s="38"/>
      <c r="AH123" s="38"/>
      <c r="AI123" s="38"/>
      <c r="AJ123" s="38"/>
      <c r="AK123" s="38"/>
      <c r="AL123" s="35"/>
      <c r="AM123" s="33"/>
      <c r="AN123" s="33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8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</row>
    <row r="124" spans="4:78" x14ac:dyDescent="0.2">
      <c r="D124" s="7" t="s">
        <v>82</v>
      </c>
      <c r="E124" s="55">
        <f t="shared" ref="E124:N124" si="111">E6</f>
        <v>0</v>
      </c>
      <c r="F124" s="55">
        <f t="shared" si="111"/>
        <v>9.9999999999999995E-8</v>
      </c>
      <c r="G124" s="55">
        <f t="shared" si="111"/>
        <v>2.4999999999999999E-7</v>
      </c>
      <c r="H124" s="55">
        <f t="shared" si="111"/>
        <v>4.9999999999999998E-7</v>
      </c>
      <c r="I124" s="55">
        <f t="shared" si="111"/>
        <v>9.9999999999999995E-7</v>
      </c>
      <c r="J124" s="55">
        <f t="shared" si="111"/>
        <v>1.9999999999999999E-6</v>
      </c>
      <c r="K124" s="55">
        <f t="shared" si="111"/>
        <v>3.9999999999999998E-6</v>
      </c>
      <c r="L124" s="55">
        <f t="shared" si="111"/>
        <v>6.0000000000000002E-6</v>
      </c>
      <c r="M124" s="55">
        <f t="shared" si="111"/>
        <v>1.0000000000000001E-5</v>
      </c>
      <c r="N124" s="56">
        <f t="shared" si="111"/>
        <v>1.4E-5</v>
      </c>
      <c r="P124" s="60">
        <f t="shared" si="109"/>
        <v>-8.1249387366082999</v>
      </c>
      <c r="Q124" s="30" t="e">
        <f t="shared" si="110"/>
        <v>#NUM!</v>
      </c>
      <c r="R124" s="30">
        <f t="shared" si="110"/>
        <v>3.8285069469912412E-2</v>
      </c>
      <c r="S124" s="30">
        <f t="shared" si="110"/>
        <v>2.7390686724439377E-2</v>
      </c>
      <c r="T124" s="30">
        <f t="shared" si="110"/>
        <v>2.5291819512558562E-2</v>
      </c>
      <c r="U124" s="30">
        <f t="shared" si="110"/>
        <v>1.7171058554324388E-2</v>
      </c>
      <c r="V124" s="30">
        <f t="shared" si="110"/>
        <v>6.914872207801525E-3</v>
      </c>
      <c r="W124" s="30">
        <f t="shared" si="110"/>
        <v>1.2466840666069661E-3</v>
      </c>
      <c r="X124" s="30">
        <f t="shared" si="110"/>
        <v>6.9917165302798136E-4</v>
      </c>
      <c r="Y124" s="30">
        <f t="shared" si="110"/>
        <v>2.6498474255205051E-4</v>
      </c>
      <c r="Z124" s="32" t="s">
        <v>5</v>
      </c>
      <c r="AA124" s="33"/>
      <c r="AB124" s="65"/>
      <c r="AC124" s="38"/>
      <c r="AD124" s="38"/>
      <c r="AE124" s="38"/>
      <c r="AF124" s="38"/>
      <c r="AG124" s="38"/>
      <c r="AH124" s="38"/>
      <c r="AI124" s="38"/>
      <c r="AJ124" s="38"/>
      <c r="AK124" s="38"/>
      <c r="AL124" s="35"/>
      <c r="AM124" s="35"/>
      <c r="AN124" s="33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8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</row>
    <row r="125" spans="4:78" x14ac:dyDescent="0.2">
      <c r="D125" s="53">
        <f t="shared" ref="D125:D130" si="112">D7</f>
        <v>0</v>
      </c>
      <c r="E125" s="30">
        <f>E117/(6^0.5)</f>
        <v>0</v>
      </c>
      <c r="F125" s="30">
        <f t="shared" ref="F125:N125" si="113">F117/(6^0.5)</f>
        <v>5.9946283384442835E-2</v>
      </c>
      <c r="G125" s="30">
        <f t="shared" si="113"/>
        <v>4.7079422756864775E-2</v>
      </c>
      <c r="H125" s="30">
        <f t="shared" si="113"/>
        <v>3.9369573085118029E-2</v>
      </c>
      <c r="I125" s="30">
        <f t="shared" si="113"/>
        <v>3.2477257295119528E-2</v>
      </c>
      <c r="J125" s="30">
        <f t="shared" si="113"/>
        <v>3.8081212121583122E-2</v>
      </c>
      <c r="K125" s="30">
        <f t="shared" si="113"/>
        <v>1.571884286059087E-2</v>
      </c>
      <c r="L125" s="30">
        <f t="shared" si="113"/>
        <v>9.0794908354951461E-3</v>
      </c>
      <c r="M125" s="30">
        <f t="shared" si="113"/>
        <v>8.7583856928199755E-3</v>
      </c>
      <c r="N125" s="31">
        <f t="shared" si="113"/>
        <v>1.504183585608765E-2</v>
      </c>
      <c r="P125" s="60">
        <f t="shared" si="109"/>
        <v>-8</v>
      </c>
      <c r="Q125" s="34" t="s">
        <v>6</v>
      </c>
      <c r="R125" s="34" t="s">
        <v>7</v>
      </c>
      <c r="S125" s="34" t="s">
        <v>8</v>
      </c>
      <c r="T125" s="34" t="s">
        <v>9</v>
      </c>
      <c r="U125" s="34" t="s">
        <v>10</v>
      </c>
      <c r="V125" s="34" t="s">
        <v>11</v>
      </c>
      <c r="W125" s="34" t="s">
        <v>12</v>
      </c>
      <c r="X125" s="34" t="s">
        <v>13</v>
      </c>
      <c r="Y125" s="34" t="s">
        <v>14</v>
      </c>
      <c r="Z125" s="32"/>
      <c r="AA125" s="33"/>
      <c r="AB125" s="65"/>
      <c r="AC125" s="38"/>
      <c r="AD125" s="38"/>
      <c r="AE125" s="38"/>
      <c r="AF125" s="38"/>
      <c r="AG125" s="38"/>
      <c r="AH125" s="38"/>
      <c r="AI125" s="38"/>
      <c r="AJ125" s="38"/>
      <c r="AK125" s="38"/>
      <c r="AL125" s="35"/>
      <c r="AM125" s="38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</row>
    <row r="126" spans="4:78" x14ac:dyDescent="0.2">
      <c r="D126" s="53">
        <f t="shared" si="112"/>
        <v>1.0000000000000001E-9</v>
      </c>
      <c r="E126" s="30">
        <f t="shared" ref="E126:N126" si="114">E118/(6^0.5)</f>
        <v>7.662661542736493E-2</v>
      </c>
      <c r="F126" s="30">
        <f t="shared" si="114"/>
        <v>4.9931463406495021E-2</v>
      </c>
      <c r="G126" s="30">
        <f t="shared" si="114"/>
        <v>6.3133963165069293E-2</v>
      </c>
      <c r="H126" s="30">
        <f t="shared" si="114"/>
        <v>6.9015721588499446E-2</v>
      </c>
      <c r="I126" s="30">
        <f t="shared" si="114"/>
        <v>4.8436737263331572E-2</v>
      </c>
      <c r="J126" s="30">
        <f t="shared" si="114"/>
        <v>2.133377559456321E-2</v>
      </c>
      <c r="K126" s="30">
        <f t="shared" si="114"/>
        <v>1.5424355350324111E-2</v>
      </c>
      <c r="L126" s="30">
        <f t="shared" si="114"/>
        <v>1.1559939528911375E-2</v>
      </c>
      <c r="M126" s="30">
        <f t="shared" si="114"/>
        <v>9.8867403168440438E-3</v>
      </c>
      <c r="N126" s="31">
        <f t="shared" si="114"/>
        <v>1.2808626365309415E-2</v>
      </c>
      <c r="P126" s="7"/>
      <c r="Q126" s="8"/>
      <c r="R126" s="8"/>
      <c r="S126" s="8"/>
      <c r="T126" s="8"/>
      <c r="U126" s="8"/>
      <c r="V126" s="8"/>
      <c r="W126" s="8"/>
      <c r="X126" s="8"/>
      <c r="Y126" s="8" t="s">
        <v>17</v>
      </c>
      <c r="Z126" s="31">
        <f>SUM(R121:Y124)</f>
        <v>1.176585574041489</v>
      </c>
      <c r="AA126" s="33"/>
      <c r="AB126" s="65"/>
      <c r="AC126" s="38"/>
      <c r="AD126" s="38"/>
      <c r="AE126" s="38"/>
      <c r="AF126" s="38"/>
      <c r="AG126" s="38"/>
      <c r="AH126" s="38"/>
      <c r="AI126" s="38"/>
      <c r="AJ126" s="38"/>
      <c r="AK126" s="38"/>
      <c r="AL126" s="35"/>
      <c r="AM126" s="38"/>
      <c r="AN126" s="33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</row>
    <row r="127" spans="4:78" x14ac:dyDescent="0.2">
      <c r="D127" s="53">
        <f t="shared" si="112"/>
        <v>2.5000000000000001E-9</v>
      </c>
      <c r="E127" s="30">
        <f t="shared" ref="E127:N127" si="115">E119/(6^0.5)</f>
        <v>5.2974740447268978E-2</v>
      </c>
      <c r="F127" s="30">
        <f t="shared" si="115"/>
        <v>5.1067580220084376E-2</v>
      </c>
      <c r="G127" s="30">
        <f t="shared" si="115"/>
        <v>4.487270936390176E-2</v>
      </c>
      <c r="H127" s="30">
        <f t="shared" si="115"/>
        <v>6.4247979737609581E-2</v>
      </c>
      <c r="I127" s="30">
        <f t="shared" si="115"/>
        <v>4.3182208617255476E-2</v>
      </c>
      <c r="J127" s="30">
        <f t="shared" si="115"/>
        <v>3.3567128058354934E-2</v>
      </c>
      <c r="K127" s="30">
        <f t="shared" si="115"/>
        <v>1.6019564298239791E-2</v>
      </c>
      <c r="L127" s="30">
        <f t="shared" si="115"/>
        <v>1.4695340418387675E-2</v>
      </c>
      <c r="M127" s="30">
        <f t="shared" si="115"/>
        <v>1.005116454785948E-2</v>
      </c>
      <c r="N127" s="31">
        <f t="shared" si="115"/>
        <v>9.9637167078045867E-3</v>
      </c>
      <c r="P127" s="7" t="s">
        <v>18</v>
      </c>
      <c r="Q127" s="8" t="s">
        <v>77</v>
      </c>
      <c r="R127" s="8"/>
      <c r="S127" s="8"/>
      <c r="T127" s="8"/>
      <c r="U127" s="8"/>
      <c r="V127" s="8"/>
      <c r="W127" s="8"/>
      <c r="X127" s="8"/>
      <c r="Y127" s="8"/>
      <c r="Z127" s="9"/>
      <c r="AA127" s="35"/>
      <c r="AB127" s="65"/>
      <c r="AC127" s="38"/>
      <c r="AD127" s="38"/>
      <c r="AE127" s="38"/>
      <c r="AF127" s="38"/>
      <c r="AG127" s="38"/>
      <c r="AH127" s="38"/>
      <c r="AI127" s="38"/>
      <c r="AJ127" s="38"/>
      <c r="AK127" s="38"/>
      <c r="AL127" s="35"/>
      <c r="AM127" s="38"/>
      <c r="AN127" s="33"/>
      <c r="AO127" s="35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</row>
    <row r="128" spans="4:78" x14ac:dyDescent="0.2">
      <c r="D128" s="53">
        <f t="shared" si="112"/>
        <v>5.0000000000000001E-9</v>
      </c>
      <c r="E128" s="30">
        <f t="shared" ref="E128:N128" si="116">E120/(6^0.5)</f>
        <v>4.3482494277254265E-2</v>
      </c>
      <c r="F128" s="30">
        <f t="shared" si="116"/>
        <v>5.9951615573135435E-2</v>
      </c>
      <c r="G128" s="30">
        <f t="shared" si="116"/>
        <v>0.13781578167380362</v>
      </c>
      <c r="H128" s="30">
        <f t="shared" si="116"/>
        <v>6.1532005391815359E-2</v>
      </c>
      <c r="I128" s="30">
        <f t="shared" si="116"/>
        <v>3.8548850025373671E-2</v>
      </c>
      <c r="J128" s="30">
        <f t="shared" si="116"/>
        <v>2.529181313993115E-2</v>
      </c>
      <c r="K128" s="30">
        <f t="shared" si="116"/>
        <v>1.7880380387262744E-2</v>
      </c>
      <c r="L128" s="30">
        <f t="shared" si="116"/>
        <v>1.1779956761902138E-2</v>
      </c>
      <c r="M128" s="30">
        <f t="shared" si="116"/>
        <v>1.370826609154247E-2</v>
      </c>
      <c r="N128" s="31">
        <f t="shared" si="116"/>
        <v>1.4961228900503967E-2</v>
      </c>
      <c r="P128" s="7" t="s">
        <v>79</v>
      </c>
      <c r="Q128" s="58" t="e">
        <f>LOG(E6,10)</f>
        <v>#NUM!</v>
      </c>
      <c r="R128" s="58">
        <f t="shared" ref="R128:Z128" si="117">LOG(F6,10)</f>
        <v>-7</v>
      </c>
      <c r="S128" s="58">
        <f t="shared" si="117"/>
        <v>-6.6020599913279616</v>
      </c>
      <c r="T128" s="58">
        <f t="shared" si="117"/>
        <v>-6.3010299956639804</v>
      </c>
      <c r="U128" s="58">
        <f t="shared" si="117"/>
        <v>-5.9999999999999991</v>
      </c>
      <c r="V128" s="58">
        <f t="shared" si="117"/>
        <v>-5.6989700043360179</v>
      </c>
      <c r="W128" s="58">
        <f t="shared" si="117"/>
        <v>-5.3979400086720366</v>
      </c>
      <c r="X128" s="58">
        <f t="shared" si="117"/>
        <v>-5.2218487496163561</v>
      </c>
      <c r="Y128" s="58">
        <f t="shared" si="117"/>
        <v>-5</v>
      </c>
      <c r="Z128" s="58">
        <f t="shared" si="117"/>
        <v>-4.8538719643217609</v>
      </c>
      <c r="AA128" s="50"/>
      <c r="AB128" s="6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8"/>
      <c r="AN128" s="33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5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</row>
    <row r="129" spans="4:78" x14ac:dyDescent="0.2">
      <c r="D129" s="53">
        <f t="shared" si="112"/>
        <v>7.4999999999999993E-9</v>
      </c>
      <c r="E129" s="30">
        <f t="shared" ref="E129:N129" si="118">E121/(6^0.5)</f>
        <v>8.0918989779349651E-2</v>
      </c>
      <c r="F129" s="30">
        <f t="shared" si="118"/>
        <v>0.10086240770843215</v>
      </c>
      <c r="G129" s="30">
        <f t="shared" si="118"/>
        <v>7.0962800761426567E-2</v>
      </c>
      <c r="H129" s="30">
        <f t="shared" si="118"/>
        <v>0.10765412466188447</v>
      </c>
      <c r="I129" s="30">
        <f t="shared" si="118"/>
        <v>9.8873911457458732E-2</v>
      </c>
      <c r="J129" s="30">
        <f t="shared" si="118"/>
        <v>3.028885568992129E-2</v>
      </c>
      <c r="K129" s="30">
        <f t="shared" si="118"/>
        <v>1.5662485095982746E-2</v>
      </c>
      <c r="L129" s="30">
        <f t="shared" si="118"/>
        <v>1.0419257261704897E-2</v>
      </c>
      <c r="M129" s="30">
        <f t="shared" si="118"/>
        <v>9.8823075373294395E-3</v>
      </c>
      <c r="N129" s="31">
        <f t="shared" si="118"/>
        <v>9.6617346246976321E-3</v>
      </c>
      <c r="P129" s="60" t="e">
        <f>LOG(D7,10)</f>
        <v>#NUM!</v>
      </c>
      <c r="Q129" s="30" t="e">
        <f>Q111*AVERAGE(Q55:R56)</f>
        <v>#NUM!</v>
      </c>
      <c r="R129" s="30" t="e">
        <f t="shared" ref="R129:Y129" si="119">R111*AVERAGE(R55:S56)</f>
        <v>#NUM!</v>
      </c>
      <c r="S129" s="30" t="e">
        <f t="shared" si="119"/>
        <v>#NUM!</v>
      </c>
      <c r="T129" s="30" t="e">
        <f t="shared" si="119"/>
        <v>#NUM!</v>
      </c>
      <c r="U129" s="30" t="e">
        <f t="shared" si="119"/>
        <v>#NUM!</v>
      </c>
      <c r="V129" s="30" t="e">
        <f t="shared" si="119"/>
        <v>#NUM!</v>
      </c>
      <c r="W129" s="30" t="e">
        <f t="shared" si="119"/>
        <v>#NUM!</v>
      </c>
      <c r="X129" s="30" t="e">
        <f t="shared" si="119"/>
        <v>#NUM!</v>
      </c>
      <c r="Y129" s="30" t="e">
        <f t="shared" si="119"/>
        <v>#NUM!</v>
      </c>
      <c r="Z129" s="32" t="s">
        <v>1</v>
      </c>
      <c r="AA129" s="50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8"/>
      <c r="AM129" s="38"/>
      <c r="AN129" s="33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5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</row>
    <row r="130" spans="4:78" x14ac:dyDescent="0.2">
      <c r="D130" s="54">
        <f t="shared" si="112"/>
        <v>1E-8</v>
      </c>
      <c r="E130" s="36">
        <f t="shared" ref="E130:N130" si="120">E122/(6^0.5)</f>
        <v>6.3135795916761217E-2</v>
      </c>
      <c r="F130" s="36">
        <f t="shared" si="120"/>
        <v>5.7679270693788712E-2</v>
      </c>
      <c r="G130" s="36">
        <f t="shared" si="120"/>
        <v>8.4286995894343408E-2</v>
      </c>
      <c r="H130" s="36">
        <f t="shared" si="120"/>
        <v>6.8700952648510227E-2</v>
      </c>
      <c r="I130" s="36">
        <f t="shared" si="120"/>
        <v>4.1458621328285442E-2</v>
      </c>
      <c r="J130" s="36">
        <f t="shared" si="120"/>
        <v>8.1868364448063249E-3</v>
      </c>
      <c r="K130" s="36">
        <f t="shared" si="120"/>
        <v>1.5703271172397136E-2</v>
      </c>
      <c r="L130" s="36">
        <f t="shared" si="120"/>
        <v>1.1095736754750092E-2</v>
      </c>
      <c r="M130" s="36">
        <f t="shared" si="120"/>
        <v>8.561525038889085E-3</v>
      </c>
      <c r="N130" s="37">
        <f t="shared" si="120"/>
        <v>1.0922414333056978E-2</v>
      </c>
      <c r="P130" s="60">
        <f t="shared" ref="P130:P134" si="121">LOG(D8,10)</f>
        <v>-8.9999999999999982</v>
      </c>
      <c r="Q130" s="30" t="e">
        <f t="shared" ref="Q130:Y133" si="122">Q112*AVERAGE(Q56:R57)</f>
        <v>#NUM!</v>
      </c>
      <c r="R130" s="30">
        <f t="shared" si="122"/>
        <v>0.16122670447912515</v>
      </c>
      <c r="S130" s="30">
        <f t="shared" si="122"/>
        <v>0.1189465348944285</v>
      </c>
      <c r="T130" s="30">
        <f t="shared" si="122"/>
        <v>0.11209175255908298</v>
      </c>
      <c r="U130" s="30">
        <f t="shared" si="122"/>
        <v>7.110076001682486E-2</v>
      </c>
      <c r="V130" s="30">
        <f t="shared" si="122"/>
        <v>2.5311395804653358E-2</v>
      </c>
      <c r="W130" s="30">
        <f t="shared" si="122"/>
        <v>5.9291316669285244E-3</v>
      </c>
      <c r="X130" s="30">
        <f t="shared" si="122"/>
        <v>2.1127378375784666E-3</v>
      </c>
      <c r="Y130" s="30">
        <f t="shared" si="122"/>
        <v>3.9819804563692393E-4</v>
      </c>
      <c r="Z130" s="32" t="s">
        <v>2</v>
      </c>
      <c r="AA130" s="50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8"/>
      <c r="AN130" s="33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5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</row>
    <row r="131" spans="4:78" x14ac:dyDescent="0.2">
      <c r="P131" s="60">
        <f t="shared" si="121"/>
        <v>-8.6020599913279607</v>
      </c>
      <c r="Q131" s="30" t="e">
        <f t="shared" si="122"/>
        <v>#NUM!</v>
      </c>
      <c r="R131" s="30">
        <f t="shared" si="122"/>
        <v>0.11676094575975753</v>
      </c>
      <c r="S131" s="30">
        <f t="shared" si="122"/>
        <v>8.6549588162771307E-2</v>
      </c>
      <c r="T131" s="30">
        <f t="shared" si="122"/>
        <v>8.3987529525850785E-2</v>
      </c>
      <c r="U131" s="30">
        <f t="shared" si="122"/>
        <v>5.3226336376190606E-2</v>
      </c>
      <c r="V131" s="30">
        <f t="shared" si="122"/>
        <v>1.8901663707488112E-2</v>
      </c>
      <c r="W131" s="30">
        <f t="shared" si="122"/>
        <v>5.0268037311229493E-3</v>
      </c>
      <c r="X131" s="30">
        <f t="shared" si="122"/>
        <v>2.3152135201634006E-3</v>
      </c>
      <c r="Y131" s="30">
        <f t="shared" si="122"/>
        <v>7.0660371514778939E-4</v>
      </c>
      <c r="Z131" s="32" t="s">
        <v>3</v>
      </c>
      <c r="AA131" s="50"/>
      <c r="AB131" s="35"/>
      <c r="AC131" s="35"/>
      <c r="AD131" s="35"/>
      <c r="AE131" s="38"/>
      <c r="AF131" s="33"/>
      <c r="AG131" s="33"/>
      <c r="AH131" s="33"/>
      <c r="AI131" s="33"/>
      <c r="AJ131" s="33"/>
      <c r="AK131" s="33"/>
      <c r="AL131" s="33"/>
      <c r="AM131" s="38"/>
      <c r="AN131" s="33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5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</row>
    <row r="132" spans="4:78" x14ac:dyDescent="0.2">
      <c r="D132" s="97" t="s">
        <v>102</v>
      </c>
      <c r="E132" s="98"/>
      <c r="F132" s="98"/>
      <c r="G132" s="98"/>
      <c r="H132" s="98"/>
      <c r="I132" s="98"/>
      <c r="J132" s="98"/>
      <c r="K132" s="98"/>
      <c r="L132" s="98"/>
      <c r="M132" s="98"/>
      <c r="N132" s="99"/>
      <c r="P132" s="60">
        <f t="shared" si="121"/>
        <v>-8.3010299956639813</v>
      </c>
      <c r="Q132" s="30" t="e">
        <f t="shared" si="122"/>
        <v>#NUM!</v>
      </c>
      <c r="R132" s="30">
        <f t="shared" si="122"/>
        <v>6.8029446353476561E-2</v>
      </c>
      <c r="S132" s="30">
        <f t="shared" si="122"/>
        <v>5.0391809406667792E-2</v>
      </c>
      <c r="T132" s="30">
        <f t="shared" si="122"/>
        <v>4.7206299019512954E-2</v>
      </c>
      <c r="U132" s="30">
        <f t="shared" si="122"/>
        <v>3.0409930713261736E-2</v>
      </c>
      <c r="V132" s="30">
        <f t="shared" si="122"/>
        <v>1.0890433666320065E-2</v>
      </c>
      <c r="W132" s="30">
        <f t="shared" si="122"/>
        <v>3.1288006742263325E-3</v>
      </c>
      <c r="X132" s="30">
        <f t="shared" si="122"/>
        <v>1.841982218071086E-3</v>
      </c>
      <c r="Y132" s="30">
        <f t="shared" si="122"/>
        <v>5.6086195354551778E-4</v>
      </c>
      <c r="Z132" s="32" t="s">
        <v>4</v>
      </c>
      <c r="AA132" s="50"/>
      <c r="AB132" s="35"/>
      <c r="AC132" s="35"/>
      <c r="AD132" s="35"/>
      <c r="AE132" s="38"/>
      <c r="AF132" s="33"/>
      <c r="AG132" s="33"/>
      <c r="AH132" s="33"/>
      <c r="AI132" s="33"/>
      <c r="AJ132" s="33"/>
      <c r="AK132" s="33"/>
      <c r="AL132" s="33"/>
      <c r="AM132" s="33"/>
      <c r="AN132" s="33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5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</row>
    <row r="133" spans="4:78" x14ac:dyDescent="0.2">
      <c r="D133" s="3" t="s">
        <v>21</v>
      </c>
      <c r="E133" s="5">
        <f>MIN(E109:N114)</f>
        <v>9.5594324781864623E-2</v>
      </c>
      <c r="F133" s="5"/>
      <c r="G133" s="5" t="s">
        <v>22</v>
      </c>
      <c r="H133" s="5">
        <f>1/(1-E133)</f>
        <v>1.1056985016804632</v>
      </c>
      <c r="I133" s="5"/>
      <c r="J133" s="5"/>
      <c r="K133" s="5"/>
      <c r="L133" s="5"/>
      <c r="M133" s="5"/>
      <c r="N133" s="6"/>
      <c r="P133" s="60">
        <f t="shared" si="121"/>
        <v>-8.1249387366082999</v>
      </c>
      <c r="Q133" s="30" t="e">
        <f t="shared" si="122"/>
        <v>#NUM!</v>
      </c>
      <c r="R133" s="30">
        <f t="shared" si="122"/>
        <v>4.0177211668864218E-2</v>
      </c>
      <c r="S133" s="30">
        <f t="shared" si="122"/>
        <v>2.9259591789102125E-2</v>
      </c>
      <c r="T133" s="30">
        <f t="shared" si="122"/>
        <v>2.6050643083343549E-2</v>
      </c>
      <c r="U133" s="30">
        <f t="shared" si="122"/>
        <v>1.6457217774228376E-2</v>
      </c>
      <c r="V133" s="30">
        <f t="shared" si="122"/>
        <v>6.3011433241502166E-3</v>
      </c>
      <c r="W133" s="30">
        <f t="shared" si="122"/>
        <v>2.2671376782385203E-3</v>
      </c>
      <c r="X133" s="30">
        <f t="shared" si="122"/>
        <v>1.5686263925358754E-3</v>
      </c>
      <c r="Y133" s="30">
        <f t="shared" si="122"/>
        <v>4.1891293442755277E-4</v>
      </c>
      <c r="Z133" s="32" t="s">
        <v>5</v>
      </c>
      <c r="AA133" s="33"/>
      <c r="AB133" s="35"/>
      <c r="AC133" s="35"/>
      <c r="AD133" s="35"/>
      <c r="AE133" s="38"/>
      <c r="AF133" s="33"/>
      <c r="AG133" s="33"/>
      <c r="AH133" s="33"/>
      <c r="AI133" s="33"/>
      <c r="AJ133" s="33"/>
      <c r="AK133" s="33"/>
      <c r="AL133" s="33"/>
      <c r="AM133" s="33"/>
      <c r="AN133" s="33"/>
      <c r="AO133" s="38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</row>
    <row r="134" spans="4:78" x14ac:dyDescent="0.2">
      <c r="D134" s="7" t="s">
        <v>20</v>
      </c>
      <c r="E134" s="8" t="s">
        <v>81</v>
      </c>
      <c r="F134" s="8"/>
      <c r="G134" s="8" t="s">
        <v>23</v>
      </c>
      <c r="H134" s="8">
        <f>1-H133</f>
        <v>-0.10569850168046324</v>
      </c>
      <c r="I134" s="8"/>
      <c r="J134" s="8"/>
      <c r="K134" s="8"/>
      <c r="L134" s="8"/>
      <c r="M134" s="8"/>
      <c r="N134" s="9"/>
      <c r="P134" s="60">
        <f t="shared" si="121"/>
        <v>-8</v>
      </c>
      <c r="Q134" s="34" t="s">
        <v>6</v>
      </c>
      <c r="R134" s="34" t="s">
        <v>7</v>
      </c>
      <c r="S134" s="34" t="s">
        <v>8</v>
      </c>
      <c r="T134" s="34" t="s">
        <v>9</v>
      </c>
      <c r="U134" s="34" t="s">
        <v>10</v>
      </c>
      <c r="V134" s="34" t="s">
        <v>11</v>
      </c>
      <c r="W134" s="34" t="s">
        <v>12</v>
      </c>
      <c r="X134" s="34" t="s">
        <v>13</v>
      </c>
      <c r="Y134" s="34" t="s">
        <v>14</v>
      </c>
      <c r="Z134" s="32"/>
      <c r="AA134" s="33"/>
      <c r="AB134" s="35"/>
      <c r="AC134" s="35"/>
      <c r="AD134" s="35"/>
      <c r="AE134" s="38"/>
      <c r="AF134" s="33"/>
      <c r="AG134" s="33"/>
      <c r="AH134" s="33"/>
      <c r="AI134" s="33"/>
      <c r="AJ134" s="33"/>
      <c r="AK134" s="33"/>
      <c r="AL134" s="33"/>
      <c r="AM134" s="33"/>
      <c r="AN134" s="33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8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</row>
    <row r="135" spans="4:78" x14ac:dyDescent="0.2">
      <c r="D135" s="7" t="s">
        <v>82</v>
      </c>
      <c r="E135" s="55">
        <f t="shared" ref="E135:N135" si="123">E6</f>
        <v>0</v>
      </c>
      <c r="F135" s="55">
        <f t="shared" si="123"/>
        <v>9.9999999999999995E-8</v>
      </c>
      <c r="G135" s="55">
        <f t="shared" si="123"/>
        <v>2.4999999999999999E-7</v>
      </c>
      <c r="H135" s="55">
        <f t="shared" si="123"/>
        <v>4.9999999999999998E-7</v>
      </c>
      <c r="I135" s="55">
        <f t="shared" si="123"/>
        <v>9.9999999999999995E-7</v>
      </c>
      <c r="J135" s="55">
        <f t="shared" si="123"/>
        <v>1.9999999999999999E-6</v>
      </c>
      <c r="K135" s="55">
        <f t="shared" si="123"/>
        <v>3.9999999999999998E-6</v>
      </c>
      <c r="L135" s="55">
        <f t="shared" si="123"/>
        <v>6.0000000000000002E-6</v>
      </c>
      <c r="M135" s="55">
        <f t="shared" si="123"/>
        <v>1.0000000000000001E-5</v>
      </c>
      <c r="N135" s="56">
        <f t="shared" si="123"/>
        <v>1.4E-5</v>
      </c>
      <c r="P135" s="7"/>
      <c r="Q135" s="8"/>
      <c r="R135" s="8"/>
      <c r="S135" s="8"/>
      <c r="T135" s="8"/>
      <c r="U135" s="8"/>
      <c r="V135" s="8"/>
      <c r="W135" s="8"/>
      <c r="X135" s="8"/>
      <c r="Y135" s="8" t="s">
        <v>19</v>
      </c>
      <c r="Z135" s="31">
        <f>SUM(R130:Y133)</f>
        <v>1.1995519484527235</v>
      </c>
      <c r="AA135" s="33"/>
      <c r="AB135" s="35"/>
      <c r="AC135" s="35"/>
      <c r="AD135" s="35"/>
      <c r="AE135" s="38"/>
      <c r="AF135" s="33"/>
      <c r="AG135" s="33"/>
      <c r="AH135" s="33"/>
      <c r="AI135" s="33"/>
      <c r="AJ135" s="33"/>
      <c r="AK135" s="33"/>
      <c r="AL135" s="33"/>
      <c r="AM135" s="33"/>
      <c r="AN135" s="33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</row>
    <row r="136" spans="4:78" x14ac:dyDescent="0.2">
      <c r="D136" s="53">
        <f t="shared" ref="D136:D141" si="124">D7</f>
        <v>0</v>
      </c>
      <c r="E136" s="30">
        <f t="shared" ref="E136:N136" si="125">(E109*$H$133)+$H$134</f>
        <v>1</v>
      </c>
      <c r="F136" s="30">
        <f t="shared" si="125"/>
        <v>1.0680268668506177</v>
      </c>
      <c r="G136" s="30">
        <f t="shared" si="125"/>
        <v>0.97621304916595242</v>
      </c>
      <c r="H136" s="30">
        <f t="shared" si="125"/>
        <v>0.95714894998856881</v>
      </c>
      <c r="I136" s="30">
        <f t="shared" si="125"/>
        <v>0.82806524441956286</v>
      </c>
      <c r="J136" s="30">
        <f t="shared" si="125"/>
        <v>0.38394789085415393</v>
      </c>
      <c r="K136" s="30">
        <f t="shared" si="125"/>
        <v>0.10413593450115316</v>
      </c>
      <c r="L136" s="30">
        <f t="shared" si="125"/>
        <v>4.6295514916528585E-2</v>
      </c>
      <c r="M136" s="30">
        <f t="shared" si="125"/>
        <v>2.0669328322555552E-2</v>
      </c>
      <c r="N136" s="31">
        <f t="shared" si="125"/>
        <v>1.7861411858859408E-2</v>
      </c>
      <c r="P136" s="3"/>
      <c r="Q136" s="5"/>
      <c r="R136" s="5"/>
      <c r="S136" s="5"/>
      <c r="T136" s="5"/>
      <c r="U136" s="5"/>
      <c r="V136" s="5"/>
      <c r="W136" s="5"/>
      <c r="X136" s="5"/>
      <c r="Y136" s="5"/>
      <c r="Z136" s="6"/>
      <c r="AA136" s="33"/>
      <c r="AB136" s="33"/>
      <c r="AC136" s="38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3"/>
      <c r="AO136" s="35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</row>
    <row r="137" spans="4:78" x14ac:dyDescent="0.2">
      <c r="D137" s="53">
        <f t="shared" si="124"/>
        <v>1.0000000000000001E-9</v>
      </c>
      <c r="E137" s="30">
        <f t="shared" ref="E137:N137" si="126">(E110*$H$133)+$H$134</f>
        <v>1.025238402509564</v>
      </c>
      <c r="F137" s="30">
        <f t="shared" si="126"/>
        <v>0.99725229438989871</v>
      </c>
      <c r="G137" s="30">
        <f t="shared" si="126"/>
        <v>1.0317195520116591</v>
      </c>
      <c r="H137" s="30">
        <f t="shared" si="126"/>
        <v>0.95833128498559272</v>
      </c>
      <c r="I137" s="30">
        <f t="shared" si="126"/>
        <v>0.85449231325495101</v>
      </c>
      <c r="J137" s="30">
        <f t="shared" si="126"/>
        <v>0.31301680343601235</v>
      </c>
      <c r="K137" s="30">
        <f t="shared" si="126"/>
        <v>0.11246682870548547</v>
      </c>
      <c r="L137" s="30">
        <f t="shared" si="126"/>
        <v>2.8285373826675841E-2</v>
      </c>
      <c r="M137" s="30">
        <f t="shared" si="126"/>
        <v>0</v>
      </c>
      <c r="N137" s="31">
        <f t="shared" si="126"/>
        <v>4.4843865408724509E-3</v>
      </c>
      <c r="P137" s="3" t="s">
        <v>86</v>
      </c>
      <c r="Q137" s="5"/>
      <c r="R137" s="5"/>
      <c r="S137" s="5">
        <f>1-Z126/Z117</f>
        <v>0.45176356932979744</v>
      </c>
      <c r="T137" s="5"/>
      <c r="U137" s="5"/>
      <c r="V137" s="5"/>
      <c r="W137" s="5"/>
      <c r="X137" s="5"/>
      <c r="Y137" s="5"/>
      <c r="Z137" s="6"/>
      <c r="AA137" s="35"/>
      <c r="AB137" s="33"/>
      <c r="AC137" s="35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3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5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</row>
    <row r="138" spans="4:78" x14ac:dyDescent="0.2">
      <c r="D138" s="53">
        <f t="shared" si="124"/>
        <v>2.5000000000000001E-9</v>
      </c>
      <c r="E138" s="30">
        <f t="shared" ref="E138:N138" si="127">(E111*$H$133)+$H$134</f>
        <v>0.98942826434657194</v>
      </c>
      <c r="F138" s="30">
        <f t="shared" si="127"/>
        <v>1.0592016951582677</v>
      </c>
      <c r="G138" s="30">
        <f t="shared" si="127"/>
        <v>0.9843326959426606</v>
      </c>
      <c r="H138" s="30">
        <f t="shared" si="127"/>
        <v>0.99738937196495847</v>
      </c>
      <c r="I138" s="30">
        <f t="shared" si="127"/>
        <v>0.93267021737628664</v>
      </c>
      <c r="J138" s="30">
        <f t="shared" si="127"/>
        <v>0.27396357311041925</v>
      </c>
      <c r="K138" s="30">
        <f t="shared" si="127"/>
        <v>0.14573181683117137</v>
      </c>
      <c r="L138" s="30">
        <f t="shared" si="127"/>
        <v>5.1966887657701272E-2</v>
      </c>
      <c r="M138" s="30">
        <f t="shared" si="127"/>
        <v>1.5473980831550188E-2</v>
      </c>
      <c r="N138" s="31">
        <f t="shared" si="127"/>
        <v>7.4326374317582738E-3</v>
      </c>
      <c r="P138" s="3" t="s">
        <v>87</v>
      </c>
      <c r="Q138" s="5"/>
      <c r="R138" s="5"/>
      <c r="S138" s="5">
        <f>1-Z135/Z117</f>
        <v>0.44106226259066972</v>
      </c>
      <c r="T138" s="5"/>
      <c r="U138" s="5"/>
      <c r="V138" s="5"/>
      <c r="W138" s="5"/>
      <c r="X138" s="5"/>
      <c r="Y138" s="5"/>
      <c r="Z138" s="6"/>
      <c r="AA138" s="50"/>
      <c r="AB138" s="33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3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5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</row>
    <row r="139" spans="4:78" x14ac:dyDescent="0.2">
      <c r="D139" s="53">
        <f t="shared" si="124"/>
        <v>5.0000000000000001E-9</v>
      </c>
      <c r="E139" s="30">
        <f t="shared" ref="E139:N139" si="128">(E112*$H$133)+$H$134</f>
        <v>0.92157863800074291</v>
      </c>
      <c r="F139" s="30">
        <f t="shared" si="128"/>
        <v>0.92796673476815639</v>
      </c>
      <c r="G139" s="30">
        <f t="shared" si="128"/>
        <v>0.92729223647035086</v>
      </c>
      <c r="H139" s="30">
        <f t="shared" si="128"/>
        <v>0.91135592663078802</v>
      </c>
      <c r="I139" s="30">
        <f t="shared" si="128"/>
        <v>0.86586333292428785</v>
      </c>
      <c r="J139" s="30">
        <f t="shared" si="128"/>
        <v>0.27695727970913886</v>
      </c>
      <c r="K139" s="30">
        <f t="shared" si="128"/>
        <v>0.1376823616011861</v>
      </c>
      <c r="L139" s="30">
        <f t="shared" si="128"/>
        <v>4.3937717396448722E-2</v>
      </c>
      <c r="M139" s="30">
        <f t="shared" si="128"/>
        <v>2.7291978660531235E-2</v>
      </c>
      <c r="N139" s="31">
        <f t="shared" si="128"/>
        <v>1.4054281653677309E-2</v>
      </c>
      <c r="P139" s="3" t="s">
        <v>98</v>
      </c>
      <c r="Q139" s="5"/>
      <c r="R139" s="5"/>
      <c r="S139" s="5">
        <f>S138-S137</f>
        <v>-1.0701306739127725E-2</v>
      </c>
      <c r="T139" s="5"/>
      <c r="U139" s="5"/>
      <c r="V139" s="5"/>
      <c r="W139" s="5"/>
      <c r="X139" s="5"/>
      <c r="Y139" s="5"/>
      <c r="Z139" s="6"/>
      <c r="AA139" s="50"/>
      <c r="AB139" s="33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3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5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</row>
    <row r="140" spans="4:78" x14ac:dyDescent="0.2">
      <c r="D140" s="53">
        <f t="shared" si="124"/>
        <v>7.4999999999999993E-9</v>
      </c>
      <c r="E140" s="30">
        <f t="shared" ref="E140:N140" si="129">(E113*$H$133)+$H$134</f>
        <v>0.91616768812660743</v>
      </c>
      <c r="F140" s="30">
        <f t="shared" si="129"/>
        <v>0.96165463257796735</v>
      </c>
      <c r="G140" s="30">
        <f t="shared" si="129"/>
        <v>1.0663915942953131</v>
      </c>
      <c r="H140" s="30">
        <f t="shared" si="129"/>
        <v>0.89748782558338314</v>
      </c>
      <c r="I140" s="30">
        <f t="shared" si="129"/>
        <v>0.887444308622374</v>
      </c>
      <c r="J140" s="30">
        <f t="shared" si="129"/>
        <v>0.2644453043782633</v>
      </c>
      <c r="K140" s="30">
        <f t="shared" si="129"/>
        <v>0.14269888970817707</v>
      </c>
      <c r="L140" s="30">
        <f t="shared" si="129"/>
        <v>7.9291377519734252E-2</v>
      </c>
      <c r="M140" s="30">
        <f t="shared" si="129"/>
        <v>3.8082814153274858E-2</v>
      </c>
      <c r="N140" s="31">
        <f t="shared" si="129"/>
        <v>7.7564986310603712E-3</v>
      </c>
      <c r="P140" s="3"/>
      <c r="Q140" s="5"/>
      <c r="R140" s="5"/>
      <c r="S140" s="5"/>
      <c r="T140" s="5"/>
      <c r="U140" s="5"/>
      <c r="V140" s="5"/>
      <c r="W140" s="5"/>
      <c r="X140" s="5"/>
      <c r="Y140" s="5"/>
      <c r="Z140" s="6"/>
      <c r="AA140" s="50"/>
      <c r="AB140" s="33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3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5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</row>
    <row r="141" spans="4:78" x14ac:dyDescent="0.2">
      <c r="D141" s="54">
        <f t="shared" si="124"/>
        <v>1E-8</v>
      </c>
      <c r="E141" s="36">
        <f t="shared" ref="E141:N141" si="130">(E114*$H$133)+$H$134</f>
        <v>0.59058804154999478</v>
      </c>
      <c r="F141" s="36">
        <f t="shared" si="130"/>
        <v>0.59253564499024813</v>
      </c>
      <c r="G141" s="36">
        <f t="shared" si="130"/>
        <v>0.61181791394752261</v>
      </c>
      <c r="H141" s="36">
        <f t="shared" si="130"/>
        <v>0.53617213589264989</v>
      </c>
      <c r="I141" s="36">
        <f t="shared" si="130"/>
        <v>0.44948123437173093</v>
      </c>
      <c r="J141" s="36">
        <f t="shared" si="130"/>
        <v>0.14891719209407495</v>
      </c>
      <c r="K141" s="36">
        <f t="shared" si="130"/>
        <v>0.11408930068071235</v>
      </c>
      <c r="L141" s="36">
        <f t="shared" si="130"/>
        <v>7.6115676870011972E-2</v>
      </c>
      <c r="M141" s="36">
        <f t="shared" si="130"/>
        <v>3.2883541948433265E-2</v>
      </c>
      <c r="N141" s="37">
        <f t="shared" si="130"/>
        <v>1.3058212821935825E-2</v>
      </c>
      <c r="P141" s="63"/>
      <c r="Q141" s="47"/>
      <c r="R141" s="47"/>
      <c r="S141" s="47"/>
      <c r="T141" s="47"/>
      <c r="U141" s="47"/>
      <c r="V141" s="47"/>
      <c r="W141" s="47"/>
      <c r="X141" s="47"/>
      <c r="Y141" s="47"/>
      <c r="Z141" s="48"/>
      <c r="AA141" s="50"/>
      <c r="AB141" s="33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3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5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</row>
    <row r="142" spans="4:78" x14ac:dyDescent="0.2">
      <c r="P142" s="33"/>
      <c r="Q142" s="38"/>
      <c r="R142" s="33"/>
      <c r="S142" s="33"/>
      <c r="T142" s="38"/>
      <c r="U142" s="33"/>
      <c r="V142" s="33"/>
      <c r="W142" s="33"/>
      <c r="X142" s="33"/>
      <c r="Y142" s="33"/>
      <c r="Z142" s="33"/>
      <c r="AA142" s="50"/>
      <c r="AB142" s="33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3"/>
      <c r="AO142" s="38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</row>
    <row r="143" spans="4:78" x14ac:dyDescent="0.2"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3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8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</row>
    <row r="144" spans="4:78" x14ac:dyDescent="0.2"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8"/>
      <c r="AE144" s="33"/>
      <c r="AF144" s="33"/>
      <c r="AG144" s="38"/>
      <c r="AH144" s="33"/>
      <c r="AI144" s="33"/>
      <c r="AJ144" s="33"/>
      <c r="AK144" s="33"/>
      <c r="AL144" s="33"/>
      <c r="AM144" s="33"/>
      <c r="AN144" s="33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</row>
    <row r="145" spans="4:78" x14ac:dyDescent="0.2"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8"/>
      <c r="AE145" s="33"/>
      <c r="AF145" s="33"/>
      <c r="AG145" s="38"/>
      <c r="AH145" s="33"/>
      <c r="AI145" s="33"/>
      <c r="AJ145" s="33"/>
      <c r="AK145" s="33"/>
      <c r="AL145" s="33"/>
      <c r="AM145" s="33"/>
      <c r="AN145" s="33"/>
      <c r="AO145" s="35"/>
      <c r="AP145" s="35"/>
      <c r="AQ145" s="35"/>
      <c r="AR145" s="38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</row>
    <row r="146" spans="4:78" x14ac:dyDescent="0.2"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5"/>
      <c r="AP146" s="35"/>
      <c r="AQ146" s="35"/>
      <c r="AR146" s="38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</row>
    <row r="147" spans="4:78" x14ac:dyDescent="0.2">
      <c r="P147" s="35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5"/>
      <c r="AP147" s="35"/>
      <c r="AQ147" s="35"/>
      <c r="AR147" s="38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</row>
    <row r="148" spans="4:78" x14ac:dyDescent="0.2">
      <c r="P148" s="38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5"/>
      <c r="AP148" s="35"/>
      <c r="AQ148" s="35"/>
      <c r="AR148" s="38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</row>
    <row r="149" spans="4:78" x14ac:dyDescent="0.2">
      <c r="P149" s="38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5"/>
      <c r="AP149" s="35"/>
      <c r="AQ149" s="35"/>
      <c r="AR149" s="38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</row>
    <row r="150" spans="4:78" x14ac:dyDescent="0.2">
      <c r="D150" s="46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P150" s="38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35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</row>
    <row r="151" spans="4:78" x14ac:dyDescent="0.2"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P151" s="38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33"/>
      <c r="AC151" s="46"/>
      <c r="AD151" s="33"/>
      <c r="AE151" s="46"/>
      <c r="AF151" s="33"/>
      <c r="AG151" s="33"/>
      <c r="AH151" s="33"/>
      <c r="AI151" s="33"/>
      <c r="AJ151" s="33"/>
      <c r="AK151" s="33"/>
      <c r="AL151" s="33"/>
      <c r="AM151" s="33"/>
      <c r="AN151" s="33"/>
      <c r="AO151" s="46"/>
      <c r="AP151" s="33"/>
      <c r="AQ151" s="46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</row>
    <row r="152" spans="4:78" x14ac:dyDescent="0.2"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P152" s="38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</row>
    <row r="153" spans="4:78" x14ac:dyDescent="0.2">
      <c r="D153" s="35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P153" s="38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33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33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</row>
    <row r="154" spans="4:78" x14ac:dyDescent="0.2">
      <c r="D154" s="38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P154" s="33"/>
      <c r="Q154" s="38"/>
      <c r="R154" s="33"/>
      <c r="S154" s="33"/>
      <c r="T154" s="38"/>
      <c r="U154" s="33"/>
      <c r="V154" s="33"/>
      <c r="W154" s="33"/>
      <c r="X154" s="33"/>
      <c r="Y154" s="33"/>
      <c r="Z154" s="33"/>
      <c r="AA154" s="50"/>
      <c r="AB154" s="33"/>
      <c r="AC154" s="35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33"/>
      <c r="AO154" s="35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</row>
    <row r="155" spans="4:78" x14ac:dyDescent="0.2">
      <c r="D155" s="38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P155" s="33"/>
      <c r="Q155" s="38"/>
      <c r="R155" s="33"/>
      <c r="S155" s="33"/>
      <c r="T155" s="38"/>
      <c r="U155" s="33"/>
      <c r="V155" s="33"/>
      <c r="W155" s="33"/>
      <c r="X155" s="33"/>
      <c r="Y155" s="33"/>
      <c r="Z155" s="33"/>
      <c r="AA155" s="50"/>
      <c r="AB155" s="33"/>
      <c r="AC155" s="38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33"/>
      <c r="AO155" s="38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35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</row>
    <row r="156" spans="4:78" x14ac:dyDescent="0.2">
      <c r="D156" s="38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8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33"/>
      <c r="AO156" s="38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</row>
    <row r="157" spans="4:78" x14ac:dyDescent="0.2">
      <c r="D157" s="38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8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33"/>
      <c r="AO157" s="38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</row>
    <row r="158" spans="4:78" x14ac:dyDescent="0.2">
      <c r="D158" s="38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8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33"/>
      <c r="AO158" s="38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</row>
    <row r="159" spans="4:78" x14ac:dyDescent="0.2">
      <c r="D159" s="38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AA159" s="33"/>
      <c r="AB159" s="33"/>
      <c r="AC159" s="38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33"/>
      <c r="AO159" s="38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</row>
    <row r="160" spans="4:78" x14ac:dyDescent="0.2">
      <c r="D160" s="50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AA160" s="33"/>
      <c r="AB160" s="33"/>
      <c r="AC160" s="38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33"/>
      <c r="AO160" s="38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</row>
    <row r="161" spans="4:78" x14ac:dyDescent="0.2">
      <c r="D161" s="50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AA161" s="33"/>
      <c r="AB161" s="33"/>
      <c r="AC161" s="50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33"/>
      <c r="AO161" s="50"/>
      <c r="AP161" s="49"/>
      <c r="AQ161" s="49"/>
      <c r="AR161" s="49"/>
      <c r="AS161" s="49"/>
      <c r="AT161" s="49"/>
      <c r="AU161" s="49"/>
      <c r="AV161" s="49"/>
      <c r="AW161" s="49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</row>
    <row r="162" spans="4:78" x14ac:dyDescent="0.2"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AA162" s="33"/>
      <c r="AB162" s="33"/>
      <c r="AC162" s="50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50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</row>
    <row r="163" spans="4:78" x14ac:dyDescent="0.2">
      <c r="D163" s="35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</row>
    <row r="164" spans="4:78" x14ac:dyDescent="0.2">
      <c r="D164" s="38"/>
      <c r="E164" s="33"/>
      <c r="F164" s="33"/>
      <c r="G164" s="33"/>
      <c r="H164" s="33"/>
      <c r="I164" s="33"/>
      <c r="J164" s="33"/>
      <c r="K164" s="33"/>
      <c r="L164" s="33"/>
      <c r="M164" s="33"/>
      <c r="N164" s="49"/>
      <c r="AA164" s="33"/>
      <c r="AB164" s="33"/>
      <c r="AC164" s="35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3"/>
      <c r="AO164" s="35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</row>
    <row r="165" spans="4:78" x14ac:dyDescent="0.2">
      <c r="D165" s="38"/>
      <c r="E165" s="33"/>
      <c r="F165" s="33"/>
      <c r="G165" s="33"/>
      <c r="H165" s="33"/>
      <c r="I165" s="33"/>
      <c r="J165" s="33"/>
      <c r="K165" s="33"/>
      <c r="L165" s="33"/>
      <c r="M165" s="33"/>
      <c r="N165" s="49"/>
      <c r="AA165" s="33"/>
      <c r="AB165" s="33"/>
      <c r="AC165" s="38"/>
      <c r="AD165" s="33"/>
      <c r="AE165" s="33"/>
      <c r="AF165" s="33"/>
      <c r="AG165" s="33"/>
      <c r="AH165" s="33"/>
      <c r="AI165" s="33"/>
      <c r="AJ165" s="33"/>
      <c r="AK165" s="33"/>
      <c r="AL165" s="33"/>
      <c r="AM165" s="49"/>
      <c r="AN165" s="33"/>
      <c r="AO165" s="38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35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</row>
    <row r="166" spans="4:78" x14ac:dyDescent="0.2">
      <c r="D166" s="38"/>
      <c r="E166" s="33"/>
      <c r="F166" s="33"/>
      <c r="G166" s="33"/>
      <c r="H166" s="33"/>
      <c r="I166" s="33"/>
      <c r="J166" s="33"/>
      <c r="K166" s="33"/>
      <c r="L166" s="33"/>
      <c r="M166" s="33"/>
      <c r="N166" s="49"/>
      <c r="AA166" s="33"/>
      <c r="AB166" s="33"/>
      <c r="AC166" s="38"/>
      <c r="AD166" s="33"/>
      <c r="AE166" s="33"/>
      <c r="AF166" s="33"/>
      <c r="AG166" s="33"/>
      <c r="AH166" s="33"/>
      <c r="AI166" s="33"/>
      <c r="AJ166" s="33"/>
      <c r="AK166" s="33"/>
      <c r="AL166" s="33"/>
      <c r="AM166" s="49"/>
      <c r="AN166" s="33"/>
      <c r="AO166" s="38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</row>
    <row r="167" spans="4:78" x14ac:dyDescent="0.2">
      <c r="D167" s="38"/>
      <c r="E167" s="33"/>
      <c r="F167" s="33"/>
      <c r="G167" s="33"/>
      <c r="H167" s="33"/>
      <c r="I167" s="33"/>
      <c r="J167" s="33"/>
      <c r="K167" s="33"/>
      <c r="L167" s="33"/>
      <c r="M167" s="33"/>
      <c r="N167" s="49"/>
      <c r="AA167" s="33"/>
      <c r="AB167" s="33"/>
      <c r="AC167" s="38"/>
      <c r="AD167" s="33"/>
      <c r="AE167" s="33"/>
      <c r="AF167" s="33"/>
      <c r="AG167" s="33"/>
      <c r="AH167" s="33"/>
      <c r="AI167" s="33"/>
      <c r="AJ167" s="33"/>
      <c r="AK167" s="33"/>
      <c r="AL167" s="33"/>
      <c r="AM167" s="49"/>
      <c r="AN167" s="33"/>
      <c r="AO167" s="38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</row>
    <row r="168" spans="4:78" x14ac:dyDescent="0.2">
      <c r="D168" s="38"/>
      <c r="E168" s="33"/>
      <c r="F168" s="33"/>
      <c r="G168" s="33"/>
      <c r="H168" s="33"/>
      <c r="I168" s="33"/>
      <c r="J168" s="33"/>
      <c r="K168" s="33"/>
      <c r="L168" s="33"/>
      <c r="M168" s="33"/>
      <c r="N168" s="49"/>
      <c r="AA168" s="33"/>
      <c r="AB168" s="33"/>
      <c r="AC168" s="38"/>
      <c r="AD168" s="33"/>
      <c r="AE168" s="33"/>
      <c r="AF168" s="33"/>
      <c r="AG168" s="33"/>
      <c r="AH168" s="33"/>
      <c r="AI168" s="33"/>
      <c r="AJ168" s="33"/>
      <c r="AK168" s="33"/>
      <c r="AL168" s="33"/>
      <c r="AM168" s="49"/>
      <c r="AN168" s="33"/>
      <c r="AO168" s="38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</row>
    <row r="169" spans="4:78" x14ac:dyDescent="0.2">
      <c r="D169" s="38"/>
      <c r="E169" s="33"/>
      <c r="F169" s="33"/>
      <c r="G169" s="33"/>
      <c r="H169" s="33"/>
      <c r="I169" s="33"/>
      <c r="J169" s="33"/>
      <c r="K169" s="33"/>
      <c r="L169" s="33"/>
      <c r="M169" s="33"/>
      <c r="N169" s="49"/>
      <c r="AA169" s="33"/>
      <c r="AB169" s="33"/>
      <c r="AC169" s="38"/>
      <c r="AD169" s="33"/>
      <c r="AE169" s="33"/>
      <c r="AF169" s="33"/>
      <c r="AG169" s="33"/>
      <c r="AH169" s="33"/>
      <c r="AI169" s="33"/>
      <c r="AJ169" s="33"/>
      <c r="AK169" s="33"/>
      <c r="AL169" s="33"/>
      <c r="AM169" s="49"/>
      <c r="AN169" s="33"/>
      <c r="AO169" s="38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</row>
    <row r="170" spans="4:78" x14ac:dyDescent="0.2">
      <c r="D170" s="33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AA170" s="33"/>
      <c r="AB170" s="33"/>
      <c r="AC170" s="38"/>
      <c r="AD170" s="33"/>
      <c r="AE170" s="33"/>
      <c r="AF170" s="33"/>
      <c r="AG170" s="33"/>
      <c r="AH170" s="33"/>
      <c r="AI170" s="33"/>
      <c r="AJ170" s="33"/>
      <c r="AK170" s="33"/>
      <c r="AL170" s="33"/>
      <c r="AM170" s="49"/>
      <c r="AN170" s="33"/>
      <c r="AO170" s="38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</row>
    <row r="171" spans="4:78" x14ac:dyDescent="0.2"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AA171" s="33"/>
      <c r="AB171" s="33"/>
      <c r="AC171" s="33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33"/>
      <c r="AO171" s="50"/>
      <c r="AP171" s="49"/>
      <c r="AQ171" s="49"/>
      <c r="AR171" s="49"/>
      <c r="AS171" s="49"/>
      <c r="AT171" s="49"/>
      <c r="AU171" s="49"/>
      <c r="AV171" s="49"/>
      <c r="AW171" s="49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</row>
    <row r="172" spans="4:78" x14ac:dyDescent="0.2">
      <c r="D172" s="50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</row>
    <row r="173" spans="4:78" x14ac:dyDescent="0.2">
      <c r="D173" s="35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AA173" s="33"/>
      <c r="AB173" s="33"/>
      <c r="AC173" s="50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</row>
    <row r="174" spans="4:78" x14ac:dyDescent="0.2">
      <c r="D174" s="38"/>
      <c r="E174" s="33"/>
      <c r="F174" s="33"/>
      <c r="G174" s="33"/>
      <c r="H174" s="33"/>
      <c r="I174" s="33"/>
      <c r="J174" s="33"/>
      <c r="K174" s="33"/>
      <c r="L174" s="33"/>
      <c r="M174" s="33"/>
      <c r="N174" s="49"/>
      <c r="AA174" s="33"/>
      <c r="AB174" s="33"/>
      <c r="AC174" s="35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3"/>
      <c r="AO174" s="35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</row>
    <row r="175" spans="4:78" x14ac:dyDescent="0.2">
      <c r="D175" s="38"/>
      <c r="E175" s="33"/>
      <c r="F175" s="33"/>
      <c r="G175" s="33"/>
      <c r="H175" s="33"/>
      <c r="I175" s="33"/>
      <c r="J175" s="33"/>
      <c r="K175" s="33"/>
      <c r="L175" s="33"/>
      <c r="M175" s="33"/>
      <c r="N175" s="49"/>
      <c r="AA175" s="33"/>
      <c r="AB175" s="33"/>
      <c r="AC175" s="38"/>
      <c r="AD175" s="33"/>
      <c r="AE175" s="33"/>
      <c r="AF175" s="33"/>
      <c r="AG175" s="33"/>
      <c r="AH175" s="33"/>
      <c r="AI175" s="33"/>
      <c r="AJ175" s="33"/>
      <c r="AK175" s="33"/>
      <c r="AL175" s="33"/>
      <c r="AM175" s="49"/>
      <c r="AN175" s="33"/>
      <c r="AO175" s="38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35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</row>
    <row r="176" spans="4:78" x14ac:dyDescent="0.2">
      <c r="D176" s="38"/>
      <c r="E176" s="33"/>
      <c r="F176" s="33"/>
      <c r="G176" s="33"/>
      <c r="H176" s="33"/>
      <c r="I176" s="33"/>
      <c r="J176" s="33"/>
      <c r="K176" s="33"/>
      <c r="L176" s="33"/>
      <c r="M176" s="33"/>
      <c r="N176" s="49"/>
      <c r="AA176" s="33"/>
      <c r="AB176" s="33"/>
      <c r="AC176" s="38"/>
      <c r="AD176" s="33"/>
      <c r="AE176" s="33"/>
      <c r="AF176" s="33"/>
      <c r="AG176" s="33"/>
      <c r="AH176" s="33"/>
      <c r="AI176" s="33"/>
      <c r="AJ176" s="33"/>
      <c r="AK176" s="33"/>
      <c r="AL176" s="33"/>
      <c r="AM176" s="49"/>
      <c r="AN176" s="33"/>
      <c r="AO176" s="38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</row>
    <row r="177" spans="4:78" x14ac:dyDescent="0.2">
      <c r="D177" s="38"/>
      <c r="E177" s="33"/>
      <c r="F177" s="33"/>
      <c r="G177" s="33"/>
      <c r="H177" s="33"/>
      <c r="I177" s="33"/>
      <c r="J177" s="33"/>
      <c r="K177" s="33"/>
      <c r="L177" s="33"/>
      <c r="M177" s="33"/>
      <c r="N177" s="49"/>
      <c r="AA177" s="33"/>
      <c r="AB177" s="33"/>
      <c r="AC177" s="38"/>
      <c r="AD177" s="33"/>
      <c r="AE177" s="33"/>
      <c r="AF177" s="33"/>
      <c r="AG177" s="33"/>
      <c r="AH177" s="33"/>
      <c r="AI177" s="33"/>
      <c r="AJ177" s="33"/>
      <c r="AK177" s="33"/>
      <c r="AL177" s="33"/>
      <c r="AM177" s="49"/>
      <c r="AN177" s="33"/>
      <c r="AO177" s="38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</row>
    <row r="178" spans="4:78" x14ac:dyDescent="0.2">
      <c r="D178" s="38"/>
      <c r="E178" s="33"/>
      <c r="F178" s="33"/>
      <c r="G178" s="33"/>
      <c r="H178" s="33"/>
      <c r="I178" s="33"/>
      <c r="J178" s="33"/>
      <c r="K178" s="33"/>
      <c r="L178" s="33"/>
      <c r="M178" s="33"/>
      <c r="N178" s="49"/>
      <c r="AA178" s="33"/>
      <c r="AB178" s="33"/>
      <c r="AC178" s="38"/>
      <c r="AD178" s="33"/>
      <c r="AE178" s="33"/>
      <c r="AF178" s="33"/>
      <c r="AG178" s="33"/>
      <c r="AH178" s="33"/>
      <c r="AI178" s="33"/>
      <c r="AJ178" s="33"/>
      <c r="AK178" s="33"/>
      <c r="AL178" s="33"/>
      <c r="AM178" s="49"/>
      <c r="AN178" s="33"/>
      <c r="AO178" s="38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</row>
    <row r="179" spans="4:78" x14ac:dyDescent="0.2">
      <c r="D179" s="38"/>
      <c r="E179" s="33"/>
      <c r="F179" s="33"/>
      <c r="G179" s="33"/>
      <c r="H179" s="33"/>
      <c r="I179" s="33"/>
      <c r="J179" s="33"/>
      <c r="K179" s="33"/>
      <c r="L179" s="33"/>
      <c r="M179" s="33"/>
      <c r="N179" s="49"/>
      <c r="AA179" s="33"/>
      <c r="AB179" s="33"/>
      <c r="AC179" s="38"/>
      <c r="AD179" s="33"/>
      <c r="AE179" s="33"/>
      <c r="AF179" s="33"/>
      <c r="AG179" s="33"/>
      <c r="AH179" s="33"/>
      <c r="AI179" s="33"/>
      <c r="AJ179" s="33"/>
      <c r="AK179" s="33"/>
      <c r="AL179" s="33"/>
      <c r="AM179" s="49"/>
      <c r="AN179" s="33"/>
      <c r="AO179" s="38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</row>
    <row r="180" spans="4:78" x14ac:dyDescent="0.2">
      <c r="D180" s="3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AA180" s="33"/>
      <c r="AB180" s="33"/>
      <c r="AC180" s="38"/>
      <c r="AD180" s="33"/>
      <c r="AE180" s="33"/>
      <c r="AF180" s="33"/>
      <c r="AG180" s="33"/>
      <c r="AH180" s="33"/>
      <c r="AI180" s="33"/>
      <c r="AJ180" s="33"/>
      <c r="AK180" s="33"/>
      <c r="AL180" s="33"/>
      <c r="AM180" s="49"/>
      <c r="AN180" s="33"/>
      <c r="AO180" s="38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</row>
    <row r="181" spans="4:78" x14ac:dyDescent="0.2"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AA181" s="33"/>
      <c r="AB181" s="33"/>
      <c r="AC181" s="33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33"/>
      <c r="AO181" s="50"/>
      <c r="AP181" s="49"/>
      <c r="AQ181" s="49"/>
      <c r="AR181" s="49"/>
      <c r="AS181" s="49"/>
      <c r="AT181" s="49"/>
      <c r="AU181" s="49"/>
      <c r="AV181" s="49"/>
      <c r="AW181" s="49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</row>
    <row r="182" spans="4:78" x14ac:dyDescent="0.2"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</row>
    <row r="183" spans="4:78" x14ac:dyDescent="0.2">
      <c r="D183" s="35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</row>
    <row r="184" spans="4:78" x14ac:dyDescent="0.2">
      <c r="D184" s="38"/>
      <c r="E184" s="33"/>
      <c r="F184" s="33"/>
      <c r="G184" s="33"/>
      <c r="H184" s="33"/>
      <c r="I184" s="33"/>
      <c r="J184" s="33"/>
      <c r="K184" s="33"/>
      <c r="L184" s="33"/>
      <c r="M184" s="33"/>
      <c r="N184" s="49"/>
      <c r="AA184" s="33"/>
      <c r="AB184" s="33"/>
      <c r="AC184" s="35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3"/>
      <c r="AO184" s="35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</row>
    <row r="185" spans="4:78" x14ac:dyDescent="0.2">
      <c r="D185" s="38"/>
      <c r="E185" s="33"/>
      <c r="F185" s="33"/>
      <c r="G185" s="33"/>
      <c r="H185" s="33"/>
      <c r="I185" s="33"/>
      <c r="J185" s="33"/>
      <c r="K185" s="33"/>
      <c r="L185" s="33"/>
      <c r="M185" s="33"/>
      <c r="N185" s="49"/>
      <c r="AA185" s="33"/>
      <c r="AB185" s="33"/>
      <c r="AC185" s="38"/>
      <c r="AD185" s="33"/>
      <c r="AE185" s="33"/>
      <c r="AF185" s="33"/>
      <c r="AG185" s="33"/>
      <c r="AH185" s="33"/>
      <c r="AI185" s="33"/>
      <c r="AJ185" s="33"/>
      <c r="AK185" s="33"/>
      <c r="AL185" s="33"/>
      <c r="AM185" s="49"/>
      <c r="AN185" s="33"/>
      <c r="AO185" s="38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35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</row>
    <row r="186" spans="4:78" x14ac:dyDescent="0.2">
      <c r="D186" s="38"/>
      <c r="E186" s="33"/>
      <c r="F186" s="33"/>
      <c r="G186" s="33"/>
      <c r="H186" s="33"/>
      <c r="I186" s="33"/>
      <c r="J186" s="33"/>
      <c r="K186" s="33"/>
      <c r="L186" s="33"/>
      <c r="M186" s="33"/>
      <c r="N186" s="49"/>
      <c r="AA186" s="33"/>
      <c r="AB186" s="33"/>
      <c r="AC186" s="38"/>
      <c r="AD186" s="33"/>
      <c r="AE186" s="33"/>
      <c r="AF186" s="33"/>
      <c r="AG186" s="33"/>
      <c r="AH186" s="33"/>
      <c r="AI186" s="33"/>
      <c r="AJ186" s="33"/>
      <c r="AK186" s="33"/>
      <c r="AL186" s="33"/>
      <c r="AM186" s="49"/>
      <c r="AN186" s="33"/>
      <c r="AO186" s="38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</row>
    <row r="187" spans="4:78" x14ac:dyDescent="0.2">
      <c r="D187" s="38"/>
      <c r="E187" s="33"/>
      <c r="F187" s="33"/>
      <c r="G187" s="33"/>
      <c r="H187" s="33"/>
      <c r="I187" s="33"/>
      <c r="J187" s="33"/>
      <c r="K187" s="33"/>
      <c r="L187" s="33"/>
      <c r="M187" s="33"/>
      <c r="N187" s="49"/>
      <c r="AA187" s="33"/>
      <c r="AB187" s="33"/>
      <c r="AC187" s="38"/>
      <c r="AD187" s="33"/>
      <c r="AE187" s="33"/>
      <c r="AF187" s="33"/>
      <c r="AG187" s="33"/>
      <c r="AH187" s="33"/>
      <c r="AI187" s="33"/>
      <c r="AJ187" s="33"/>
      <c r="AK187" s="33"/>
      <c r="AL187" s="33"/>
      <c r="AM187" s="49"/>
      <c r="AN187" s="33"/>
      <c r="AO187" s="38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</row>
    <row r="188" spans="4:78" x14ac:dyDescent="0.2">
      <c r="D188" s="38"/>
      <c r="E188" s="33"/>
      <c r="F188" s="33"/>
      <c r="G188" s="33"/>
      <c r="H188" s="33"/>
      <c r="I188" s="33"/>
      <c r="J188" s="33"/>
      <c r="K188" s="33"/>
      <c r="L188" s="33"/>
      <c r="M188" s="33"/>
      <c r="N188" s="49"/>
      <c r="AA188" s="33"/>
      <c r="AB188" s="33"/>
      <c r="AC188" s="38"/>
      <c r="AD188" s="33"/>
      <c r="AE188" s="33"/>
      <c r="AF188" s="33"/>
      <c r="AG188" s="33"/>
      <c r="AH188" s="33"/>
      <c r="AI188" s="33"/>
      <c r="AJ188" s="33"/>
      <c r="AK188" s="33"/>
      <c r="AL188" s="33"/>
      <c r="AM188" s="49"/>
      <c r="AN188" s="33"/>
      <c r="AO188" s="38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</row>
    <row r="189" spans="4:78" x14ac:dyDescent="0.2">
      <c r="D189" s="38"/>
      <c r="E189" s="33"/>
      <c r="F189" s="33"/>
      <c r="G189" s="33"/>
      <c r="H189" s="33"/>
      <c r="I189" s="33"/>
      <c r="J189" s="33"/>
      <c r="K189" s="33"/>
      <c r="L189" s="33"/>
      <c r="M189" s="33"/>
      <c r="N189" s="49"/>
      <c r="AA189" s="33"/>
      <c r="AB189" s="33"/>
      <c r="AC189" s="38"/>
      <c r="AD189" s="33"/>
      <c r="AE189" s="33"/>
      <c r="AF189" s="33"/>
      <c r="AG189" s="33"/>
      <c r="AH189" s="33"/>
      <c r="AI189" s="33"/>
      <c r="AJ189" s="33"/>
      <c r="AK189" s="33"/>
      <c r="AL189" s="33"/>
      <c r="AM189" s="49"/>
      <c r="AN189" s="33"/>
      <c r="AO189" s="38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</row>
    <row r="190" spans="4:78" x14ac:dyDescent="0.2">
      <c r="D190" s="3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AA190" s="33"/>
      <c r="AB190" s="33"/>
      <c r="AC190" s="38"/>
      <c r="AD190" s="33"/>
      <c r="AE190" s="33"/>
      <c r="AF190" s="33"/>
      <c r="AG190" s="33"/>
      <c r="AH190" s="33"/>
      <c r="AI190" s="33"/>
      <c r="AJ190" s="33"/>
      <c r="AK190" s="33"/>
      <c r="AL190" s="33"/>
      <c r="AM190" s="49"/>
      <c r="AN190" s="33"/>
      <c r="AO190" s="38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</row>
    <row r="191" spans="4:78" x14ac:dyDescent="0.2">
      <c r="D191" s="33"/>
      <c r="E191" s="38"/>
      <c r="F191" s="33"/>
      <c r="G191" s="33"/>
      <c r="H191" s="38"/>
      <c r="I191" s="33"/>
      <c r="J191" s="33"/>
      <c r="K191" s="33"/>
      <c r="L191" s="33"/>
      <c r="M191" s="33"/>
      <c r="N191" s="33"/>
      <c r="AA191" s="33"/>
      <c r="AB191" s="33"/>
      <c r="AC191" s="33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33"/>
      <c r="AO191" s="33"/>
      <c r="AP191" s="38"/>
      <c r="AQ191" s="33"/>
      <c r="AR191" s="33"/>
      <c r="AS191" s="38"/>
      <c r="AT191" s="33"/>
      <c r="AU191" s="49"/>
      <c r="AV191" s="49"/>
      <c r="AW191" s="49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</row>
    <row r="192" spans="4:78" x14ac:dyDescent="0.2">
      <c r="D192" s="33"/>
      <c r="E192" s="38"/>
      <c r="F192" s="33"/>
      <c r="G192" s="33"/>
      <c r="H192" s="38"/>
      <c r="I192" s="33"/>
      <c r="J192" s="33"/>
      <c r="K192" s="33"/>
      <c r="L192" s="33"/>
      <c r="M192" s="33"/>
      <c r="N192" s="33"/>
      <c r="AA192" s="33"/>
      <c r="AB192" s="33"/>
      <c r="AC192" s="33"/>
      <c r="AD192" s="38"/>
      <c r="AE192" s="33"/>
      <c r="AF192" s="33"/>
      <c r="AG192" s="38"/>
      <c r="AH192" s="33"/>
      <c r="AI192" s="33"/>
      <c r="AJ192" s="33"/>
      <c r="AK192" s="33"/>
      <c r="AL192" s="33"/>
      <c r="AM192" s="33"/>
      <c r="AN192" s="33"/>
      <c r="AO192" s="33"/>
      <c r="AP192" s="38"/>
      <c r="AQ192" s="33"/>
      <c r="AR192" s="33"/>
      <c r="AS192" s="38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</row>
    <row r="193" spans="4:78" x14ac:dyDescent="0.2"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AA193" s="33"/>
      <c r="AB193" s="33"/>
      <c r="AC193" s="33"/>
      <c r="AD193" s="38"/>
      <c r="AE193" s="33"/>
      <c r="AF193" s="33"/>
      <c r="AG193" s="38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</row>
    <row r="194" spans="4:78" x14ac:dyDescent="0.2"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</row>
    <row r="195" spans="4:78" x14ac:dyDescent="0.2"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</row>
    <row r="196" spans="4:78" x14ac:dyDescent="0.2">
      <c r="D196" s="35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</row>
    <row r="197" spans="4:78" x14ac:dyDescent="0.2">
      <c r="D197" s="38"/>
      <c r="E197" s="33"/>
      <c r="F197" s="33"/>
      <c r="G197" s="33"/>
      <c r="H197" s="33"/>
      <c r="I197" s="33"/>
      <c r="J197" s="33"/>
      <c r="K197" s="33"/>
      <c r="L197" s="33"/>
      <c r="M197" s="33"/>
      <c r="N197" s="49"/>
      <c r="AA197" s="33"/>
      <c r="AB197" s="33"/>
      <c r="AC197" s="35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3"/>
      <c r="AO197" s="35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</row>
    <row r="198" spans="4:78" x14ac:dyDescent="0.2">
      <c r="D198" s="38"/>
      <c r="E198" s="33"/>
      <c r="F198" s="33"/>
      <c r="G198" s="33"/>
      <c r="H198" s="33"/>
      <c r="I198" s="33"/>
      <c r="J198" s="33"/>
      <c r="K198" s="33"/>
      <c r="L198" s="33"/>
      <c r="M198" s="33"/>
      <c r="N198" s="49"/>
      <c r="AA198" s="33"/>
      <c r="AB198" s="33"/>
      <c r="AC198" s="38"/>
      <c r="AD198" s="33"/>
      <c r="AE198" s="33"/>
      <c r="AF198" s="33"/>
      <c r="AG198" s="33"/>
      <c r="AH198" s="33"/>
      <c r="AI198" s="33"/>
      <c r="AJ198" s="33"/>
      <c r="AK198" s="33"/>
      <c r="AL198" s="33"/>
      <c r="AM198" s="49"/>
      <c r="AN198" s="33"/>
      <c r="AO198" s="38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35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</row>
    <row r="199" spans="4:78" x14ac:dyDescent="0.2">
      <c r="D199" s="38"/>
      <c r="E199" s="33"/>
      <c r="F199" s="33"/>
      <c r="G199" s="33"/>
      <c r="H199" s="33"/>
      <c r="I199" s="33"/>
      <c r="J199" s="33"/>
      <c r="K199" s="33"/>
      <c r="L199" s="33"/>
      <c r="M199" s="33"/>
      <c r="N199" s="49"/>
      <c r="AA199" s="33"/>
      <c r="AB199" s="33"/>
      <c r="AC199" s="38"/>
      <c r="AD199" s="33"/>
      <c r="AE199" s="33"/>
      <c r="AF199" s="33"/>
      <c r="AG199" s="33"/>
      <c r="AH199" s="33"/>
      <c r="AI199" s="33"/>
      <c r="AJ199" s="33"/>
      <c r="AK199" s="33"/>
      <c r="AL199" s="33"/>
      <c r="AM199" s="49"/>
      <c r="AN199" s="33"/>
      <c r="AO199" s="38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</row>
    <row r="200" spans="4:78" x14ac:dyDescent="0.2">
      <c r="D200" s="38"/>
      <c r="E200" s="33"/>
      <c r="F200" s="33"/>
      <c r="G200" s="33"/>
      <c r="H200" s="33"/>
      <c r="I200" s="33"/>
      <c r="J200" s="33"/>
      <c r="K200" s="33"/>
      <c r="L200" s="33"/>
      <c r="M200" s="33"/>
      <c r="N200" s="49"/>
      <c r="AA200" s="33"/>
      <c r="AB200" s="33"/>
      <c r="AC200" s="38"/>
      <c r="AD200" s="33"/>
      <c r="AE200" s="33"/>
      <c r="AF200" s="33"/>
      <c r="AG200" s="33"/>
      <c r="AH200" s="33"/>
      <c r="AI200" s="33"/>
      <c r="AJ200" s="33"/>
      <c r="AK200" s="33"/>
      <c r="AL200" s="33"/>
      <c r="AM200" s="49"/>
      <c r="AN200" s="33"/>
      <c r="AO200" s="38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</row>
    <row r="201" spans="4:78" x14ac:dyDescent="0.2">
      <c r="D201" s="38"/>
      <c r="E201" s="33"/>
      <c r="F201" s="33"/>
      <c r="G201" s="33"/>
      <c r="H201" s="33"/>
      <c r="I201" s="33"/>
      <c r="J201" s="33"/>
      <c r="K201" s="33"/>
      <c r="L201" s="33"/>
      <c r="M201" s="33"/>
      <c r="N201" s="49"/>
      <c r="AA201" s="33"/>
      <c r="AB201" s="33"/>
      <c r="AC201" s="38"/>
      <c r="AD201" s="33"/>
      <c r="AE201" s="33"/>
      <c r="AF201" s="33"/>
      <c r="AG201" s="33"/>
      <c r="AH201" s="33"/>
      <c r="AI201" s="33"/>
      <c r="AJ201" s="33"/>
      <c r="AK201" s="33"/>
      <c r="AL201" s="33"/>
      <c r="AM201" s="49"/>
      <c r="AN201" s="33"/>
      <c r="AO201" s="38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</row>
    <row r="202" spans="4:78" x14ac:dyDescent="0.2">
      <c r="D202" s="38"/>
      <c r="E202" s="33"/>
      <c r="F202" s="33"/>
      <c r="G202" s="33"/>
      <c r="H202" s="33"/>
      <c r="I202" s="33"/>
      <c r="J202" s="33"/>
      <c r="K202" s="33"/>
      <c r="L202" s="33"/>
      <c r="M202" s="33"/>
      <c r="N202" s="49"/>
      <c r="AA202" s="33"/>
      <c r="AB202" s="33"/>
      <c r="AC202" s="38"/>
      <c r="AD202" s="33"/>
      <c r="AE202" s="33"/>
      <c r="AF202" s="33"/>
      <c r="AG202" s="33"/>
      <c r="AH202" s="33"/>
      <c r="AI202" s="33"/>
      <c r="AJ202" s="33"/>
      <c r="AK202" s="33"/>
      <c r="AL202" s="33"/>
      <c r="AM202" s="49"/>
      <c r="AN202" s="33"/>
      <c r="AO202" s="38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</row>
    <row r="203" spans="4:78" x14ac:dyDescent="0.2">
      <c r="D203" s="3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AA203" s="33"/>
      <c r="AB203" s="33"/>
      <c r="AC203" s="38"/>
      <c r="AD203" s="33"/>
      <c r="AE203" s="33"/>
      <c r="AF203" s="33"/>
      <c r="AG203" s="33"/>
      <c r="AH203" s="33"/>
      <c r="AI203" s="33"/>
      <c r="AJ203" s="33"/>
      <c r="AK203" s="33"/>
      <c r="AL203" s="33"/>
      <c r="AM203" s="49"/>
      <c r="AN203" s="33"/>
      <c r="AO203" s="38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</row>
    <row r="204" spans="4:78" x14ac:dyDescent="0.2">
      <c r="D204" s="33"/>
      <c r="E204" s="38"/>
      <c r="F204" s="33"/>
      <c r="G204" s="33"/>
      <c r="H204" s="38"/>
      <c r="I204" s="33"/>
      <c r="J204" s="33"/>
      <c r="K204" s="33"/>
      <c r="L204" s="33"/>
      <c r="M204" s="33"/>
      <c r="N204" s="33"/>
      <c r="AA204" s="33"/>
      <c r="AB204" s="33"/>
      <c r="AC204" s="33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33"/>
      <c r="AO204" s="33"/>
      <c r="AP204" s="38"/>
      <c r="AQ204" s="33"/>
      <c r="AR204" s="33"/>
      <c r="AS204" s="38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</row>
    <row r="205" spans="4:78" x14ac:dyDescent="0.2">
      <c r="D205" s="33"/>
      <c r="E205" s="38"/>
      <c r="F205" s="33"/>
      <c r="G205" s="33"/>
      <c r="H205" s="38"/>
      <c r="I205" s="33"/>
      <c r="J205" s="33"/>
      <c r="K205" s="33"/>
      <c r="L205" s="33"/>
      <c r="M205" s="33"/>
      <c r="N205" s="33"/>
      <c r="AA205" s="33"/>
      <c r="AB205" s="33"/>
      <c r="AC205" s="33"/>
      <c r="AD205" s="38"/>
      <c r="AE205" s="33"/>
      <c r="AF205" s="33"/>
      <c r="AG205" s="38"/>
      <c r="AH205" s="33"/>
      <c r="AI205" s="33"/>
      <c r="AJ205" s="33"/>
      <c r="AK205" s="33"/>
      <c r="AL205" s="33"/>
      <c r="AM205" s="33"/>
      <c r="AN205" s="33"/>
      <c r="AO205" s="33"/>
      <c r="AP205" s="38"/>
      <c r="AQ205" s="33"/>
      <c r="AR205" s="33"/>
      <c r="AS205" s="38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</row>
    <row r="206" spans="4:78" x14ac:dyDescent="0.2"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AA206" s="33"/>
      <c r="AB206" s="33"/>
      <c r="AC206" s="33"/>
      <c r="AD206" s="38"/>
      <c r="AE206" s="33"/>
      <c r="AF206" s="33"/>
      <c r="AG206" s="38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</row>
    <row r="207" spans="4:78" x14ac:dyDescent="0.2"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</row>
    <row r="208" spans="4:78" x14ac:dyDescent="0.2"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</row>
    <row r="209" spans="27:78" x14ac:dyDescent="0.2"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</row>
    <row r="210" spans="27:78" x14ac:dyDescent="0.2"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</row>
    <row r="211" spans="27:78" x14ac:dyDescent="0.2"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</row>
    <row r="212" spans="27:78" x14ac:dyDescent="0.2"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</row>
    <row r="213" spans="27:78" x14ac:dyDescent="0.2"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</row>
    <row r="214" spans="27:78" x14ac:dyDescent="0.2"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</row>
    <row r="215" spans="27:78" x14ac:dyDescent="0.2"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</row>
    <row r="216" spans="27:78" x14ac:dyDescent="0.2"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</row>
    <row r="217" spans="27:78" x14ac:dyDescent="0.2"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</row>
    <row r="218" spans="27:78" x14ac:dyDescent="0.2"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</row>
    <row r="219" spans="27:78" x14ac:dyDescent="0.2"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</row>
    <row r="220" spans="27:78" x14ac:dyDescent="0.2"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</row>
    <row r="221" spans="27:78" x14ac:dyDescent="0.2"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</row>
    <row r="222" spans="27:78" x14ac:dyDescent="0.2"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</row>
    <row r="223" spans="27:78" x14ac:dyDescent="0.2"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</row>
    <row r="224" spans="27:78" x14ac:dyDescent="0.2"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</row>
    <row r="225" spans="27:78" x14ac:dyDescent="0.2"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</row>
    <row r="226" spans="27:78" x14ac:dyDescent="0.2"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</row>
    <row r="227" spans="27:78" x14ac:dyDescent="0.2"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</row>
    <row r="228" spans="27:78" x14ac:dyDescent="0.2"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</row>
    <row r="229" spans="27:78" x14ac:dyDescent="0.2"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</row>
    <row r="230" spans="27:78" x14ac:dyDescent="0.2"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</row>
    <row r="231" spans="27:78" x14ac:dyDescent="0.2"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</row>
    <row r="232" spans="27:78" x14ac:dyDescent="0.2"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</row>
    <row r="233" spans="27:78" x14ac:dyDescent="0.2"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</row>
    <row r="234" spans="27:78" x14ac:dyDescent="0.2"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</row>
    <row r="235" spans="27:78" x14ac:dyDescent="0.2"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</row>
    <row r="236" spans="27:78" x14ac:dyDescent="0.2"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</row>
    <row r="237" spans="27:78" x14ac:dyDescent="0.2"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</row>
    <row r="238" spans="27:78" x14ac:dyDescent="0.2"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</row>
    <row r="239" spans="27:78" x14ac:dyDescent="0.2"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</row>
    <row r="240" spans="27:78" x14ac:dyDescent="0.2"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</row>
    <row r="241" spans="27:78" x14ac:dyDescent="0.2"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</row>
    <row r="242" spans="27:78" x14ac:dyDescent="0.2"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</row>
    <row r="243" spans="27:78" x14ac:dyDescent="0.2"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</row>
    <row r="244" spans="27:78" x14ac:dyDescent="0.2"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</row>
    <row r="245" spans="27:78" x14ac:dyDescent="0.2"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</row>
    <row r="246" spans="27:78" x14ac:dyDescent="0.2"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</row>
    <row r="247" spans="27:78" x14ac:dyDescent="0.2"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</row>
    <row r="248" spans="27:78" x14ac:dyDescent="0.2"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</row>
    <row r="249" spans="27:78" x14ac:dyDescent="0.2"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</row>
    <row r="250" spans="27:78" x14ac:dyDescent="0.2"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</row>
    <row r="251" spans="27:78" x14ac:dyDescent="0.2"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</row>
    <row r="252" spans="27:78" x14ac:dyDescent="0.2"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</row>
    <row r="253" spans="27:78" x14ac:dyDescent="0.2"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</row>
    <row r="254" spans="27:78" x14ac:dyDescent="0.2"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</row>
    <row r="255" spans="27:78" x14ac:dyDescent="0.2"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</row>
    <row r="256" spans="27:78" x14ac:dyDescent="0.2"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</row>
    <row r="257" spans="27:78" x14ac:dyDescent="0.2"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</row>
    <row r="258" spans="27:78" x14ac:dyDescent="0.2"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</row>
    <row r="259" spans="27:78" x14ac:dyDescent="0.2"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</row>
    <row r="260" spans="27:78" x14ac:dyDescent="0.2"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</row>
    <row r="261" spans="27:78" x14ac:dyDescent="0.2"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</row>
    <row r="262" spans="27:78" x14ac:dyDescent="0.2"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</row>
    <row r="263" spans="27:78" x14ac:dyDescent="0.2"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</row>
    <row r="264" spans="27:78" x14ac:dyDescent="0.2"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</row>
    <row r="265" spans="27:78" x14ac:dyDescent="0.2"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</row>
    <row r="266" spans="27:78" x14ac:dyDescent="0.2"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</row>
    <row r="267" spans="27:78" x14ac:dyDescent="0.2"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</row>
    <row r="268" spans="27:78" x14ac:dyDescent="0.2"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</row>
    <row r="269" spans="27:78" x14ac:dyDescent="0.2"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</row>
    <row r="270" spans="27:78" x14ac:dyDescent="0.2"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</row>
    <row r="271" spans="27:78" x14ac:dyDescent="0.2"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</row>
    <row r="272" spans="27:78" x14ac:dyDescent="0.2"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</row>
    <row r="273" spans="27:78" x14ac:dyDescent="0.2"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</row>
    <row r="274" spans="27:78" x14ac:dyDescent="0.2"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</row>
    <row r="275" spans="27:78" x14ac:dyDescent="0.2"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</row>
    <row r="276" spans="27:78" x14ac:dyDescent="0.2"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</row>
    <row r="277" spans="27:78" x14ac:dyDescent="0.2"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</row>
    <row r="278" spans="27:78" x14ac:dyDescent="0.2"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</row>
    <row r="279" spans="27:78" x14ac:dyDescent="0.2"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</row>
    <row r="280" spans="27:78" x14ac:dyDescent="0.2"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</row>
    <row r="281" spans="27:78" x14ac:dyDescent="0.2"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</row>
    <row r="282" spans="27:78" x14ac:dyDescent="0.2"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</row>
    <row r="283" spans="27:78" x14ac:dyDescent="0.2"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</row>
    <row r="284" spans="27:78" x14ac:dyDescent="0.2"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</row>
    <row r="285" spans="27:78" x14ac:dyDescent="0.2"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</row>
    <row r="286" spans="27:78" x14ac:dyDescent="0.2"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</row>
    <row r="287" spans="27:78" x14ac:dyDescent="0.2"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</row>
    <row r="288" spans="27:78" x14ac:dyDescent="0.2"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</row>
    <row r="289" spans="27:78" x14ac:dyDescent="0.2"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</row>
    <row r="290" spans="27:78" x14ac:dyDescent="0.2"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</row>
    <row r="291" spans="27:78" x14ac:dyDescent="0.2"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</row>
    <row r="292" spans="27:78" x14ac:dyDescent="0.2"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</row>
    <row r="293" spans="27:78" x14ac:dyDescent="0.2"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</row>
    <row r="294" spans="27:78" x14ac:dyDescent="0.2"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</row>
    <row r="295" spans="27:78" x14ac:dyDescent="0.2"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</row>
    <row r="296" spans="27:78" x14ac:dyDescent="0.2"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</row>
    <row r="297" spans="27:78" x14ac:dyDescent="0.2"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</row>
    <row r="298" spans="27:78" x14ac:dyDescent="0.2"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</row>
  </sheetData>
  <sheetProtection sheet="1" objects="1" scenarios="1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Compiled Metrics</vt:lpstr>
      <vt:lpstr>Template</vt:lpstr>
      <vt:lpstr>22RV1</vt:lpstr>
      <vt:lpstr>A549</vt:lpstr>
      <vt:lpstr>AU565</vt:lpstr>
      <vt:lpstr>BT20</vt:lpstr>
      <vt:lpstr>C4-2</vt:lpstr>
      <vt:lpstr>CAL33</vt:lpstr>
      <vt:lpstr>CFPAC1</vt:lpstr>
      <vt:lpstr>COLO205</vt:lpstr>
      <vt:lpstr>NCIH1299</vt:lpstr>
      <vt:lpstr>HCC38</vt:lpstr>
      <vt:lpstr>Hct15</vt:lpstr>
      <vt:lpstr>HCT116</vt:lpstr>
      <vt:lpstr>HeLa</vt:lpstr>
      <vt:lpstr>HT29</vt:lpstr>
      <vt:lpstr>HT55</vt:lpstr>
      <vt:lpstr>KYSE150</vt:lpstr>
      <vt:lpstr>LNCaP</vt:lpstr>
      <vt:lpstr>LoVo</vt:lpstr>
      <vt:lpstr>MCF7</vt:lpstr>
      <vt:lpstr>MDAMB157</vt:lpstr>
      <vt:lpstr>MDAMB231</vt:lpstr>
      <vt:lpstr>MDAMB415</vt:lpstr>
      <vt:lpstr>MDAMB436</vt:lpstr>
      <vt:lpstr>MDAMB453</vt:lpstr>
      <vt:lpstr>MDAMB468</vt:lpstr>
      <vt:lpstr>PC3</vt:lpstr>
      <vt:lpstr>SW48</vt:lpstr>
      <vt:lpstr>T98G</vt:lpstr>
      <vt:lpstr>U2OS</vt:lpstr>
      <vt:lpstr>U87MG</vt:lpstr>
      <vt:lpstr>ZR751</vt:lpstr>
      <vt:lpstr>CCD-1112sk</vt:lpstr>
      <vt:lpstr>CCD-18co</vt:lpstr>
      <vt:lpstr>HUVEC</vt:lpstr>
    </vt:vector>
  </TitlesOfParts>
  <Company>MIT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Joughin</dc:creator>
  <cp:lastModifiedBy>j</cp:lastModifiedBy>
  <dcterms:created xsi:type="dcterms:W3CDTF">2017-01-26T18:12:34Z</dcterms:created>
  <dcterms:modified xsi:type="dcterms:W3CDTF">2017-07-12T14:22:21Z</dcterms:modified>
</cp:coreProperties>
</file>