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ua\OneDrive\Desktop\RSD-Y3S1\Subjects Y3S1\BBFA1043 Principles of Accounting\Tutorial Question\"/>
    </mc:Choice>
  </mc:AlternateContent>
  <xr:revisionPtr revIDLastSave="0" documentId="13_ncr:1_{0AEB19FB-C798-4822-9672-A38E22C85F9E}" xr6:coauthVersionLast="47" xr6:coauthVersionMax="47" xr10:uidLastSave="{00000000-0000-0000-0000-000000000000}"/>
  <bookViews>
    <workbookView xWindow="28680" yWindow="-120" windowWidth="24240" windowHeight="13140" activeTab="3" xr2:uid="{78962904-DCAC-43AF-95B4-43C75395D92D}"/>
  </bookViews>
  <sheets>
    <sheet name="SA - Q1" sheetId="1" r:id="rId1"/>
    <sheet name="SA - Q2" sheetId="2" r:id="rId2"/>
    <sheet name="SA - Q3" sheetId="3" r:id="rId3"/>
    <sheet name="SA - Q4" sheetId="4" r:id="rId4"/>
    <sheet name="SB - Q3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4" l="1"/>
  <c r="F48" i="4"/>
  <c r="H46" i="4"/>
  <c r="F46" i="4"/>
  <c r="E34" i="4" l="1"/>
  <c r="H33" i="4"/>
  <c r="E32" i="4"/>
  <c r="H31" i="4"/>
  <c r="E30" i="4"/>
  <c r="H29" i="4"/>
  <c r="H34" i="4" s="1"/>
  <c r="I28" i="4"/>
  <c r="E28" i="4"/>
  <c r="I27" i="4"/>
  <c r="K27" i="4" s="1"/>
  <c r="H27" i="4"/>
  <c r="F18" i="4"/>
  <c r="H18" i="4" s="1"/>
  <c r="I18" i="4"/>
  <c r="K18" i="4" s="1"/>
  <c r="K16" i="4"/>
  <c r="E15" i="4"/>
  <c r="F14" i="4"/>
  <c r="H14" i="4" s="1"/>
  <c r="K12" i="4"/>
  <c r="E11" i="4"/>
  <c r="F10" i="4"/>
  <c r="I10" i="4" s="1"/>
  <c r="K10" i="4" s="1"/>
  <c r="H9" i="4"/>
  <c r="F9" i="4"/>
  <c r="K8" i="4"/>
  <c r="K7" i="4"/>
  <c r="I7" i="4"/>
  <c r="E7" i="4"/>
  <c r="K6" i="4"/>
  <c r="I6" i="4"/>
  <c r="H6" i="4"/>
  <c r="K5" i="4"/>
  <c r="E5" i="4"/>
  <c r="E19" i="4" s="1"/>
  <c r="H45" i="3"/>
  <c r="H43" i="3"/>
  <c r="G45" i="3"/>
  <c r="F45" i="3"/>
  <c r="E45" i="3"/>
  <c r="D45" i="3"/>
  <c r="G43" i="3"/>
  <c r="F43" i="3"/>
  <c r="E43" i="3"/>
  <c r="D43" i="3"/>
  <c r="E26" i="3"/>
  <c r="K25" i="3"/>
  <c r="H25" i="3"/>
  <c r="H24" i="3"/>
  <c r="K23" i="3"/>
  <c r="K22" i="3"/>
  <c r="E22" i="3"/>
  <c r="K21" i="3"/>
  <c r="H21" i="3"/>
  <c r="K19" i="3"/>
  <c r="E19" i="3"/>
  <c r="H17" i="3"/>
  <c r="E16" i="3"/>
  <c r="H10" i="3"/>
  <c r="H9" i="3"/>
  <c r="H8" i="3"/>
  <c r="H7" i="3"/>
  <c r="H6" i="3"/>
  <c r="E10" i="3"/>
  <c r="E9" i="3"/>
  <c r="E8" i="3"/>
  <c r="E7" i="3"/>
  <c r="E6" i="3"/>
  <c r="K25" i="2"/>
  <c r="H25" i="2"/>
  <c r="K23" i="2"/>
  <c r="E23" i="2"/>
  <c r="K22" i="2"/>
  <c r="K10" i="2"/>
  <c r="H10" i="2"/>
  <c r="J9" i="2"/>
  <c r="E9" i="2"/>
  <c r="H8" i="2"/>
  <c r="K7" i="2"/>
  <c r="J7" i="2"/>
  <c r="E7" i="2"/>
  <c r="H22" i="1"/>
  <c r="K21" i="1"/>
  <c r="H21" i="1"/>
  <c r="K20" i="1"/>
  <c r="J20" i="1"/>
  <c r="E20" i="1"/>
  <c r="H11" i="1"/>
  <c r="K10" i="1"/>
  <c r="H10" i="1"/>
  <c r="E7" i="1"/>
  <c r="H10" i="4" l="1"/>
  <c r="H19" i="4" s="1"/>
  <c r="I29" i="4"/>
  <c r="I14" i="4"/>
  <c r="K14" i="4" s="1"/>
  <c r="I30" i="4" l="1"/>
  <c r="I31" i="4" l="1"/>
  <c r="I32" i="4" l="1"/>
  <c r="I33" i="4" l="1"/>
</calcChain>
</file>

<file path=xl/sharedStrings.xml><?xml version="1.0" encoding="utf-8"?>
<sst xmlns="http://schemas.openxmlformats.org/spreadsheetml/2006/main" count="165" uniqueCount="42">
  <si>
    <t>Good Received</t>
  </si>
  <si>
    <t>Qty</t>
  </si>
  <si>
    <t>@</t>
  </si>
  <si>
    <t>RM</t>
  </si>
  <si>
    <t>Good issued/sold</t>
  </si>
  <si>
    <t>Balance</t>
  </si>
  <si>
    <t>Date</t>
  </si>
  <si>
    <t>FIFO</t>
  </si>
  <si>
    <t>purchase</t>
  </si>
  <si>
    <t>COGS</t>
  </si>
  <si>
    <t>WAC</t>
  </si>
  <si>
    <t>C/Inv</t>
  </si>
  <si>
    <t>Purchase</t>
  </si>
  <si>
    <t>Sales</t>
  </si>
  <si>
    <t>Year</t>
  </si>
  <si>
    <t>Units</t>
  </si>
  <si>
    <t>Unit Price</t>
  </si>
  <si>
    <t>Total</t>
  </si>
  <si>
    <t>RM '000</t>
  </si>
  <si>
    <t>Qty ('000)</t>
  </si>
  <si>
    <t>RM ('000)</t>
  </si>
  <si>
    <t>RM'000</t>
  </si>
  <si>
    <t>Less: COGS</t>
  </si>
  <si>
    <t>Opening Inv.</t>
  </si>
  <si>
    <t>Closing Inv.</t>
  </si>
  <si>
    <t>Gross Profit</t>
  </si>
  <si>
    <t>Trading Account for the years ended 31 December</t>
  </si>
  <si>
    <t>Illustration for purchase and sales from 2018-2022</t>
  </si>
  <si>
    <t>15 - 21 May</t>
  </si>
  <si>
    <t>8 - 14 May</t>
  </si>
  <si>
    <t>1 - 7 May</t>
  </si>
  <si>
    <t>22 - 28 May</t>
  </si>
  <si>
    <t>cogs</t>
  </si>
  <si>
    <t>Inventories Account</t>
  </si>
  <si>
    <t>bal b/d (opening.inv)</t>
  </si>
  <si>
    <t>SPL (closing.inv)</t>
  </si>
  <si>
    <t>SPL (opening.inv)</t>
  </si>
  <si>
    <t>bal c/d (closing.inv)</t>
  </si>
  <si>
    <t>bal b/d (closing.inv)</t>
  </si>
  <si>
    <t>Trading account for the month ended 31 May 2022</t>
  </si>
  <si>
    <t>Opening Inventories</t>
  </si>
  <si>
    <t>Less: Closing 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</si>
</sst>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7030A0"/>
      <name val="Times New Roman"/>
      <family val="1"/>
    </font>
    <font>
      <b/>
      <sz val="12"/>
      <color rgb="FF7030A0"/>
      <name val="Times New Roman"/>
      <family val="1"/>
    </font>
    <font>
      <b/>
      <sz val="14"/>
      <color rgb="FF7030A0"/>
      <name val="Times New Roman"/>
      <family val="1"/>
    </font>
    <font>
      <sz val="12"/>
      <color rgb="FFFF0000"/>
      <name val="Times New Roman"/>
      <family val="1"/>
    </font>
    <font>
      <b/>
      <u/>
      <sz val="12"/>
      <color rgb="FF7030A0"/>
      <name val="Times New Roman"/>
      <family val="1"/>
    </font>
    <font>
      <b/>
      <sz val="12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1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16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16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16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16" fontId="1" fillId="8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16" fontId="1" fillId="4" borderId="2" xfId="0" applyNumberFormat="1" applyFont="1" applyFill="1" applyBorder="1" applyAlignment="1">
      <alignment horizontal="left" vertical="center"/>
    </xf>
    <xf numFmtId="16" fontId="1" fillId="5" borderId="1" xfId="0" applyNumberFormat="1" applyFont="1" applyFill="1" applyBorder="1" applyAlignment="1">
      <alignment horizontal="left" vertical="center"/>
    </xf>
    <xf numFmtId="16" fontId="1" fillId="6" borderId="1" xfId="0" applyNumberFormat="1" applyFont="1" applyFill="1" applyBorder="1" applyAlignment="1">
      <alignment horizontal="left" vertical="center"/>
    </xf>
    <xf numFmtId="16" fontId="1" fillId="4" borderId="2" xfId="0" applyNumberFormat="1" applyFont="1" applyFill="1" applyBorder="1" applyAlignment="1">
      <alignment horizontal="center" vertical="center"/>
    </xf>
    <xf numFmtId="16" fontId="1" fillId="5" borderId="1" xfId="0" applyNumberFormat="1" applyFont="1" applyFill="1" applyBorder="1" applyAlignment="1">
      <alignment horizontal="center" vertical="center"/>
    </xf>
    <xf numFmtId="16" fontId="1" fillId="6" borderId="1" xfId="0" applyNumberFormat="1" applyFont="1" applyFill="1" applyBorder="1" applyAlignment="1">
      <alignment horizontal="center" vertical="center"/>
    </xf>
    <xf numFmtId="16" fontId="1" fillId="7" borderId="1" xfId="0" applyNumberFormat="1" applyFont="1" applyFill="1" applyBorder="1" applyAlignment="1">
      <alignment horizontal="center" vertical="center"/>
    </xf>
    <xf numFmtId="16" fontId="1" fillId="8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9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16" fontId="1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16" fontId="1" fillId="9" borderId="1" xfId="0" applyNumberFormat="1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16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" fontId="1" fillId="5" borderId="1" xfId="0" applyNumberFormat="1" applyFont="1" applyFill="1" applyBorder="1" applyAlignment="1">
      <alignment horizontal="center"/>
    </xf>
    <xf numFmtId="16" fontId="1" fillId="6" borderId="1" xfId="0" applyNumberFormat="1" applyFont="1" applyFill="1" applyBorder="1" applyAlignment="1">
      <alignment horizontal="center"/>
    </xf>
    <xf numFmtId="16" fontId="1" fillId="7" borderId="1" xfId="0" applyNumberFormat="1" applyFont="1" applyFill="1" applyBorder="1" applyAlignment="1">
      <alignment horizontal="center"/>
    </xf>
    <xf numFmtId="16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16" fontId="1" fillId="14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0" applyFont="1" applyBorder="1"/>
    <xf numFmtId="17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A920-5C0D-41A7-8F6C-57F145036F03}">
  <dimension ref="B2:K25"/>
  <sheetViews>
    <sheetView topLeftCell="A13" workbookViewId="0">
      <selection activeCell="M13" sqref="M13"/>
    </sheetView>
  </sheetViews>
  <sheetFormatPr defaultRowHeight="15.6" x14ac:dyDescent="0.3"/>
  <cols>
    <col min="1" max="16384" width="8.88671875" style="1"/>
  </cols>
  <sheetData>
    <row r="2" spans="2:11" ht="17.399999999999999" x14ac:dyDescent="0.3">
      <c r="B2" s="11" t="s">
        <v>7</v>
      </c>
    </row>
    <row r="3" spans="2:11" x14ac:dyDescent="0.3">
      <c r="B3" s="4"/>
      <c r="C3" s="88" t="s">
        <v>0</v>
      </c>
      <c r="D3" s="88"/>
      <c r="E3" s="88"/>
      <c r="F3" s="88" t="s">
        <v>4</v>
      </c>
      <c r="G3" s="88"/>
      <c r="H3" s="88"/>
      <c r="I3" s="88" t="s">
        <v>5</v>
      </c>
      <c r="J3" s="88"/>
      <c r="K3" s="88"/>
    </row>
    <row r="4" spans="2:11" x14ac:dyDescent="0.3">
      <c r="B4" s="4" t="s">
        <v>6</v>
      </c>
      <c r="C4" s="10" t="s">
        <v>1</v>
      </c>
      <c r="D4" s="10" t="s">
        <v>2</v>
      </c>
      <c r="E4" s="10" t="s">
        <v>3</v>
      </c>
      <c r="F4" s="10" t="s">
        <v>1</v>
      </c>
      <c r="G4" s="10" t="s">
        <v>2</v>
      </c>
      <c r="H4" s="10" t="s">
        <v>3</v>
      </c>
      <c r="I4" s="10" t="s">
        <v>1</v>
      </c>
      <c r="J4" s="10" t="s">
        <v>2</v>
      </c>
      <c r="K4" s="10" t="s">
        <v>3</v>
      </c>
    </row>
    <row r="5" spans="2:11" x14ac:dyDescent="0.3">
      <c r="B5" s="16">
        <v>44652</v>
      </c>
      <c r="C5" s="17"/>
      <c r="D5" s="17"/>
      <c r="E5" s="17"/>
      <c r="F5" s="17"/>
      <c r="G5" s="17"/>
      <c r="H5" s="17"/>
      <c r="I5" s="17">
        <v>15</v>
      </c>
      <c r="J5" s="17">
        <v>3</v>
      </c>
      <c r="K5" s="17">
        <v>45</v>
      </c>
    </row>
    <row r="6" spans="2:11" x14ac:dyDescent="0.3">
      <c r="B6" s="18">
        <v>44656</v>
      </c>
      <c r="C6" s="19"/>
      <c r="D6" s="19"/>
      <c r="E6" s="19"/>
      <c r="F6" s="19">
        <v>10</v>
      </c>
      <c r="G6" s="19">
        <v>3</v>
      </c>
      <c r="H6" s="19">
        <v>30</v>
      </c>
      <c r="I6" s="19">
        <v>5</v>
      </c>
      <c r="J6" s="19">
        <v>3</v>
      </c>
      <c r="K6" s="19">
        <v>15</v>
      </c>
    </row>
    <row r="7" spans="2:11" x14ac:dyDescent="0.3">
      <c r="B7" s="20">
        <v>44662</v>
      </c>
      <c r="C7" s="21">
        <v>20</v>
      </c>
      <c r="D7" s="21">
        <v>3.5</v>
      </c>
      <c r="E7" s="21">
        <f>20*3.5</f>
        <v>70</v>
      </c>
      <c r="F7" s="21"/>
      <c r="G7" s="21"/>
      <c r="H7" s="21"/>
      <c r="I7" s="21">
        <v>5</v>
      </c>
      <c r="J7" s="21">
        <v>3</v>
      </c>
      <c r="K7" s="21">
        <v>15</v>
      </c>
    </row>
    <row r="8" spans="2:11" x14ac:dyDescent="0.3">
      <c r="B8" s="22"/>
      <c r="C8" s="21"/>
      <c r="D8" s="21"/>
      <c r="E8" s="21"/>
      <c r="F8" s="21"/>
      <c r="G8" s="21"/>
      <c r="H8" s="21"/>
      <c r="I8" s="21">
        <v>20</v>
      </c>
      <c r="J8" s="21">
        <v>3.5</v>
      </c>
      <c r="K8" s="21">
        <v>70</v>
      </c>
    </row>
    <row r="9" spans="2:11" x14ac:dyDescent="0.3">
      <c r="B9" s="23">
        <v>44669</v>
      </c>
      <c r="C9" s="24"/>
      <c r="D9" s="24"/>
      <c r="E9" s="24"/>
      <c r="F9" s="24">
        <v>5</v>
      </c>
      <c r="G9" s="24">
        <v>3</v>
      </c>
      <c r="H9" s="24">
        <v>15</v>
      </c>
      <c r="I9" s="24"/>
      <c r="J9" s="24"/>
      <c r="K9" s="24"/>
    </row>
    <row r="10" spans="2:11" x14ac:dyDescent="0.3">
      <c r="B10" s="25"/>
      <c r="C10" s="24"/>
      <c r="D10" s="24"/>
      <c r="E10" s="24"/>
      <c r="F10" s="24">
        <v>11</v>
      </c>
      <c r="G10" s="24">
        <v>3.5</v>
      </c>
      <c r="H10" s="24">
        <f>11*3.5</f>
        <v>38.5</v>
      </c>
      <c r="I10" s="24">
        <v>9</v>
      </c>
      <c r="J10" s="24">
        <v>3.5</v>
      </c>
      <c r="K10" s="24">
        <f>9*3.5</f>
        <v>31.5</v>
      </c>
    </row>
    <row r="11" spans="2:11" x14ac:dyDescent="0.3">
      <c r="B11" s="8"/>
      <c r="C11" s="7"/>
      <c r="D11" s="7"/>
      <c r="E11" s="12">
        <v>70</v>
      </c>
      <c r="F11" s="7"/>
      <c r="G11" s="7"/>
      <c r="H11" s="12">
        <f>30+15+38.5</f>
        <v>83.5</v>
      </c>
      <c r="I11" s="7"/>
      <c r="J11" s="7"/>
      <c r="K11" s="12">
        <v>31.5</v>
      </c>
    </row>
    <row r="12" spans="2:11" x14ac:dyDescent="0.3">
      <c r="B12" s="8"/>
      <c r="C12" s="7"/>
      <c r="D12" s="7"/>
      <c r="E12" s="12" t="s">
        <v>8</v>
      </c>
      <c r="F12" s="7"/>
      <c r="G12" s="7"/>
      <c r="H12" s="12" t="s">
        <v>9</v>
      </c>
      <c r="I12" s="7"/>
      <c r="J12" s="7"/>
      <c r="K12" s="12" t="s">
        <v>11</v>
      </c>
    </row>
    <row r="13" spans="2:11" x14ac:dyDescent="0.3">
      <c r="B13" s="9"/>
    </row>
    <row r="14" spans="2:11" x14ac:dyDescent="0.3">
      <c r="B14" s="9"/>
    </row>
    <row r="15" spans="2:11" ht="17.399999999999999" x14ac:dyDescent="0.3">
      <c r="B15" s="11" t="s">
        <v>10</v>
      </c>
    </row>
    <row r="16" spans="2:11" x14ac:dyDescent="0.3">
      <c r="B16" s="4"/>
      <c r="C16" s="88" t="s">
        <v>0</v>
      </c>
      <c r="D16" s="88"/>
      <c r="E16" s="88"/>
      <c r="F16" s="88" t="s">
        <v>4</v>
      </c>
      <c r="G16" s="88"/>
      <c r="H16" s="88"/>
      <c r="I16" s="88" t="s">
        <v>5</v>
      </c>
      <c r="J16" s="88"/>
      <c r="K16" s="88"/>
    </row>
    <row r="17" spans="2:11" x14ac:dyDescent="0.3">
      <c r="B17" s="4" t="s">
        <v>6</v>
      </c>
      <c r="C17" s="10" t="s">
        <v>1</v>
      </c>
      <c r="D17" s="10" t="s">
        <v>2</v>
      </c>
      <c r="E17" s="10" t="s">
        <v>3</v>
      </c>
      <c r="F17" s="10" t="s">
        <v>1</v>
      </c>
      <c r="G17" s="10" t="s">
        <v>2</v>
      </c>
      <c r="H17" s="10" t="s">
        <v>3</v>
      </c>
      <c r="I17" s="10" t="s">
        <v>1</v>
      </c>
      <c r="J17" s="10" t="s">
        <v>2</v>
      </c>
      <c r="K17" s="10" t="s">
        <v>3</v>
      </c>
    </row>
    <row r="18" spans="2:11" x14ac:dyDescent="0.3">
      <c r="B18" s="16">
        <v>44652</v>
      </c>
      <c r="C18" s="17"/>
      <c r="D18" s="17"/>
      <c r="E18" s="17"/>
      <c r="F18" s="17"/>
      <c r="G18" s="17"/>
      <c r="H18" s="17"/>
      <c r="I18" s="17">
        <v>15</v>
      </c>
      <c r="J18" s="17">
        <v>3</v>
      </c>
      <c r="K18" s="17">
        <v>45</v>
      </c>
    </row>
    <row r="19" spans="2:11" x14ac:dyDescent="0.3">
      <c r="B19" s="18">
        <v>44656</v>
      </c>
      <c r="C19" s="19"/>
      <c r="D19" s="19"/>
      <c r="E19" s="19"/>
      <c r="F19" s="19">
        <v>10</v>
      </c>
      <c r="G19" s="19">
        <v>3</v>
      </c>
      <c r="H19" s="19">
        <v>30</v>
      </c>
      <c r="I19" s="19">
        <v>5</v>
      </c>
      <c r="J19" s="19">
        <v>3</v>
      </c>
      <c r="K19" s="19">
        <v>15</v>
      </c>
    </row>
    <row r="20" spans="2:11" x14ac:dyDescent="0.3">
      <c r="B20" s="20">
        <v>44662</v>
      </c>
      <c r="C20" s="21">
        <v>20</v>
      </c>
      <c r="D20" s="21">
        <v>3.5</v>
      </c>
      <c r="E20" s="21">
        <f>20*3.5</f>
        <v>70</v>
      </c>
      <c r="F20" s="21"/>
      <c r="G20" s="21"/>
      <c r="H20" s="21"/>
      <c r="I20" s="21">
        <v>25</v>
      </c>
      <c r="J20" s="21">
        <f>(15+70)/25</f>
        <v>3.4</v>
      </c>
      <c r="K20" s="21">
        <f>3.4*25</f>
        <v>85</v>
      </c>
    </row>
    <row r="21" spans="2:11" x14ac:dyDescent="0.3">
      <c r="B21" s="23">
        <v>44669</v>
      </c>
      <c r="C21" s="24"/>
      <c r="D21" s="24"/>
      <c r="E21" s="24"/>
      <c r="F21" s="24">
        <v>16</v>
      </c>
      <c r="G21" s="24">
        <v>3.4</v>
      </c>
      <c r="H21" s="24">
        <f>16*3.4</f>
        <v>54.4</v>
      </c>
      <c r="I21" s="24">
        <v>9</v>
      </c>
      <c r="J21" s="24">
        <v>3.4</v>
      </c>
      <c r="K21" s="24">
        <f>9*3.4</f>
        <v>30.599999999999998</v>
      </c>
    </row>
    <row r="22" spans="2:11" x14ac:dyDescent="0.3">
      <c r="B22" s="13"/>
      <c r="C22" s="14"/>
      <c r="D22" s="14"/>
      <c r="E22" s="12">
        <v>70</v>
      </c>
      <c r="F22" s="14"/>
      <c r="G22" s="14"/>
      <c r="H22" s="12">
        <f>54.4+30</f>
        <v>84.4</v>
      </c>
      <c r="I22" s="14"/>
      <c r="J22" s="14"/>
      <c r="K22" s="12">
        <v>30.6</v>
      </c>
    </row>
    <row r="23" spans="2:11" x14ac:dyDescent="0.3">
      <c r="B23" s="15"/>
      <c r="C23" s="14"/>
      <c r="D23" s="14"/>
      <c r="E23" s="12" t="s">
        <v>8</v>
      </c>
      <c r="F23" s="14"/>
      <c r="G23" s="14"/>
      <c r="H23" s="12" t="s">
        <v>9</v>
      </c>
      <c r="I23" s="14"/>
      <c r="J23" s="14"/>
      <c r="K23" s="12" t="s">
        <v>11</v>
      </c>
    </row>
    <row r="24" spans="2:11" x14ac:dyDescent="0.3">
      <c r="B24" s="15"/>
      <c r="C24" s="14"/>
      <c r="D24" s="14"/>
      <c r="E24" s="14"/>
      <c r="F24" s="14"/>
      <c r="G24" s="14"/>
      <c r="H24" s="14"/>
      <c r="I24" s="14"/>
      <c r="J24" s="14"/>
      <c r="K24" s="14"/>
    </row>
    <row r="25" spans="2:11" x14ac:dyDescent="0.3">
      <c r="B25" s="15"/>
      <c r="C25" s="14"/>
      <c r="D25" s="14"/>
      <c r="E25" s="14"/>
      <c r="F25" s="14"/>
      <c r="G25" s="14"/>
      <c r="H25" s="14"/>
      <c r="I25" s="14"/>
      <c r="J25" s="14"/>
      <c r="K25" s="14"/>
    </row>
  </sheetData>
  <mergeCells count="6">
    <mergeCell ref="C3:E3"/>
    <mergeCell ref="F3:H3"/>
    <mergeCell ref="I3:K3"/>
    <mergeCell ref="C16:E16"/>
    <mergeCell ref="F16:H16"/>
    <mergeCell ref="I16:K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37D-96FE-4E61-B0F7-B31430C88014}">
  <dimension ref="B3:K29"/>
  <sheetViews>
    <sheetView zoomScaleNormal="100" workbookViewId="0">
      <selection activeCell="J20" sqref="J20"/>
    </sheetView>
  </sheetViews>
  <sheetFormatPr defaultRowHeight="14.4" x14ac:dyDescent="0.3"/>
  <sheetData>
    <row r="3" spans="2:11" ht="17.399999999999999" x14ac:dyDescent="0.3">
      <c r="B3" s="11" t="s">
        <v>10</v>
      </c>
      <c r="C3" s="1"/>
      <c r="D3" s="1"/>
      <c r="E3" s="1"/>
      <c r="F3" s="1"/>
      <c r="G3" s="1"/>
      <c r="H3" s="1"/>
      <c r="I3" s="1"/>
      <c r="J3" s="1"/>
      <c r="K3" s="1"/>
    </row>
    <row r="4" spans="2:11" ht="15.6" x14ac:dyDescent="0.3">
      <c r="B4" s="4"/>
      <c r="C4" s="88" t="s">
        <v>0</v>
      </c>
      <c r="D4" s="88"/>
      <c r="E4" s="88"/>
      <c r="F4" s="88" t="s">
        <v>4</v>
      </c>
      <c r="G4" s="88"/>
      <c r="H4" s="88"/>
      <c r="I4" s="88" t="s">
        <v>5</v>
      </c>
      <c r="J4" s="88"/>
      <c r="K4" s="88"/>
    </row>
    <row r="5" spans="2:11" ht="15.6" x14ac:dyDescent="0.3">
      <c r="B5" s="4" t="s">
        <v>6</v>
      </c>
      <c r="C5" s="10" t="s">
        <v>1</v>
      </c>
      <c r="D5" s="10" t="s">
        <v>2</v>
      </c>
      <c r="E5" s="10" t="s">
        <v>3</v>
      </c>
      <c r="F5" s="10" t="s">
        <v>1</v>
      </c>
      <c r="G5" s="10" t="s">
        <v>2</v>
      </c>
      <c r="H5" s="10" t="s">
        <v>3</v>
      </c>
      <c r="I5" s="10" t="s">
        <v>1</v>
      </c>
      <c r="J5" s="10" t="s">
        <v>2</v>
      </c>
      <c r="K5" s="10" t="s">
        <v>3</v>
      </c>
    </row>
    <row r="6" spans="2:11" ht="15.6" x14ac:dyDescent="0.3">
      <c r="B6" s="16">
        <v>44682</v>
      </c>
      <c r="C6" s="17"/>
      <c r="D6" s="17"/>
      <c r="E6" s="17"/>
      <c r="F6" s="17"/>
      <c r="G6" s="17"/>
      <c r="H6" s="17"/>
      <c r="I6" s="17">
        <v>30</v>
      </c>
      <c r="J6" s="17">
        <v>2</v>
      </c>
      <c r="K6" s="17">
        <v>60</v>
      </c>
    </row>
    <row r="7" spans="2:11" ht="15.6" x14ac:dyDescent="0.3">
      <c r="B7" s="18">
        <v>44687</v>
      </c>
      <c r="C7" s="19">
        <v>50</v>
      </c>
      <c r="D7" s="19">
        <v>2.4</v>
      </c>
      <c r="E7" s="19">
        <f>50*2.4</f>
        <v>120</v>
      </c>
      <c r="F7" s="19"/>
      <c r="G7" s="19"/>
      <c r="H7" s="19"/>
      <c r="I7" s="19">
        <v>80</v>
      </c>
      <c r="J7" s="19">
        <f>(60+120)/80</f>
        <v>2.25</v>
      </c>
      <c r="K7" s="19">
        <f>80*2.25</f>
        <v>180</v>
      </c>
    </row>
    <row r="8" spans="2:11" ht="15.6" x14ac:dyDescent="0.3">
      <c r="B8" s="20">
        <v>44694</v>
      </c>
      <c r="C8" s="21"/>
      <c r="D8" s="21"/>
      <c r="E8" s="21"/>
      <c r="F8" s="21">
        <v>40</v>
      </c>
      <c r="G8" s="21">
        <v>2.25</v>
      </c>
      <c r="H8" s="21">
        <f>40*2.25</f>
        <v>90</v>
      </c>
      <c r="I8" s="21">
        <v>40</v>
      </c>
      <c r="J8" s="21">
        <v>2.25</v>
      </c>
      <c r="K8" s="21">
        <v>90</v>
      </c>
    </row>
    <row r="9" spans="2:11" ht="15.6" x14ac:dyDescent="0.3">
      <c r="B9" s="23">
        <v>44702</v>
      </c>
      <c r="C9" s="24">
        <v>60</v>
      </c>
      <c r="D9" s="24">
        <v>2.5</v>
      </c>
      <c r="E9" s="24">
        <f>60*2.5</f>
        <v>150</v>
      </c>
      <c r="F9" s="24"/>
      <c r="G9" s="24"/>
      <c r="H9" s="24"/>
      <c r="I9" s="24">
        <v>100</v>
      </c>
      <c r="J9" s="24">
        <f>(90+150)/100</f>
        <v>2.4</v>
      </c>
      <c r="K9" s="24">
        <v>240</v>
      </c>
    </row>
    <row r="10" spans="2:11" ht="15.6" x14ac:dyDescent="0.3">
      <c r="B10" s="26">
        <v>44706</v>
      </c>
      <c r="C10" s="27"/>
      <c r="D10" s="27"/>
      <c r="E10" s="27"/>
      <c r="F10" s="27">
        <v>25</v>
      </c>
      <c r="G10" s="27">
        <v>2.4</v>
      </c>
      <c r="H10" s="27">
        <f>25*2.4</f>
        <v>60</v>
      </c>
      <c r="I10" s="27">
        <v>75</v>
      </c>
      <c r="J10" s="27">
        <v>2.4</v>
      </c>
      <c r="K10" s="27">
        <f>75*2.4</f>
        <v>180</v>
      </c>
    </row>
    <row r="11" spans="2:11" ht="15.6" x14ac:dyDescent="0.3">
      <c r="B11" s="15"/>
      <c r="C11" s="14"/>
      <c r="D11" s="14"/>
      <c r="E11" s="28">
        <v>270</v>
      </c>
      <c r="F11" s="28"/>
      <c r="G11" s="28"/>
      <c r="H11" s="28">
        <v>150</v>
      </c>
      <c r="I11" s="28"/>
      <c r="J11" s="28"/>
      <c r="K11" s="28">
        <v>180</v>
      </c>
    </row>
    <row r="12" spans="2:11" ht="15.6" x14ac:dyDescent="0.3">
      <c r="B12" s="15"/>
      <c r="C12" s="14"/>
      <c r="D12" s="14"/>
      <c r="E12" s="28" t="s">
        <v>12</v>
      </c>
      <c r="F12" s="28"/>
      <c r="G12" s="28"/>
      <c r="H12" s="28" t="s">
        <v>9</v>
      </c>
      <c r="I12" s="28"/>
      <c r="J12" s="28"/>
      <c r="K12" s="28" t="s">
        <v>11</v>
      </c>
    </row>
    <row r="15" spans="2:11" ht="17.399999999999999" x14ac:dyDescent="0.3">
      <c r="B15" s="11" t="s">
        <v>7</v>
      </c>
      <c r="C15" s="1"/>
      <c r="D15" s="1"/>
      <c r="E15" s="1"/>
      <c r="F15" s="1"/>
      <c r="G15" s="1"/>
      <c r="H15" s="1"/>
      <c r="I15" s="1"/>
      <c r="J15" s="1"/>
      <c r="K15" s="1"/>
    </row>
    <row r="16" spans="2:11" ht="15.6" x14ac:dyDescent="0.3">
      <c r="B16" s="4"/>
      <c r="C16" s="88" t="s">
        <v>0</v>
      </c>
      <c r="D16" s="88"/>
      <c r="E16" s="88"/>
      <c r="F16" s="88" t="s">
        <v>4</v>
      </c>
      <c r="G16" s="88"/>
      <c r="H16" s="88"/>
      <c r="I16" s="88" t="s">
        <v>5</v>
      </c>
      <c r="J16" s="88"/>
      <c r="K16" s="88"/>
    </row>
    <row r="17" spans="2:11" ht="15.6" x14ac:dyDescent="0.3">
      <c r="B17" s="4" t="s">
        <v>6</v>
      </c>
      <c r="C17" s="10" t="s">
        <v>1</v>
      </c>
      <c r="D17" s="10" t="s">
        <v>2</v>
      </c>
      <c r="E17" s="10" t="s">
        <v>3</v>
      </c>
      <c r="F17" s="10" t="s">
        <v>1</v>
      </c>
      <c r="G17" s="10" t="s">
        <v>2</v>
      </c>
      <c r="H17" s="10" t="s">
        <v>3</v>
      </c>
      <c r="I17" s="10" t="s">
        <v>1</v>
      </c>
      <c r="J17" s="10" t="s">
        <v>2</v>
      </c>
      <c r="K17" s="10" t="s">
        <v>3</v>
      </c>
    </row>
    <row r="18" spans="2:11" ht="15.6" x14ac:dyDescent="0.3">
      <c r="B18" s="36">
        <v>44682</v>
      </c>
      <c r="C18" s="29"/>
      <c r="D18" s="29"/>
      <c r="E18" s="29"/>
      <c r="F18" s="29"/>
      <c r="G18" s="29"/>
      <c r="H18" s="29"/>
      <c r="I18" s="29">
        <v>30</v>
      </c>
      <c r="J18" s="29">
        <v>2</v>
      </c>
      <c r="K18" s="29">
        <v>60</v>
      </c>
    </row>
    <row r="19" spans="2:11" ht="15.6" x14ac:dyDescent="0.3">
      <c r="B19" s="37">
        <v>44687</v>
      </c>
      <c r="C19" s="19">
        <v>50</v>
      </c>
      <c r="D19" s="19">
        <v>2.4</v>
      </c>
      <c r="E19" s="19">
        <v>120</v>
      </c>
      <c r="F19" s="19"/>
      <c r="G19" s="19"/>
      <c r="H19" s="19"/>
      <c r="I19" s="19">
        <v>30</v>
      </c>
      <c r="J19" s="19">
        <v>2</v>
      </c>
      <c r="K19" s="19">
        <v>60</v>
      </c>
    </row>
    <row r="20" spans="2:11" ht="15.6" x14ac:dyDescent="0.3">
      <c r="B20" s="37"/>
      <c r="C20" s="19"/>
      <c r="D20" s="19"/>
      <c r="E20" s="19"/>
      <c r="F20" s="19"/>
      <c r="G20" s="19"/>
      <c r="H20" s="19"/>
      <c r="I20" s="19">
        <v>50</v>
      </c>
      <c r="J20" s="19">
        <v>2.4</v>
      </c>
      <c r="K20" s="19">
        <v>120</v>
      </c>
    </row>
    <row r="21" spans="2:11" ht="15.6" x14ac:dyDescent="0.3">
      <c r="B21" s="38">
        <v>44694</v>
      </c>
      <c r="C21" s="21"/>
      <c r="D21" s="21"/>
      <c r="E21" s="21"/>
      <c r="F21" s="21">
        <v>30</v>
      </c>
      <c r="G21" s="21">
        <v>2</v>
      </c>
      <c r="H21" s="21">
        <v>60</v>
      </c>
      <c r="I21" s="21"/>
      <c r="J21" s="21"/>
      <c r="K21" s="21"/>
    </row>
    <row r="22" spans="2:11" ht="15.6" x14ac:dyDescent="0.3">
      <c r="B22" s="38"/>
      <c r="C22" s="21"/>
      <c r="D22" s="21"/>
      <c r="E22" s="21"/>
      <c r="F22" s="21">
        <v>10</v>
      </c>
      <c r="G22" s="21">
        <v>2.4</v>
      </c>
      <c r="H22" s="21">
        <v>24</v>
      </c>
      <c r="I22" s="21">
        <v>40</v>
      </c>
      <c r="J22" s="21">
        <v>2.4</v>
      </c>
      <c r="K22" s="21">
        <f>40*2.4</f>
        <v>96</v>
      </c>
    </row>
    <row r="23" spans="2:11" ht="15.6" x14ac:dyDescent="0.3">
      <c r="B23" s="39">
        <v>44702</v>
      </c>
      <c r="C23" s="24">
        <v>60</v>
      </c>
      <c r="D23" s="24">
        <v>2.5</v>
      </c>
      <c r="E23" s="24">
        <f>60*2.5</f>
        <v>150</v>
      </c>
      <c r="F23" s="24"/>
      <c r="G23" s="24"/>
      <c r="H23" s="24"/>
      <c r="I23" s="24">
        <v>40</v>
      </c>
      <c r="J23" s="24">
        <v>2.4</v>
      </c>
      <c r="K23" s="24">
        <f>40*2.4</f>
        <v>96</v>
      </c>
    </row>
    <row r="24" spans="2:11" ht="15.6" x14ac:dyDescent="0.3">
      <c r="B24" s="24"/>
      <c r="C24" s="24"/>
      <c r="D24" s="24"/>
      <c r="E24" s="24"/>
      <c r="F24" s="24"/>
      <c r="G24" s="24"/>
      <c r="H24" s="24"/>
      <c r="I24" s="24">
        <v>60</v>
      </c>
      <c r="J24" s="24">
        <v>2.5</v>
      </c>
      <c r="K24" s="24">
        <v>150</v>
      </c>
    </row>
    <row r="25" spans="2:11" ht="15.6" x14ac:dyDescent="0.3">
      <c r="B25" s="40">
        <v>44706</v>
      </c>
      <c r="C25" s="27"/>
      <c r="D25" s="27"/>
      <c r="E25" s="27"/>
      <c r="F25" s="27">
        <v>25</v>
      </c>
      <c r="G25" s="27">
        <v>2.4</v>
      </c>
      <c r="H25" s="27">
        <f>25*2.4</f>
        <v>60</v>
      </c>
      <c r="I25" s="27">
        <v>15</v>
      </c>
      <c r="J25" s="27">
        <v>2.4</v>
      </c>
      <c r="K25" s="27">
        <f>15*2.4</f>
        <v>36</v>
      </c>
    </row>
    <row r="26" spans="2:11" ht="15.6" x14ac:dyDescent="0.3">
      <c r="B26" s="27"/>
      <c r="C26" s="27"/>
      <c r="D26" s="27"/>
      <c r="E26" s="27"/>
      <c r="F26" s="27"/>
      <c r="G26" s="27"/>
      <c r="H26" s="27"/>
      <c r="I26" s="27">
        <v>60</v>
      </c>
      <c r="J26" s="27">
        <v>2.5</v>
      </c>
      <c r="K26" s="27">
        <v>150</v>
      </c>
    </row>
    <row r="27" spans="2:11" ht="15.6" x14ac:dyDescent="0.3">
      <c r="B27" s="7"/>
      <c r="C27" s="7"/>
      <c r="D27" s="7"/>
      <c r="E27" s="42">
        <v>270</v>
      </c>
      <c r="F27" s="7"/>
      <c r="G27" s="42"/>
      <c r="H27" s="42">
        <v>144</v>
      </c>
      <c r="I27" s="7"/>
      <c r="J27" s="7"/>
      <c r="K27" s="42">
        <v>186</v>
      </c>
    </row>
    <row r="28" spans="2:11" ht="15.6" x14ac:dyDescent="0.3">
      <c r="B28" s="7"/>
      <c r="C28" s="7"/>
      <c r="D28" s="7"/>
      <c r="E28" s="42" t="s">
        <v>12</v>
      </c>
      <c r="F28" s="7"/>
      <c r="G28" s="7"/>
      <c r="H28" s="42" t="s">
        <v>9</v>
      </c>
      <c r="I28" s="7"/>
      <c r="J28" s="7"/>
      <c r="K28" s="42" t="s">
        <v>11</v>
      </c>
    </row>
    <row r="29" spans="2:11" ht="15.6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</row>
  </sheetData>
  <mergeCells count="6">
    <mergeCell ref="C4:E4"/>
    <mergeCell ref="F4:H4"/>
    <mergeCell ref="I4:K4"/>
    <mergeCell ref="C16:E16"/>
    <mergeCell ref="F16:H16"/>
    <mergeCell ref="I16:K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EE5B-657E-4AD6-9B7E-94B241E9E42B}">
  <dimension ref="B2:K45"/>
  <sheetViews>
    <sheetView topLeftCell="A28" workbookViewId="0">
      <selection activeCell="M13" sqref="M13"/>
    </sheetView>
  </sheetViews>
  <sheetFormatPr defaultRowHeight="15.6" x14ac:dyDescent="0.3"/>
  <cols>
    <col min="1" max="1" width="8.88671875" style="1"/>
    <col min="2" max="2" width="13.109375" style="1" customWidth="1"/>
    <col min="3" max="3" width="10.77734375" style="1" bestFit="1" customWidth="1"/>
    <col min="4" max="4" width="10.44140625" style="1" bestFit="1" customWidth="1"/>
    <col min="5" max="5" width="10.6640625" style="1" bestFit="1" customWidth="1"/>
    <col min="6" max="6" width="10.77734375" style="1" bestFit="1" customWidth="1"/>
    <col min="7" max="7" width="10.44140625" style="1" bestFit="1" customWidth="1"/>
    <col min="8" max="8" width="10.6640625" style="1" bestFit="1" customWidth="1"/>
    <col min="9" max="9" width="10.77734375" style="1" bestFit="1" customWidth="1"/>
    <col min="10" max="10" width="8.88671875" style="1"/>
    <col min="11" max="11" width="10.6640625" style="1" bestFit="1" customWidth="1"/>
    <col min="12" max="16384" width="8.88671875" style="1"/>
  </cols>
  <sheetData>
    <row r="2" spans="2:11" x14ac:dyDescent="0.3">
      <c r="B2" s="1" t="s">
        <v>27</v>
      </c>
    </row>
    <row r="3" spans="2:11" x14ac:dyDescent="0.3">
      <c r="B3" s="5"/>
      <c r="C3" s="89" t="s">
        <v>12</v>
      </c>
      <c r="D3" s="89"/>
      <c r="E3" s="89"/>
      <c r="F3" s="89" t="s">
        <v>13</v>
      </c>
      <c r="G3" s="89"/>
      <c r="H3" s="89"/>
    </row>
    <row r="4" spans="2:11" x14ac:dyDescent="0.3">
      <c r="B4" s="43" t="s">
        <v>14</v>
      </c>
      <c r="C4" s="43" t="s">
        <v>15</v>
      </c>
      <c r="D4" s="43" t="s">
        <v>16</v>
      </c>
      <c r="E4" s="43" t="s">
        <v>17</v>
      </c>
      <c r="F4" s="43" t="s">
        <v>15</v>
      </c>
      <c r="G4" s="43" t="s">
        <v>16</v>
      </c>
      <c r="H4" s="43" t="s">
        <v>17</v>
      </c>
    </row>
    <row r="5" spans="2:11" x14ac:dyDescent="0.3">
      <c r="B5" s="4"/>
      <c r="C5" s="4"/>
      <c r="D5" s="4"/>
      <c r="E5" s="4" t="s">
        <v>18</v>
      </c>
      <c r="F5" s="4"/>
      <c r="G5" s="4"/>
      <c r="H5" s="4" t="s">
        <v>18</v>
      </c>
    </row>
    <row r="6" spans="2:11" x14ac:dyDescent="0.3">
      <c r="B6" s="6">
        <v>2018</v>
      </c>
      <c r="C6" s="44">
        <v>12000</v>
      </c>
      <c r="D6" s="5">
        <v>28</v>
      </c>
      <c r="E6" s="5">
        <f>12*28</f>
        <v>336</v>
      </c>
      <c r="F6" s="44">
        <v>6000</v>
      </c>
      <c r="G6" s="5">
        <v>40</v>
      </c>
      <c r="H6" s="5">
        <f>40*6</f>
        <v>240</v>
      </c>
    </row>
    <row r="7" spans="2:11" x14ac:dyDescent="0.3">
      <c r="B7" s="6">
        <v>2019</v>
      </c>
      <c r="C7" s="44">
        <v>18000</v>
      </c>
      <c r="D7" s="5">
        <v>32</v>
      </c>
      <c r="E7" s="5">
        <f>32*18</f>
        <v>576</v>
      </c>
      <c r="F7" s="44">
        <v>12000</v>
      </c>
      <c r="G7" s="5">
        <v>46</v>
      </c>
      <c r="H7" s="5">
        <f>46*12</f>
        <v>552</v>
      </c>
    </row>
    <row r="8" spans="2:11" x14ac:dyDescent="0.3">
      <c r="B8" s="6">
        <v>2020</v>
      </c>
      <c r="C8" s="44">
        <v>24000</v>
      </c>
      <c r="D8" s="5">
        <v>36</v>
      </c>
      <c r="E8" s="5">
        <f>36*24</f>
        <v>864</v>
      </c>
      <c r="F8" s="44">
        <v>18000</v>
      </c>
      <c r="G8" s="5">
        <v>54</v>
      </c>
      <c r="H8" s="5">
        <f>54*12</f>
        <v>648</v>
      </c>
    </row>
    <row r="9" spans="2:11" x14ac:dyDescent="0.3">
      <c r="B9" s="6">
        <v>2021</v>
      </c>
      <c r="C9" s="44">
        <v>24000</v>
      </c>
      <c r="D9" s="5">
        <v>40</v>
      </c>
      <c r="E9" s="5">
        <f>24*40</f>
        <v>960</v>
      </c>
      <c r="F9" s="44">
        <v>18000</v>
      </c>
      <c r="G9" s="5">
        <v>58</v>
      </c>
      <c r="H9" s="5">
        <f>58*12</f>
        <v>696</v>
      </c>
    </row>
    <row r="10" spans="2:11" x14ac:dyDescent="0.3">
      <c r="B10" s="6">
        <v>2022</v>
      </c>
      <c r="C10" s="44">
        <v>24000</v>
      </c>
      <c r="D10" s="5">
        <v>44</v>
      </c>
      <c r="E10" s="5">
        <f>44*24</f>
        <v>1056</v>
      </c>
      <c r="F10" s="44">
        <v>48000</v>
      </c>
      <c r="G10" s="5">
        <v>60</v>
      </c>
      <c r="H10" s="5">
        <f>60*48</f>
        <v>2880</v>
      </c>
    </row>
    <row r="13" spans="2:11" ht="17.399999999999999" x14ac:dyDescent="0.3">
      <c r="B13" s="11" t="s">
        <v>7</v>
      </c>
    </row>
    <row r="14" spans="2:11" x14ac:dyDescent="0.3">
      <c r="B14" s="4"/>
      <c r="C14" s="88" t="s">
        <v>0</v>
      </c>
      <c r="D14" s="88"/>
      <c r="E14" s="88"/>
      <c r="F14" s="88" t="s">
        <v>4</v>
      </c>
      <c r="G14" s="88"/>
      <c r="H14" s="88"/>
      <c r="I14" s="88" t="s">
        <v>5</v>
      </c>
      <c r="J14" s="88"/>
      <c r="K14" s="88"/>
    </row>
    <row r="15" spans="2:11" x14ac:dyDescent="0.3">
      <c r="B15" s="4" t="s">
        <v>6</v>
      </c>
      <c r="C15" s="10" t="s">
        <v>19</v>
      </c>
      <c r="D15" s="10" t="s">
        <v>2</v>
      </c>
      <c r="E15" s="10" t="s">
        <v>20</v>
      </c>
      <c r="F15" s="10" t="s">
        <v>19</v>
      </c>
      <c r="G15" s="10" t="s">
        <v>2</v>
      </c>
      <c r="H15" s="10" t="s">
        <v>20</v>
      </c>
      <c r="I15" s="10" t="s">
        <v>19</v>
      </c>
      <c r="J15" s="10" t="s">
        <v>2</v>
      </c>
      <c r="K15" s="10" t="s">
        <v>20</v>
      </c>
    </row>
    <row r="16" spans="2:11" x14ac:dyDescent="0.3">
      <c r="B16" s="51">
        <v>2018</v>
      </c>
      <c r="C16" s="29">
        <v>12</v>
      </c>
      <c r="D16" s="29">
        <v>28</v>
      </c>
      <c r="E16" s="29">
        <f>12*28</f>
        <v>336</v>
      </c>
      <c r="F16" s="29"/>
      <c r="G16" s="29"/>
      <c r="H16" s="29"/>
      <c r="I16" s="29">
        <v>12</v>
      </c>
      <c r="J16" s="29">
        <v>28</v>
      </c>
      <c r="K16" s="29">
        <v>336</v>
      </c>
    </row>
    <row r="17" spans="2:11" x14ac:dyDescent="0.3">
      <c r="B17" s="52"/>
      <c r="C17" s="17"/>
      <c r="D17" s="17"/>
      <c r="E17" s="17"/>
      <c r="F17" s="17">
        <v>6</v>
      </c>
      <c r="G17" s="17">
        <v>28</v>
      </c>
      <c r="H17" s="17">
        <f>6*28</f>
        <v>168</v>
      </c>
      <c r="I17" s="17">
        <v>6</v>
      </c>
      <c r="J17" s="17">
        <v>28</v>
      </c>
      <c r="K17" s="56">
        <v>168</v>
      </c>
    </row>
    <row r="18" spans="2:11" x14ac:dyDescent="0.3">
      <c r="B18" s="46">
        <v>2019</v>
      </c>
      <c r="C18" s="19"/>
      <c r="D18" s="19"/>
      <c r="E18" s="19"/>
      <c r="F18" s="19"/>
      <c r="G18" s="19"/>
      <c r="H18" s="19"/>
      <c r="I18" s="19">
        <v>6</v>
      </c>
      <c r="J18" s="19">
        <v>28</v>
      </c>
      <c r="K18" s="19">
        <v>168</v>
      </c>
    </row>
    <row r="19" spans="2:11" x14ac:dyDescent="0.3">
      <c r="B19" s="46"/>
      <c r="C19" s="19">
        <v>18</v>
      </c>
      <c r="D19" s="19">
        <v>32</v>
      </c>
      <c r="E19" s="19">
        <f>18*32</f>
        <v>576</v>
      </c>
      <c r="F19" s="19"/>
      <c r="G19" s="19"/>
      <c r="H19" s="19"/>
      <c r="I19" s="19">
        <v>18</v>
      </c>
      <c r="J19" s="19">
        <v>32</v>
      </c>
      <c r="K19" s="19">
        <f>18*32</f>
        <v>576</v>
      </c>
    </row>
    <row r="20" spans="2:11" x14ac:dyDescent="0.3">
      <c r="B20" s="37"/>
      <c r="C20" s="19"/>
      <c r="D20" s="19"/>
      <c r="E20" s="19"/>
      <c r="F20" s="19">
        <v>6</v>
      </c>
      <c r="G20" s="19">
        <v>28</v>
      </c>
      <c r="H20" s="19">
        <v>168</v>
      </c>
      <c r="I20" s="19"/>
      <c r="J20" s="19"/>
      <c r="K20" s="19"/>
    </row>
    <row r="21" spans="2:11" x14ac:dyDescent="0.3">
      <c r="B21" s="37"/>
      <c r="C21" s="19"/>
      <c r="D21" s="19"/>
      <c r="E21" s="19"/>
      <c r="F21" s="19">
        <v>6</v>
      </c>
      <c r="G21" s="19">
        <v>32</v>
      </c>
      <c r="H21" s="19">
        <f>6*32</f>
        <v>192</v>
      </c>
      <c r="I21" s="19">
        <v>12</v>
      </c>
      <c r="J21" s="19">
        <v>32</v>
      </c>
      <c r="K21" s="57">
        <f>12*32</f>
        <v>384</v>
      </c>
    </row>
    <row r="22" spans="2:11" x14ac:dyDescent="0.3">
      <c r="B22" s="47">
        <v>2020</v>
      </c>
      <c r="C22" s="21">
        <v>24</v>
      </c>
      <c r="D22" s="21">
        <v>36</v>
      </c>
      <c r="E22" s="21">
        <f>24*36</f>
        <v>864</v>
      </c>
      <c r="F22" s="21"/>
      <c r="G22" s="21"/>
      <c r="H22" s="21"/>
      <c r="I22" s="21">
        <v>12</v>
      </c>
      <c r="J22" s="21">
        <v>32</v>
      </c>
      <c r="K22" s="21">
        <f>12*32</f>
        <v>384</v>
      </c>
    </row>
    <row r="23" spans="2:11" x14ac:dyDescent="0.3">
      <c r="B23" s="38"/>
      <c r="C23" s="21"/>
      <c r="D23" s="21"/>
      <c r="E23" s="21"/>
      <c r="F23" s="21"/>
      <c r="G23" s="21"/>
      <c r="H23" s="21"/>
      <c r="I23" s="21">
        <v>24</v>
      </c>
      <c r="J23" s="21">
        <v>36</v>
      </c>
      <c r="K23" s="21">
        <f>24*36</f>
        <v>864</v>
      </c>
    </row>
    <row r="24" spans="2:11" x14ac:dyDescent="0.3">
      <c r="B24" s="21"/>
      <c r="C24" s="21"/>
      <c r="D24" s="21"/>
      <c r="E24" s="21"/>
      <c r="F24" s="21">
        <v>12</v>
      </c>
      <c r="G24" s="21">
        <v>32</v>
      </c>
      <c r="H24" s="21">
        <f>12*32</f>
        <v>384</v>
      </c>
      <c r="I24" s="21"/>
      <c r="J24" s="21"/>
      <c r="K24" s="21"/>
    </row>
    <row r="25" spans="2:11" x14ac:dyDescent="0.3">
      <c r="B25" s="21"/>
      <c r="C25" s="21"/>
      <c r="D25" s="21"/>
      <c r="E25" s="21"/>
      <c r="F25" s="21">
        <v>6</v>
      </c>
      <c r="G25" s="21">
        <v>36</v>
      </c>
      <c r="H25" s="21">
        <f>12*36</f>
        <v>432</v>
      </c>
      <c r="I25" s="21">
        <v>18</v>
      </c>
      <c r="J25" s="21">
        <v>36</v>
      </c>
      <c r="K25" s="58">
        <f>18*36</f>
        <v>648</v>
      </c>
    </row>
    <row r="26" spans="2:11" x14ac:dyDescent="0.3">
      <c r="B26" s="48">
        <v>2021</v>
      </c>
      <c r="C26" s="24">
        <v>24</v>
      </c>
      <c r="D26" s="24">
        <v>40</v>
      </c>
      <c r="E26" s="24">
        <f>24*40</f>
        <v>960</v>
      </c>
      <c r="F26" s="24"/>
      <c r="G26" s="24"/>
      <c r="H26" s="24"/>
      <c r="I26" s="24">
        <v>18</v>
      </c>
      <c r="J26" s="24">
        <v>36</v>
      </c>
      <c r="K26" s="24">
        <v>648</v>
      </c>
    </row>
    <row r="27" spans="2:11" x14ac:dyDescent="0.3">
      <c r="B27" s="24"/>
      <c r="C27" s="24"/>
      <c r="D27" s="24"/>
      <c r="E27" s="24"/>
      <c r="F27" s="24"/>
      <c r="G27" s="24"/>
      <c r="H27" s="24"/>
      <c r="I27" s="24">
        <v>24</v>
      </c>
      <c r="J27" s="24">
        <v>40</v>
      </c>
      <c r="K27" s="24">
        <v>960</v>
      </c>
    </row>
    <row r="28" spans="2:11" x14ac:dyDescent="0.3">
      <c r="B28" s="24"/>
      <c r="C28" s="24"/>
      <c r="D28" s="24"/>
      <c r="E28" s="24"/>
      <c r="F28" s="24">
        <v>18</v>
      </c>
      <c r="G28" s="24">
        <v>36</v>
      </c>
      <c r="H28" s="24">
        <v>648</v>
      </c>
      <c r="I28" s="24">
        <v>24</v>
      </c>
      <c r="J28" s="24">
        <v>40</v>
      </c>
      <c r="K28" s="59">
        <v>960</v>
      </c>
    </row>
    <row r="29" spans="2:11" x14ac:dyDescent="0.3">
      <c r="B29" s="50">
        <v>2022</v>
      </c>
      <c r="C29" s="27">
        <v>24</v>
      </c>
      <c r="D29" s="27">
        <v>44</v>
      </c>
      <c r="E29" s="27">
        <v>1056</v>
      </c>
      <c r="F29" s="27"/>
      <c r="G29" s="27"/>
      <c r="H29" s="27"/>
      <c r="I29" s="27">
        <v>24</v>
      </c>
      <c r="J29" s="27">
        <v>40</v>
      </c>
      <c r="K29" s="27">
        <v>960</v>
      </c>
    </row>
    <row r="30" spans="2:11" x14ac:dyDescent="0.3">
      <c r="B30" s="27"/>
      <c r="C30" s="27"/>
      <c r="D30" s="27"/>
      <c r="E30" s="27"/>
      <c r="F30" s="27"/>
      <c r="G30" s="27"/>
      <c r="H30" s="27"/>
      <c r="I30" s="27">
        <v>24</v>
      </c>
      <c r="J30" s="27">
        <v>44</v>
      </c>
      <c r="K30" s="27">
        <v>1056</v>
      </c>
    </row>
    <row r="31" spans="2:11" x14ac:dyDescent="0.3">
      <c r="B31" s="27"/>
      <c r="C31" s="27"/>
      <c r="D31" s="27"/>
      <c r="E31" s="27"/>
      <c r="F31" s="27">
        <v>24</v>
      </c>
      <c r="G31" s="27">
        <v>40</v>
      </c>
      <c r="H31" s="27">
        <v>960</v>
      </c>
      <c r="I31" s="27"/>
      <c r="J31" s="27"/>
      <c r="K31" s="27"/>
    </row>
    <row r="32" spans="2:11" x14ac:dyDescent="0.3">
      <c r="B32" s="31"/>
      <c r="C32" s="31"/>
      <c r="D32" s="31"/>
      <c r="E32" s="31"/>
      <c r="F32" s="27">
        <v>24</v>
      </c>
      <c r="G32" s="27">
        <v>44</v>
      </c>
      <c r="H32" s="27">
        <v>1056</v>
      </c>
      <c r="I32" s="32">
        <v>0</v>
      </c>
      <c r="J32" s="32">
        <v>0</v>
      </c>
      <c r="K32" s="60">
        <v>0</v>
      </c>
    </row>
    <row r="33" spans="2:11" x14ac:dyDescent="0.3"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5" spans="2:11" x14ac:dyDescent="0.3">
      <c r="B35" s="55" t="s">
        <v>26</v>
      </c>
    </row>
    <row r="36" spans="2:11" x14ac:dyDescent="0.3">
      <c r="D36" s="2">
        <v>2018</v>
      </c>
      <c r="E36" s="2">
        <v>2019</v>
      </c>
      <c r="F36" s="2">
        <v>2020</v>
      </c>
      <c r="G36" s="2">
        <v>2021</v>
      </c>
      <c r="H36" s="2">
        <v>2022</v>
      </c>
    </row>
    <row r="37" spans="2:11" x14ac:dyDescent="0.3">
      <c r="D37" s="2" t="s">
        <v>21</v>
      </c>
      <c r="E37" s="2" t="s">
        <v>21</v>
      </c>
      <c r="F37" s="2" t="s">
        <v>21</v>
      </c>
      <c r="G37" s="2" t="s">
        <v>21</v>
      </c>
      <c r="H37" s="2" t="s">
        <v>21</v>
      </c>
    </row>
    <row r="38" spans="2:11" x14ac:dyDescent="0.3">
      <c r="B38" s="1" t="s">
        <v>13</v>
      </c>
      <c r="D38" s="1">
        <v>240</v>
      </c>
      <c r="E38" s="1">
        <v>552</v>
      </c>
      <c r="F38" s="1">
        <v>972</v>
      </c>
      <c r="G38" s="1">
        <v>1044</v>
      </c>
      <c r="H38" s="1">
        <v>2880</v>
      </c>
    </row>
    <row r="39" spans="2:11" x14ac:dyDescent="0.3">
      <c r="B39" s="55" t="s">
        <v>22</v>
      </c>
    </row>
    <row r="40" spans="2:11" x14ac:dyDescent="0.3">
      <c r="B40" s="1" t="s">
        <v>23</v>
      </c>
      <c r="D40" s="1">
        <v>0</v>
      </c>
      <c r="E40" s="1">
        <v>168</v>
      </c>
      <c r="F40" s="1">
        <v>384</v>
      </c>
      <c r="G40" s="1">
        <v>648</v>
      </c>
      <c r="H40" s="1">
        <v>960</v>
      </c>
    </row>
    <row r="41" spans="2:11" x14ac:dyDescent="0.3">
      <c r="B41" s="1" t="s">
        <v>12</v>
      </c>
      <c r="D41" s="1">
        <v>336</v>
      </c>
      <c r="E41" s="1">
        <v>576</v>
      </c>
      <c r="F41" s="1">
        <v>864</v>
      </c>
      <c r="G41" s="1">
        <v>960</v>
      </c>
      <c r="H41" s="1">
        <v>1056</v>
      </c>
    </row>
    <row r="42" spans="2:11" x14ac:dyDescent="0.3">
      <c r="B42" s="1" t="s">
        <v>24</v>
      </c>
      <c r="D42" s="1">
        <v>-168</v>
      </c>
      <c r="E42" s="1">
        <v>-384</v>
      </c>
      <c r="F42" s="1">
        <v>-648</v>
      </c>
      <c r="G42" s="1">
        <v>-960</v>
      </c>
      <c r="H42" s="1">
        <v>0</v>
      </c>
    </row>
    <row r="43" spans="2:11" x14ac:dyDescent="0.3">
      <c r="D43" s="1">
        <f>336-168</f>
        <v>168</v>
      </c>
      <c r="E43" s="1">
        <f>168+576-384</f>
        <v>360</v>
      </c>
      <c r="F43" s="1">
        <f>384+864-648</f>
        <v>600</v>
      </c>
      <c r="G43" s="1">
        <f>648+960-960</f>
        <v>648</v>
      </c>
      <c r="H43" s="1">
        <f>960+1056</f>
        <v>2016</v>
      </c>
    </row>
    <row r="45" spans="2:11" x14ac:dyDescent="0.3">
      <c r="B45" s="1" t="s">
        <v>25</v>
      </c>
      <c r="D45" s="1">
        <f>240-168</f>
        <v>72</v>
      </c>
      <c r="E45" s="1">
        <f>552-360</f>
        <v>192</v>
      </c>
      <c r="F45" s="1">
        <f>972-600</f>
        <v>372</v>
      </c>
      <c r="G45" s="1">
        <f>1044-648</f>
        <v>396</v>
      </c>
      <c r="H45" s="1">
        <f>2880-2016</f>
        <v>864</v>
      </c>
    </row>
  </sheetData>
  <mergeCells count="5">
    <mergeCell ref="C3:E3"/>
    <mergeCell ref="F3:H3"/>
    <mergeCell ref="C14:E14"/>
    <mergeCell ref="F14:H14"/>
    <mergeCell ref="I14:K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2D8E-DD36-4C6D-B655-44784121FDD4}">
  <dimension ref="A2:K49"/>
  <sheetViews>
    <sheetView tabSelected="1" topLeftCell="A28" workbookViewId="0">
      <selection activeCell="P36" sqref="P36"/>
    </sheetView>
  </sheetViews>
  <sheetFormatPr defaultRowHeight="14.4" x14ac:dyDescent="0.3"/>
  <cols>
    <col min="2" max="2" width="11.21875" customWidth="1"/>
    <col min="5" max="5" width="9.77734375" bestFit="1" customWidth="1"/>
  </cols>
  <sheetData>
    <row r="2" spans="2:11" ht="17.399999999999999" x14ac:dyDescent="0.3">
      <c r="B2" s="11" t="s">
        <v>7</v>
      </c>
      <c r="C2" s="1"/>
      <c r="D2" s="1"/>
      <c r="E2" s="1"/>
      <c r="F2" s="1"/>
      <c r="G2" s="1"/>
      <c r="H2" s="1"/>
      <c r="I2" s="1"/>
      <c r="J2" s="1"/>
      <c r="K2" s="1"/>
    </row>
    <row r="3" spans="2:11" ht="15.6" x14ac:dyDescent="0.3">
      <c r="B3" s="4"/>
      <c r="C3" s="88" t="s">
        <v>0</v>
      </c>
      <c r="D3" s="88"/>
      <c r="E3" s="88"/>
      <c r="F3" s="88" t="s">
        <v>4</v>
      </c>
      <c r="G3" s="88"/>
      <c r="H3" s="88"/>
      <c r="I3" s="88" t="s">
        <v>5</v>
      </c>
      <c r="J3" s="88"/>
      <c r="K3" s="88"/>
    </row>
    <row r="4" spans="2:11" ht="15.6" x14ac:dyDescent="0.3">
      <c r="B4" s="4" t="s">
        <v>6</v>
      </c>
      <c r="C4" s="10" t="s">
        <v>1</v>
      </c>
      <c r="D4" s="10" t="s">
        <v>2</v>
      </c>
      <c r="E4" s="10" t="s">
        <v>3</v>
      </c>
      <c r="F4" s="10" t="s">
        <v>1</v>
      </c>
      <c r="G4" s="10" t="s">
        <v>2</v>
      </c>
      <c r="H4" s="10" t="s">
        <v>3</v>
      </c>
      <c r="I4" s="10" t="s">
        <v>1</v>
      </c>
      <c r="J4" s="10" t="s">
        <v>2</v>
      </c>
      <c r="K4" s="10" t="s">
        <v>3</v>
      </c>
    </row>
    <row r="5" spans="2:11" ht="15.6" x14ac:dyDescent="0.3">
      <c r="B5" s="33">
        <v>44682</v>
      </c>
      <c r="C5" s="29">
        <v>75000</v>
      </c>
      <c r="D5" s="29">
        <v>0.5</v>
      </c>
      <c r="E5" s="29">
        <f>75000*0.5</f>
        <v>37500</v>
      </c>
      <c r="F5" s="29"/>
      <c r="G5" s="29"/>
      <c r="H5" s="29"/>
      <c r="I5" s="29">
        <v>75000</v>
      </c>
      <c r="J5" s="29">
        <v>0.5</v>
      </c>
      <c r="K5" s="29">
        <f>75000*0.5</f>
        <v>37500</v>
      </c>
    </row>
    <row r="6" spans="2:11" ht="15.6" x14ac:dyDescent="0.3">
      <c r="B6" s="34" t="s">
        <v>30</v>
      </c>
      <c r="C6" s="19"/>
      <c r="D6" s="19"/>
      <c r="E6" s="19"/>
      <c r="F6" s="19">
        <v>67500</v>
      </c>
      <c r="G6" s="19">
        <v>0.5</v>
      </c>
      <c r="H6" s="19">
        <f>67500*0.5</f>
        <v>33750</v>
      </c>
      <c r="I6" s="19">
        <f>75000-67500</f>
        <v>7500</v>
      </c>
      <c r="J6" s="19">
        <v>0.5</v>
      </c>
      <c r="K6" s="19">
        <f>7500*0.5</f>
        <v>3750</v>
      </c>
    </row>
    <row r="7" spans="2:11" ht="15.6" x14ac:dyDescent="0.3">
      <c r="B7" s="35">
        <v>44689</v>
      </c>
      <c r="C7" s="21">
        <v>75000</v>
      </c>
      <c r="D7" s="21">
        <v>0.52</v>
      </c>
      <c r="E7" s="21">
        <f>75000*0.52</f>
        <v>39000</v>
      </c>
      <c r="F7" s="21"/>
      <c r="G7" s="21"/>
      <c r="H7" s="21"/>
      <c r="I7" s="21">
        <f>75000-67500</f>
        <v>7500</v>
      </c>
      <c r="J7" s="21">
        <v>0.5</v>
      </c>
      <c r="K7" s="21">
        <f>7500*0.5</f>
        <v>3750</v>
      </c>
    </row>
    <row r="8" spans="2:11" ht="15.6" x14ac:dyDescent="0.3">
      <c r="B8" s="35"/>
      <c r="C8" s="21"/>
      <c r="D8" s="21"/>
      <c r="E8" s="21"/>
      <c r="F8" s="21"/>
      <c r="G8" s="21"/>
      <c r="H8" s="21"/>
      <c r="I8" s="21">
        <v>75000</v>
      </c>
      <c r="J8" s="21">
        <v>0.52</v>
      </c>
      <c r="K8" s="21">
        <f>75000*0.52</f>
        <v>39000</v>
      </c>
    </row>
    <row r="9" spans="2:11" ht="15.6" x14ac:dyDescent="0.3">
      <c r="B9" s="61" t="s">
        <v>29</v>
      </c>
      <c r="C9" s="45"/>
      <c r="D9" s="45"/>
      <c r="E9" s="45"/>
      <c r="F9" s="45">
        <f>75000-67500</f>
        <v>7500</v>
      </c>
      <c r="G9" s="45">
        <v>0.5</v>
      </c>
      <c r="H9" s="45">
        <f>7500*0.5</f>
        <v>3750</v>
      </c>
      <c r="I9" s="45"/>
      <c r="J9" s="45"/>
      <c r="K9" s="45"/>
    </row>
    <row r="10" spans="2:11" ht="15.6" x14ac:dyDescent="0.3">
      <c r="B10" s="61"/>
      <c r="C10" s="45"/>
      <c r="D10" s="45"/>
      <c r="E10" s="45"/>
      <c r="F10" s="45">
        <f>75000-7500</f>
        <v>67500</v>
      </c>
      <c r="G10" s="45">
        <v>0.52</v>
      </c>
      <c r="H10" s="45">
        <f>F10*G10</f>
        <v>35100</v>
      </c>
      <c r="I10" s="45">
        <f>I8-F10</f>
        <v>7500</v>
      </c>
      <c r="J10" s="45">
        <v>0.52</v>
      </c>
      <c r="K10" s="45">
        <f>I10*J10</f>
        <v>3900</v>
      </c>
    </row>
    <row r="11" spans="2:11" ht="15.6" x14ac:dyDescent="0.3">
      <c r="B11" s="62">
        <v>44696</v>
      </c>
      <c r="C11" s="12">
        <v>60000</v>
      </c>
      <c r="D11" s="12">
        <v>0.54</v>
      </c>
      <c r="E11" s="12">
        <f>C11*D11</f>
        <v>32400.000000000004</v>
      </c>
      <c r="F11" s="12"/>
      <c r="G11" s="12"/>
      <c r="H11" s="12"/>
      <c r="I11" s="12">
        <v>7500</v>
      </c>
      <c r="J11" s="12">
        <v>0.52</v>
      </c>
      <c r="K11" s="12">
        <v>3900</v>
      </c>
    </row>
    <row r="12" spans="2:11" ht="15.6" x14ac:dyDescent="0.3">
      <c r="B12" s="62"/>
      <c r="C12" s="12"/>
      <c r="D12" s="12"/>
      <c r="E12" s="12"/>
      <c r="F12" s="12"/>
      <c r="G12" s="12"/>
      <c r="H12" s="12"/>
      <c r="I12" s="12">
        <v>60000</v>
      </c>
      <c r="J12" s="12">
        <v>0.54</v>
      </c>
      <c r="K12" s="12">
        <f>I12*J12</f>
        <v>32400.000000000004</v>
      </c>
    </row>
    <row r="13" spans="2:11" ht="15.6" x14ac:dyDescent="0.3">
      <c r="B13" s="63" t="s">
        <v>28</v>
      </c>
      <c r="C13" s="64"/>
      <c r="D13" s="64"/>
      <c r="E13" s="64"/>
      <c r="F13" s="64">
        <v>7500</v>
      </c>
      <c r="G13" s="64">
        <v>0.52</v>
      </c>
      <c r="H13" s="64">
        <v>3900</v>
      </c>
      <c r="I13" s="64"/>
      <c r="J13" s="64"/>
      <c r="K13" s="64"/>
    </row>
    <row r="14" spans="2:11" ht="15.6" x14ac:dyDescent="0.3">
      <c r="B14" s="63"/>
      <c r="C14" s="64"/>
      <c r="D14" s="64"/>
      <c r="E14" s="64"/>
      <c r="F14" s="64">
        <f>45000-7500</f>
        <v>37500</v>
      </c>
      <c r="G14" s="64">
        <v>0.54</v>
      </c>
      <c r="H14" s="64">
        <f>F14*G14</f>
        <v>20250</v>
      </c>
      <c r="I14" s="64">
        <f>I12-F14</f>
        <v>22500</v>
      </c>
      <c r="J14" s="64">
        <v>0.54</v>
      </c>
      <c r="K14" s="64">
        <f>I14*J14</f>
        <v>12150</v>
      </c>
    </row>
    <row r="15" spans="2:11" ht="15.6" x14ac:dyDescent="0.3">
      <c r="B15" s="65">
        <v>44703</v>
      </c>
      <c r="C15" s="66">
        <v>60000</v>
      </c>
      <c r="D15" s="66">
        <v>0.56000000000000005</v>
      </c>
      <c r="E15" s="66">
        <f>D15*C15</f>
        <v>33600</v>
      </c>
      <c r="F15" s="66"/>
      <c r="G15" s="66"/>
      <c r="H15" s="66"/>
      <c r="I15" s="66">
        <v>22500</v>
      </c>
      <c r="J15" s="66">
        <v>0.54</v>
      </c>
      <c r="K15" s="66">
        <v>12150</v>
      </c>
    </row>
    <row r="16" spans="2:11" ht="15.6" x14ac:dyDescent="0.3">
      <c r="B16" s="67"/>
      <c r="C16" s="68"/>
      <c r="D16" s="68"/>
      <c r="E16" s="68"/>
      <c r="F16" s="68"/>
      <c r="G16" s="68"/>
      <c r="H16" s="68"/>
      <c r="I16" s="66">
        <v>60000</v>
      </c>
      <c r="J16" s="66">
        <v>0.56000000000000005</v>
      </c>
      <c r="K16" s="66">
        <f>J16*I16</f>
        <v>33600</v>
      </c>
    </row>
    <row r="17" spans="2:11" ht="15.6" x14ac:dyDescent="0.3">
      <c r="B17" s="25" t="s">
        <v>31</v>
      </c>
      <c r="C17" s="49"/>
      <c r="D17" s="49"/>
      <c r="E17" s="49"/>
      <c r="F17" s="24">
        <v>22500</v>
      </c>
      <c r="G17" s="24">
        <v>0.54</v>
      </c>
      <c r="H17" s="24">
        <v>12150</v>
      </c>
      <c r="I17" s="49"/>
      <c r="J17" s="49"/>
      <c r="K17" s="49"/>
    </row>
    <row r="18" spans="2:11" ht="15.6" x14ac:dyDescent="0.3">
      <c r="B18" s="25"/>
      <c r="C18" s="49"/>
      <c r="D18" s="49"/>
      <c r="E18" s="49"/>
      <c r="F18" s="49">
        <f>37500-F17</f>
        <v>15000</v>
      </c>
      <c r="G18" s="49">
        <v>0.56000000000000005</v>
      </c>
      <c r="H18" s="49">
        <f>G18*F18</f>
        <v>8400</v>
      </c>
      <c r="I18" s="49">
        <f>I16-F18</f>
        <v>45000</v>
      </c>
      <c r="J18" s="49">
        <v>0.56000000000000005</v>
      </c>
      <c r="K18" s="49">
        <f>I18*J18</f>
        <v>25200.000000000004</v>
      </c>
    </row>
    <row r="19" spans="2:11" ht="15.6" x14ac:dyDescent="0.3">
      <c r="B19" s="8"/>
      <c r="C19" s="6"/>
      <c r="D19" s="6"/>
      <c r="E19" s="53">
        <f>SUM(E5,E7,E11,E15)</f>
        <v>142500</v>
      </c>
      <c r="F19" s="53"/>
      <c r="G19" s="53"/>
      <c r="H19" s="53">
        <f>SUM(H6,H9,H10,H13,H14,H17,H18)</f>
        <v>117300</v>
      </c>
      <c r="I19" s="53"/>
      <c r="J19" s="53"/>
      <c r="K19" s="53">
        <v>25200</v>
      </c>
    </row>
    <row r="20" spans="2:11" ht="15.6" x14ac:dyDescent="0.3">
      <c r="B20" s="8"/>
      <c r="C20" s="6"/>
      <c r="D20" s="6"/>
      <c r="E20" s="53" t="s">
        <v>8</v>
      </c>
      <c r="F20" s="53"/>
      <c r="G20" s="53"/>
      <c r="H20" s="53" t="s">
        <v>9</v>
      </c>
      <c r="I20" s="53"/>
      <c r="J20" s="53"/>
      <c r="K20" s="53" t="s">
        <v>11</v>
      </c>
    </row>
    <row r="23" spans="2:11" ht="17.399999999999999" x14ac:dyDescent="0.3">
      <c r="B23" s="11" t="s">
        <v>10</v>
      </c>
      <c r="C23" s="1"/>
      <c r="D23" s="1"/>
      <c r="E23" s="1"/>
      <c r="F23" s="1"/>
      <c r="G23" s="1"/>
      <c r="H23" s="1"/>
      <c r="I23" s="1"/>
      <c r="J23" s="1"/>
      <c r="K23" s="1"/>
    </row>
    <row r="24" spans="2:11" ht="15.6" x14ac:dyDescent="0.3">
      <c r="B24" s="4"/>
      <c r="C24" s="88" t="s">
        <v>0</v>
      </c>
      <c r="D24" s="88"/>
      <c r="E24" s="88"/>
      <c r="F24" s="88" t="s">
        <v>4</v>
      </c>
      <c r="G24" s="88"/>
      <c r="H24" s="88"/>
      <c r="I24" s="88" t="s">
        <v>5</v>
      </c>
      <c r="J24" s="88"/>
      <c r="K24" s="88"/>
    </row>
    <row r="25" spans="2:11" ht="15.6" x14ac:dyDescent="0.3">
      <c r="B25" s="4" t="s">
        <v>6</v>
      </c>
      <c r="C25" s="10" t="s">
        <v>1</v>
      </c>
      <c r="D25" s="10" t="s">
        <v>2</v>
      </c>
      <c r="E25" s="10" t="s">
        <v>3</v>
      </c>
      <c r="F25" s="10" t="s">
        <v>1</v>
      </c>
      <c r="G25" s="10" t="s">
        <v>2</v>
      </c>
      <c r="H25" s="10" t="s">
        <v>3</v>
      </c>
      <c r="I25" s="10" t="s">
        <v>1</v>
      </c>
      <c r="J25" s="10" t="s">
        <v>2</v>
      </c>
      <c r="K25" s="10" t="s">
        <v>3</v>
      </c>
    </row>
    <row r="26" spans="2:11" ht="15.6" x14ac:dyDescent="0.3">
      <c r="B26" s="71">
        <v>44682</v>
      </c>
      <c r="C26" s="19">
        <v>75000</v>
      </c>
      <c r="D26" s="19">
        <v>0.5</v>
      </c>
      <c r="E26" s="19">
        <v>37500</v>
      </c>
      <c r="F26" s="19"/>
      <c r="G26" s="19"/>
      <c r="H26" s="19"/>
      <c r="I26" s="19">
        <v>75000</v>
      </c>
      <c r="J26" s="19">
        <v>0.5</v>
      </c>
      <c r="K26" s="19">
        <v>37500</v>
      </c>
    </row>
    <row r="27" spans="2:11" ht="15.6" x14ac:dyDescent="0.3">
      <c r="B27" s="72" t="s">
        <v>30</v>
      </c>
      <c r="C27" s="21"/>
      <c r="D27" s="21"/>
      <c r="E27" s="21"/>
      <c r="F27" s="21">
        <v>67500</v>
      </c>
      <c r="G27" s="21">
        <v>0.5</v>
      </c>
      <c r="H27" s="21">
        <f>F27*G27</f>
        <v>33750</v>
      </c>
      <c r="I27" s="21">
        <f>I26-F27</f>
        <v>7500</v>
      </c>
      <c r="J27" s="21">
        <v>0.5</v>
      </c>
      <c r="K27" s="21">
        <f>J27*I27</f>
        <v>3750</v>
      </c>
    </row>
    <row r="28" spans="2:11" ht="15.6" x14ac:dyDescent="0.3">
      <c r="B28" s="73">
        <v>44689</v>
      </c>
      <c r="C28" s="24">
        <v>75000</v>
      </c>
      <c r="D28" s="24">
        <v>0.52</v>
      </c>
      <c r="E28" s="24">
        <f>D28*C28</f>
        <v>39000</v>
      </c>
      <c r="F28" s="24"/>
      <c r="G28" s="24"/>
      <c r="H28" s="24"/>
      <c r="I28" s="24">
        <f>I27+C28</f>
        <v>82500</v>
      </c>
      <c r="J28" s="24">
        <v>0.52</v>
      </c>
      <c r="K28" s="24">
        <v>42750</v>
      </c>
    </row>
    <row r="29" spans="2:11" ht="15.6" x14ac:dyDescent="0.3">
      <c r="B29" s="74" t="s">
        <v>29</v>
      </c>
      <c r="C29" s="75"/>
      <c r="D29" s="75"/>
      <c r="E29" s="75"/>
      <c r="F29" s="75">
        <v>75000</v>
      </c>
      <c r="G29" s="75">
        <v>0.52</v>
      </c>
      <c r="H29" s="75">
        <f>G29*F29</f>
        <v>39000</v>
      </c>
      <c r="I29" s="75">
        <f>I28-F29</f>
        <v>7500</v>
      </c>
      <c r="J29" s="75">
        <v>0.52</v>
      </c>
      <c r="K29" s="75">
        <v>3750</v>
      </c>
    </row>
    <row r="30" spans="2:11" ht="15.6" x14ac:dyDescent="0.3">
      <c r="B30" s="76">
        <v>44696</v>
      </c>
      <c r="C30" s="12">
        <v>60000</v>
      </c>
      <c r="D30" s="12">
        <v>0.54</v>
      </c>
      <c r="E30" s="12">
        <f>C30*D30</f>
        <v>32400.000000000004</v>
      </c>
      <c r="F30" s="12"/>
      <c r="G30" s="12"/>
      <c r="H30" s="12"/>
      <c r="I30" s="12">
        <f>I29+C30</f>
        <v>67500</v>
      </c>
      <c r="J30" s="12">
        <v>0.54</v>
      </c>
      <c r="K30" s="12">
        <v>36150</v>
      </c>
    </row>
    <row r="31" spans="2:11" ht="15.6" x14ac:dyDescent="0.3">
      <c r="B31" s="77" t="s">
        <v>28</v>
      </c>
      <c r="C31" s="78"/>
      <c r="D31" s="78"/>
      <c r="E31" s="78"/>
      <c r="F31" s="78">
        <v>45000</v>
      </c>
      <c r="G31" s="78">
        <v>0.54</v>
      </c>
      <c r="H31" s="78">
        <f>G31*F31</f>
        <v>24300</v>
      </c>
      <c r="I31" s="78">
        <f>I30-F31</f>
        <v>22500</v>
      </c>
      <c r="J31" s="78">
        <v>0.54</v>
      </c>
      <c r="K31" s="78">
        <v>11850</v>
      </c>
    </row>
    <row r="32" spans="2:11" ht="15.6" x14ac:dyDescent="0.3">
      <c r="B32" s="79">
        <v>44703</v>
      </c>
      <c r="C32" s="80">
        <v>60000</v>
      </c>
      <c r="D32" s="80">
        <v>0.56000000000000005</v>
      </c>
      <c r="E32" s="80">
        <f>D32*C32</f>
        <v>33600</v>
      </c>
      <c r="F32" s="80"/>
      <c r="G32" s="80"/>
      <c r="H32" s="80"/>
      <c r="I32" s="80">
        <f>I31+C32</f>
        <v>82500</v>
      </c>
      <c r="J32" s="80">
        <v>0.55000000000000004</v>
      </c>
      <c r="K32" s="80">
        <v>45450</v>
      </c>
    </row>
    <row r="33" spans="1:11" ht="15.6" x14ac:dyDescent="0.3">
      <c r="B33" s="81" t="s">
        <v>31</v>
      </c>
      <c r="C33" s="81"/>
      <c r="D33" s="81"/>
      <c r="E33" s="81"/>
      <c r="F33" s="81">
        <v>37500</v>
      </c>
      <c r="G33" s="81">
        <v>0.55000000000000004</v>
      </c>
      <c r="H33" s="81">
        <f>G33*F33</f>
        <v>20625</v>
      </c>
      <c r="I33" s="81">
        <f>I32-F33</f>
        <v>45000</v>
      </c>
      <c r="J33" s="81">
        <v>0.55000000000000004</v>
      </c>
      <c r="K33" s="81">
        <v>24825</v>
      </c>
    </row>
    <row r="34" spans="1:11" ht="15.6" x14ac:dyDescent="0.3">
      <c r="B34" s="69"/>
      <c r="C34" s="69"/>
      <c r="D34" s="69"/>
      <c r="E34" s="70">
        <f>SUM(E26,E28,E30,E32)</f>
        <v>142500</v>
      </c>
      <c r="F34" s="70"/>
      <c r="G34" s="70"/>
      <c r="H34" s="70">
        <f>SUM(H27,H29,H31,H33)</f>
        <v>117675</v>
      </c>
      <c r="I34" s="70"/>
      <c r="J34" s="70"/>
      <c r="K34" s="70">
        <v>24825</v>
      </c>
    </row>
    <row r="35" spans="1:11" ht="15.6" x14ac:dyDescent="0.3">
      <c r="B35" s="69"/>
      <c r="C35" s="69"/>
      <c r="D35" s="69"/>
      <c r="E35" s="70" t="s">
        <v>8</v>
      </c>
      <c r="F35" s="70"/>
      <c r="G35" s="70"/>
      <c r="H35" s="70" t="s">
        <v>32</v>
      </c>
      <c r="I35" s="70"/>
      <c r="J35" s="70"/>
      <c r="K35" s="70" t="s">
        <v>11</v>
      </c>
    </row>
    <row r="37" spans="1:11" ht="15.6" x14ac:dyDescent="0.3">
      <c r="A37" s="1"/>
      <c r="B37" s="1"/>
      <c r="C37" s="1"/>
      <c r="D37" s="1"/>
      <c r="E37" s="1"/>
      <c r="F37" s="1"/>
      <c r="G37" s="1"/>
      <c r="H37" s="1"/>
      <c r="I37" s="1"/>
    </row>
    <row r="38" spans="1:11" ht="15.6" x14ac:dyDescent="0.3">
      <c r="A38" s="1"/>
      <c r="B38" s="55" t="s">
        <v>39</v>
      </c>
      <c r="C38" s="1"/>
      <c r="D38" s="1"/>
      <c r="E38" s="1"/>
      <c r="F38" s="1"/>
      <c r="G38" s="1"/>
      <c r="H38" s="1"/>
      <c r="I38" s="1"/>
    </row>
    <row r="39" spans="1:11" ht="15.6" x14ac:dyDescent="0.3">
      <c r="A39" s="1"/>
      <c r="B39" s="1"/>
      <c r="C39" s="1"/>
      <c r="D39" s="1"/>
      <c r="E39" s="1"/>
      <c r="F39" s="91" t="s">
        <v>7</v>
      </c>
      <c r="G39" s="91"/>
      <c r="H39" s="91" t="s">
        <v>10</v>
      </c>
      <c r="I39" s="1"/>
    </row>
    <row r="40" spans="1:11" ht="15.6" x14ac:dyDescent="0.3">
      <c r="A40" s="1"/>
      <c r="B40" s="1" t="s">
        <v>13</v>
      </c>
      <c r="C40" s="1"/>
      <c r="D40" s="1"/>
      <c r="E40" s="1"/>
      <c r="F40" s="1">
        <v>146100</v>
      </c>
      <c r="G40" s="1"/>
      <c r="H40" s="1">
        <v>146100</v>
      </c>
      <c r="I40" s="1"/>
    </row>
    <row r="41" spans="1:11" ht="15.6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11" ht="15.6" x14ac:dyDescent="0.3">
      <c r="A42" s="1"/>
      <c r="B42" s="55" t="s">
        <v>22</v>
      </c>
      <c r="C42" s="1"/>
      <c r="D42" s="1"/>
      <c r="E42" s="1"/>
      <c r="F42" s="1"/>
      <c r="G42" s="1"/>
      <c r="H42" s="1"/>
      <c r="I42" s="1"/>
    </row>
    <row r="43" spans="1:11" ht="15.6" x14ac:dyDescent="0.3">
      <c r="A43" s="1"/>
      <c r="B43" s="1" t="s">
        <v>40</v>
      </c>
      <c r="C43" s="1"/>
      <c r="D43" s="1"/>
      <c r="E43" s="1"/>
      <c r="F43" s="1">
        <v>0</v>
      </c>
      <c r="G43" s="1"/>
      <c r="H43" s="1">
        <v>0</v>
      </c>
      <c r="I43" s="1"/>
    </row>
    <row r="44" spans="1:11" ht="15.6" x14ac:dyDescent="0.3">
      <c r="A44" s="1"/>
      <c r="B44" s="1" t="s">
        <v>12</v>
      </c>
      <c r="C44" s="1"/>
      <c r="D44" s="1"/>
      <c r="E44" s="1"/>
      <c r="F44" s="1">
        <v>142500</v>
      </c>
      <c r="G44" s="1"/>
      <c r="H44" s="1">
        <v>142500</v>
      </c>
      <c r="I44" s="1"/>
    </row>
    <row r="45" spans="1:11" ht="15.6" x14ac:dyDescent="0.3">
      <c r="A45" s="1"/>
      <c r="B45" s="1" t="s">
        <v>41</v>
      </c>
      <c r="C45" s="1"/>
      <c r="D45" s="1"/>
      <c r="E45" s="1"/>
      <c r="F45" s="1">
        <v>-25200</v>
      </c>
      <c r="G45" s="1"/>
      <c r="H45" s="1">
        <v>-24825</v>
      </c>
      <c r="I45" s="1"/>
    </row>
    <row r="46" spans="1:11" ht="15.6" x14ac:dyDescent="0.3">
      <c r="A46" s="1"/>
      <c r="B46" s="1"/>
      <c r="C46" s="1"/>
      <c r="D46" s="1"/>
      <c r="E46" s="1"/>
      <c r="F46" s="1">
        <f>SUM(F43:F45)</f>
        <v>117300</v>
      </c>
      <c r="G46" s="1"/>
      <c r="H46" s="1">
        <f>SUM(H43:H45)</f>
        <v>117675</v>
      </c>
      <c r="I46" s="1"/>
    </row>
    <row r="47" spans="1:11" ht="15.6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11" ht="15.6" x14ac:dyDescent="0.3">
      <c r="A48" s="1"/>
      <c r="B48" s="1" t="s">
        <v>25</v>
      </c>
      <c r="C48" s="1"/>
      <c r="D48" s="1"/>
      <c r="E48" s="1"/>
      <c r="F48" s="92">
        <f>F40-F46</f>
        <v>28800</v>
      </c>
      <c r="G48" s="1"/>
      <c r="H48" s="92">
        <f>H40-H46</f>
        <v>28425</v>
      </c>
      <c r="I48" s="1"/>
    </row>
    <row r="49" spans="1:9" ht="15.6" x14ac:dyDescent="0.3">
      <c r="A49" s="1"/>
      <c r="B49" s="1"/>
      <c r="C49" s="1"/>
      <c r="D49" s="1"/>
      <c r="E49" s="1"/>
      <c r="F49" s="1"/>
      <c r="G49" s="1"/>
      <c r="H49" s="1"/>
      <c r="I49" s="1"/>
    </row>
  </sheetData>
  <mergeCells count="6">
    <mergeCell ref="C3:E3"/>
    <mergeCell ref="F3:H3"/>
    <mergeCell ref="I3:K3"/>
    <mergeCell ref="C24:E24"/>
    <mergeCell ref="F24:H24"/>
    <mergeCell ref="I24:K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0F84-D637-4E1F-99C3-3B583ECC14AE}">
  <dimension ref="B3:J15"/>
  <sheetViews>
    <sheetView workbookViewId="0">
      <selection activeCell="G18" sqref="G18"/>
    </sheetView>
  </sheetViews>
  <sheetFormatPr defaultRowHeight="14.4" x14ac:dyDescent="0.3"/>
  <cols>
    <col min="3" max="3" width="19.77734375" bestFit="1" customWidth="1"/>
    <col min="7" max="7" width="17.21875" bestFit="1" customWidth="1"/>
  </cols>
  <sheetData>
    <row r="3" spans="2:10" ht="15.6" x14ac:dyDescent="0.3">
      <c r="B3" s="90" t="s">
        <v>33</v>
      </c>
      <c r="C3" s="90"/>
      <c r="D3" s="90"/>
      <c r="E3" s="90"/>
      <c r="F3" s="90"/>
      <c r="G3" s="90"/>
      <c r="H3" s="90"/>
      <c r="I3" s="90"/>
      <c r="J3" s="1"/>
    </row>
    <row r="4" spans="2:10" ht="15.6" x14ac:dyDescent="0.3">
      <c r="B4" s="1">
        <v>2017</v>
      </c>
      <c r="C4" s="1"/>
      <c r="D4" s="1"/>
      <c r="E4" s="82" t="s">
        <v>3</v>
      </c>
      <c r="F4" s="83">
        <v>2018</v>
      </c>
      <c r="G4" s="83"/>
      <c r="H4" s="83"/>
      <c r="I4" s="83" t="s">
        <v>3</v>
      </c>
      <c r="J4" s="1"/>
    </row>
    <row r="5" spans="2:10" ht="15.6" x14ac:dyDescent="0.3">
      <c r="B5" s="85">
        <v>37104</v>
      </c>
      <c r="C5" s="1" t="s">
        <v>34</v>
      </c>
      <c r="D5" s="1"/>
      <c r="E5" s="84">
        <v>4780</v>
      </c>
      <c r="F5" s="3">
        <v>44773</v>
      </c>
      <c r="G5" s="1" t="s">
        <v>36</v>
      </c>
      <c r="H5" s="1"/>
      <c r="I5" s="1">
        <v>4780</v>
      </c>
      <c r="J5" s="1"/>
    </row>
    <row r="6" spans="2:10" ht="15.6" x14ac:dyDescent="0.3">
      <c r="B6" s="85"/>
      <c r="C6" s="1"/>
      <c r="D6" s="1"/>
      <c r="E6" s="84"/>
      <c r="F6" s="3"/>
      <c r="G6" s="1"/>
      <c r="H6" s="1"/>
      <c r="I6" s="1"/>
      <c r="J6" s="1"/>
    </row>
    <row r="7" spans="2:10" ht="15.6" x14ac:dyDescent="0.3">
      <c r="B7" s="1">
        <v>2018</v>
      </c>
      <c r="C7" s="1"/>
      <c r="D7" s="1"/>
      <c r="E7" s="84"/>
      <c r="F7" s="30"/>
      <c r="G7" s="30"/>
      <c r="H7" s="30"/>
      <c r="I7" s="30"/>
      <c r="J7" s="1"/>
    </row>
    <row r="8" spans="2:10" ht="16.2" thickBot="1" x14ac:dyDescent="0.35">
      <c r="B8" s="85">
        <v>11505</v>
      </c>
      <c r="C8" s="1" t="s">
        <v>35</v>
      </c>
      <c r="D8" s="1"/>
      <c r="E8" s="86">
        <v>12470</v>
      </c>
      <c r="F8" s="30"/>
      <c r="G8" s="30" t="s">
        <v>37</v>
      </c>
      <c r="H8" s="30"/>
      <c r="I8" s="87">
        <v>12470</v>
      </c>
      <c r="J8" s="1"/>
    </row>
    <row r="9" spans="2:10" ht="16.2" thickTop="1" x14ac:dyDescent="0.3">
      <c r="B9" s="1"/>
      <c r="C9" s="1"/>
      <c r="D9" s="1"/>
      <c r="E9" s="84">
        <v>17520</v>
      </c>
      <c r="F9" s="1"/>
      <c r="G9" s="1"/>
      <c r="H9" s="1"/>
      <c r="I9" s="1">
        <v>17520</v>
      </c>
      <c r="J9" s="1"/>
    </row>
    <row r="10" spans="2:10" ht="15.6" x14ac:dyDescent="0.3">
      <c r="B10" s="1"/>
      <c r="C10" s="1"/>
      <c r="D10" s="1"/>
      <c r="E10" s="84"/>
      <c r="F10" s="1"/>
      <c r="G10" s="1"/>
      <c r="H10" s="1"/>
      <c r="I10" s="1"/>
      <c r="J10" s="1"/>
    </row>
    <row r="11" spans="2:10" ht="15.6" x14ac:dyDescent="0.3">
      <c r="B11" s="85">
        <v>37104</v>
      </c>
      <c r="C11" s="1" t="s">
        <v>38</v>
      </c>
      <c r="D11" s="1"/>
      <c r="E11" s="84">
        <v>12470</v>
      </c>
      <c r="F11" s="1"/>
      <c r="G11" s="1"/>
      <c r="H11" s="1"/>
      <c r="I11" s="1"/>
      <c r="J11" s="1"/>
    </row>
    <row r="12" spans="2:10" ht="15.6" x14ac:dyDescent="0.3">
      <c r="B12" s="1"/>
      <c r="C12" s="1"/>
      <c r="D12" s="1"/>
      <c r="E12" s="84"/>
      <c r="F12" s="1"/>
      <c r="G12" s="1"/>
      <c r="H12" s="1"/>
      <c r="I12" s="1"/>
      <c r="J12" s="1"/>
    </row>
    <row r="13" spans="2:10" ht="15.6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2:10" ht="15.6" x14ac:dyDescent="0.3">
      <c r="B14" s="1"/>
      <c r="C14" s="1"/>
      <c r="D14" s="1"/>
      <c r="E14" s="1"/>
      <c r="F14" s="1"/>
      <c r="G14" s="1"/>
      <c r="H14" s="1"/>
      <c r="I14" s="1"/>
      <c r="J14" s="1"/>
    </row>
    <row r="15" spans="2:10" ht="15.6" x14ac:dyDescent="0.3">
      <c r="B15" s="1"/>
      <c r="C15" s="1"/>
      <c r="D15" s="1"/>
      <c r="E15" s="1"/>
      <c r="F15" s="1"/>
      <c r="G15" s="1"/>
      <c r="H15" s="1"/>
      <c r="I15" s="1"/>
      <c r="J15" s="1"/>
    </row>
  </sheetData>
  <mergeCells count="1"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 - Q1</vt:lpstr>
      <vt:lpstr>SA - Q2</vt:lpstr>
      <vt:lpstr>SA - Q3</vt:lpstr>
      <vt:lpstr>SA - Q4</vt:lpstr>
      <vt:lpstr>SB -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zixuan</dc:creator>
  <cp:lastModifiedBy>Loo zixuan</cp:lastModifiedBy>
  <dcterms:created xsi:type="dcterms:W3CDTF">2022-10-20T15:31:44Z</dcterms:created>
  <dcterms:modified xsi:type="dcterms:W3CDTF">2022-10-23T09:03:29Z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