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1242167\Downloads\"/>
    </mc:Choice>
  </mc:AlternateContent>
  <xr:revisionPtr revIDLastSave="0" documentId="13_ncr:1_{94087A13-45EE-47C5-B357-E028100A4231}" xr6:coauthVersionLast="47" xr6:coauthVersionMax="47" xr10:uidLastSave="{00000000-0000-0000-0000-000000000000}"/>
  <bookViews>
    <workbookView xWindow="-110" yWindow="-110" windowWidth="19420" windowHeight="10420" activeTab="1" xr2:uid="{CCAD0F2C-07D9-47E9-9FD5-4B6309957366}"/>
  </bookViews>
  <sheets>
    <sheet name="Dividend calculation " sheetId="5" r:id="rId1"/>
    <sheet name="NCC Group" sheetId="1" r:id="rId2"/>
    <sheet name="Accounting Data" sheetId="2" r:id="rId3"/>
    <sheet name="First Draft SVA" sheetId="3" r:id="rId4"/>
    <sheet name="Revised"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B10" i="1" l="1"/>
  <c r="B10" i="4"/>
  <c r="B9" i="4"/>
  <c r="G29" i="2" l="1"/>
  <c r="B10" i="3"/>
  <c r="B9" i="3"/>
  <c r="B33" i="2"/>
  <c r="B23" i="2"/>
  <c r="C47" i="2" l="1"/>
  <c r="D47" i="2"/>
  <c r="E47" i="2"/>
  <c r="F47" i="2"/>
  <c r="B47" i="2"/>
  <c r="M10" i="1" l="1"/>
  <c r="B13" i="1" l="1"/>
  <c r="B12" i="1"/>
  <c r="B24" i="2"/>
  <c r="B33" i="4" l="1"/>
  <c r="B29" i="4"/>
  <c r="B13" i="4"/>
  <c r="B28" i="4" s="1"/>
  <c r="B6" i="4"/>
  <c r="B17" i="4" s="1"/>
  <c r="B5" i="4"/>
  <c r="B33" i="3"/>
  <c r="B29" i="3"/>
  <c r="C17" i="4" l="1"/>
  <c r="B20" i="4"/>
  <c r="B21" i="4"/>
  <c r="B13" i="3"/>
  <c r="B28" i="3" s="1"/>
  <c r="B6" i="3"/>
  <c r="B5" i="3"/>
  <c r="D22" i="2"/>
  <c r="E22" i="2"/>
  <c r="G32" i="2"/>
  <c r="B30" i="2"/>
  <c r="C29" i="2"/>
  <c r="D29" i="2"/>
  <c r="E29" i="2"/>
  <c r="C26" i="2"/>
  <c r="D26" i="2"/>
  <c r="E26" i="2"/>
  <c r="F26" i="2"/>
  <c r="F19" i="2"/>
  <c r="E32" i="2" s="1"/>
  <c r="F14" i="2"/>
  <c r="C32" i="2"/>
  <c r="D32" i="2"/>
  <c r="B32" i="2"/>
  <c r="B29" i="2"/>
  <c r="C22" i="2"/>
  <c r="B17" i="3" l="1"/>
  <c r="C20" i="4"/>
  <c r="D17" i="4"/>
  <c r="C21" i="4"/>
  <c r="C17" i="3"/>
  <c r="C27" i="2"/>
  <c r="E19" i="2"/>
  <c r="D19" i="2"/>
  <c r="C21" i="3" l="1"/>
  <c r="C20" i="3"/>
  <c r="B21" i="3"/>
  <c r="B20" i="3"/>
  <c r="D20" i="4"/>
  <c r="E17" i="4"/>
  <c r="D21" i="4"/>
  <c r="D17" i="3"/>
  <c r="B26" i="2"/>
  <c r="B27" i="2" s="1"/>
  <c r="B22" i="2"/>
  <c r="C19" i="2"/>
  <c r="B19" i="2"/>
  <c r="E14" i="2"/>
  <c r="D14" i="2"/>
  <c r="C14" i="2"/>
  <c r="B14" i="2"/>
  <c r="B15" i="1"/>
  <c r="L10" i="1"/>
  <c r="K10" i="1"/>
  <c r="B11" i="1"/>
  <c r="J8" i="1"/>
  <c r="E18" i="4" l="1"/>
  <c r="B7" i="3"/>
  <c r="D18" i="3" s="1"/>
  <c r="D21" i="3"/>
  <c r="D20" i="3"/>
  <c r="F17" i="4"/>
  <c r="E20" i="4"/>
  <c r="E21" i="4"/>
  <c r="E17" i="3"/>
  <c r="M8" i="1"/>
  <c r="B8" i="1" s="1"/>
  <c r="B18" i="3" l="1"/>
  <c r="C18" i="3"/>
  <c r="C19" i="3" s="1"/>
  <c r="C23" i="3" s="1"/>
  <c r="B18" i="4"/>
  <c r="C18" i="4"/>
  <c r="C19" i="4" s="1"/>
  <c r="C23" i="4" s="1"/>
  <c r="D18" i="4"/>
  <c r="D19" i="4" s="1"/>
  <c r="D23" i="4" s="1"/>
  <c r="E20" i="3"/>
  <c r="E21" i="3"/>
  <c r="D19" i="3"/>
  <c r="D23" i="3" s="1"/>
  <c r="F20" i="4"/>
  <c r="F21" i="4"/>
  <c r="G17" i="4"/>
  <c r="G18" i="4" s="1"/>
  <c r="F18" i="4"/>
  <c r="E19" i="4"/>
  <c r="E23" i="4" s="1"/>
  <c r="F17" i="3"/>
  <c r="E18" i="3"/>
  <c r="B16" i="1"/>
  <c r="B19" i="4" l="1"/>
  <c r="B23" i="4" s="1"/>
  <c r="B19" i="3"/>
  <c r="B23" i="3" s="1"/>
  <c r="E19" i="3"/>
  <c r="E23" i="3" s="1"/>
  <c r="F21" i="3"/>
  <c r="F20" i="3"/>
  <c r="B12" i="4"/>
  <c r="B12" i="3"/>
  <c r="E24" i="4"/>
  <c r="F19" i="4"/>
  <c r="F23" i="4" s="1"/>
  <c r="F24" i="4" s="1"/>
  <c r="G19" i="4"/>
  <c r="G23" i="4" s="1"/>
  <c r="G24" i="4" s="1"/>
  <c r="F18" i="3"/>
  <c r="G17" i="3"/>
  <c r="G18" i="3" s="1"/>
  <c r="G19" i="3" l="1"/>
  <c r="G23" i="3" s="1"/>
  <c r="G24" i="3" s="1"/>
  <c r="F19" i="3"/>
  <c r="F23" i="3" s="1"/>
  <c r="F24" i="3" s="1"/>
  <c r="B24" i="3"/>
  <c r="E24" i="3"/>
  <c r="D24" i="3"/>
  <c r="C24" i="3"/>
  <c r="B24" i="4"/>
  <c r="C24" i="4"/>
  <c r="D24" i="4"/>
  <c r="B27" i="4" l="1"/>
  <c r="B31" i="4" s="1"/>
  <c r="B36" i="4" s="1"/>
  <c r="B27" i="3"/>
  <c r="B31" i="3" s="1"/>
  <c r="B3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Linzhi</author>
  </authors>
  <commentList>
    <comment ref="A14" authorId="0" shapeId="0" xr:uid="{6B76F515-40DE-4E7F-B991-4078EEC8B441}">
      <text>
        <r>
          <rPr>
            <b/>
            <sz val="9"/>
            <color indexed="81"/>
            <rFont val="Tahoma"/>
            <family val="2"/>
          </rPr>
          <t xml:space="preserve"> capital investment = Intangible assets + property, plant and equipment+investment in property + Investments in associates; </t>
        </r>
        <r>
          <rPr>
            <sz val="9"/>
            <color indexed="81"/>
            <rFont val="Tahoma"/>
            <family val="2"/>
          </rPr>
          <t xml:space="preserve">
</t>
        </r>
      </text>
    </comment>
    <comment ref="A19" authorId="0" shapeId="0" xr:uid="{3C47E5F7-CDE4-4E22-BBD6-B6991CD4638E}">
      <text>
        <r>
          <rPr>
            <b/>
            <sz val="9"/>
            <color indexed="81"/>
            <rFont val="Tahoma"/>
            <family val="2"/>
          </rPr>
          <t>Working Capital = Inventories + Trade and other receivables - Trade and other payables</t>
        </r>
      </text>
    </comment>
    <comment ref="A26" authorId="0" shapeId="0" xr:uid="{39C77876-F4B2-47E0-8A5B-52FC2C04C560}">
      <text>
        <r>
          <rPr>
            <b/>
            <sz val="9"/>
            <color indexed="81"/>
            <rFont val="Tahoma"/>
            <family val="2"/>
          </rPr>
          <t>Profit margin = Operating profits/Sales</t>
        </r>
      </text>
    </comment>
    <comment ref="A29" authorId="0" shapeId="0" xr:uid="{3A939C06-28FA-4FC7-A13F-EA8E5CE157C5}">
      <text>
        <r>
          <rPr>
            <b/>
            <sz val="9"/>
            <color indexed="81"/>
            <rFont val="Tahoma"/>
            <family val="2"/>
          </rPr>
          <t>ICI=Change in capital investment / change in sales</t>
        </r>
      </text>
    </comment>
    <comment ref="A32" authorId="0" shapeId="0" xr:uid="{371CCB78-E451-4E15-99DB-B62A7057D6E3}">
      <text>
        <r>
          <rPr>
            <b/>
            <sz val="9"/>
            <color indexed="81"/>
            <rFont val="Tahoma"/>
            <family val="2"/>
          </rPr>
          <t>IWCI=Change in Working Capital /change in sales</t>
        </r>
      </text>
    </comment>
    <comment ref="A47" authorId="0" shapeId="0" xr:uid="{532B1C7D-0101-4985-9171-4C586C52B4C1}">
      <text>
        <r>
          <rPr>
            <b/>
            <sz val="9"/>
            <color indexed="81"/>
            <rFont val="Tahoma"/>
            <family val="2"/>
          </rPr>
          <t>=other fin assets(NCA)+other fin assets(CA)+cash and cash equivalent (CA) less other financial liabilities (CL) and (NCL)</t>
        </r>
        <r>
          <rPr>
            <sz val="9"/>
            <color indexed="81"/>
            <rFont val="Tahoma"/>
            <family val="2"/>
          </rPr>
          <t xml:space="preserve">
Derivative finanical instruments should be taken into account</t>
        </r>
      </text>
    </comment>
  </commentList>
</comments>
</file>

<file path=xl/sharedStrings.xml><?xml version="1.0" encoding="utf-8"?>
<sst xmlns="http://schemas.openxmlformats.org/spreadsheetml/2006/main" count="184" uniqueCount="124">
  <si>
    <t>NCC GROUP Estimate of Weighted Average Cost of Capital (WACC)</t>
  </si>
  <si>
    <t>Variables</t>
  </si>
  <si>
    <t>Variables Info Obtained from:</t>
  </si>
  <si>
    <t>Tax Rate</t>
  </si>
  <si>
    <t>HMRC</t>
  </si>
  <si>
    <t>https://www.gov.uk/corporation-tax-rates/rates</t>
  </si>
  <si>
    <t>β</t>
  </si>
  <si>
    <t>FT</t>
  </si>
  <si>
    <t>Rf</t>
  </si>
  <si>
    <t xml:space="preserve">Bloomberg UK Gilt 10 years Yield </t>
  </si>
  <si>
    <t>or Fernandez (2023) paper (3.9%)</t>
  </si>
  <si>
    <t>https://www.bloomberg.com/markets/rates-bonds/government-bonds/uk</t>
  </si>
  <si>
    <t>Rm-Rf</t>
  </si>
  <si>
    <t>Article by Fernandez (2023) Table 2</t>
  </si>
  <si>
    <t>Interest</t>
  </si>
  <si>
    <t>ST Debt</t>
  </si>
  <si>
    <t>LT Debt</t>
  </si>
  <si>
    <t>Kd</t>
  </si>
  <si>
    <t>INT/STD/LTD</t>
  </si>
  <si>
    <t>Market cap (MVE) (in million)</t>
  </si>
  <si>
    <t>Book value debt (BVD)</t>
  </si>
  <si>
    <t>Total value (MVE + BVD)</t>
  </si>
  <si>
    <t>As percentages: Equity</t>
  </si>
  <si>
    <r>
      <t>Kd</t>
    </r>
    <r>
      <rPr>
        <vertAlign val="subscript"/>
        <sz val="14"/>
        <rFont val="Corbel"/>
        <family val="2"/>
      </rPr>
      <t>(BT)</t>
    </r>
    <r>
      <rPr>
        <sz val="14"/>
        <rFont val="Corbel"/>
        <family val="2"/>
      </rPr>
      <t xml:space="preserve"> = Interest/(total debt)</t>
    </r>
  </si>
  <si>
    <t>Debt</t>
  </si>
  <si>
    <r>
      <t>Kd</t>
    </r>
    <r>
      <rPr>
        <vertAlign val="subscript"/>
        <sz val="14"/>
        <rFont val="Corbel"/>
        <family val="2"/>
      </rPr>
      <t>(AT)</t>
    </r>
    <r>
      <rPr>
        <sz val="14"/>
        <rFont val="Corbel"/>
        <family val="2"/>
      </rPr>
      <t xml:space="preserve"> = Kd</t>
    </r>
    <r>
      <rPr>
        <vertAlign val="subscript"/>
        <sz val="14"/>
        <rFont val="Corbel"/>
        <family val="2"/>
      </rPr>
      <t>(BT)</t>
    </r>
    <r>
      <rPr>
        <sz val="14"/>
        <rFont val="Corbel"/>
        <family val="2"/>
      </rPr>
      <t xml:space="preserve"> x(1-T)</t>
    </r>
  </si>
  <si>
    <t>Ke</t>
  </si>
  <si>
    <r>
      <t>Ke = R</t>
    </r>
    <r>
      <rPr>
        <vertAlign val="subscript"/>
        <sz val="14"/>
        <rFont val="Corbel"/>
        <family val="2"/>
      </rPr>
      <t>f</t>
    </r>
    <r>
      <rPr>
        <sz val="14"/>
        <rFont val="Corbel"/>
        <family val="2"/>
      </rPr>
      <t> + (R</t>
    </r>
    <r>
      <rPr>
        <vertAlign val="subscript"/>
        <sz val="14"/>
        <rFont val="Corbel"/>
        <family val="2"/>
      </rPr>
      <t>m</t>
    </r>
    <r>
      <rPr>
        <sz val="14"/>
        <rFont val="Corbel"/>
        <family val="2"/>
      </rPr>
      <t> – R</t>
    </r>
    <r>
      <rPr>
        <vertAlign val="subscript"/>
        <sz val="14"/>
        <rFont val="Corbel"/>
        <family val="2"/>
      </rPr>
      <t>f</t>
    </r>
    <r>
      <rPr>
        <sz val="14"/>
        <rFont val="Corbel"/>
        <family val="2"/>
      </rPr>
      <t>) * β</t>
    </r>
  </si>
  <si>
    <t>WACC</t>
  </si>
  <si>
    <t>WACC = (Equity as % of total capital * cost of equity) + (Debt as % of total capital * cost of debt)</t>
  </si>
  <si>
    <t>NCC GROUP data annual report</t>
  </si>
  <si>
    <t>Income Statement</t>
  </si>
  <si>
    <t>Turnover/Sales</t>
  </si>
  <si>
    <t>NCC GROUP annual report 2023</t>
  </si>
  <si>
    <t>PG 152</t>
  </si>
  <si>
    <t>Operating profit + associate profit (if any)</t>
  </si>
  <si>
    <t>Balance Sheet</t>
  </si>
  <si>
    <t>Intangible Assets</t>
  </si>
  <si>
    <t>PG 153,23</t>
  </si>
  <si>
    <t>Property Plant and equipment</t>
  </si>
  <si>
    <t>Investment property</t>
  </si>
  <si>
    <t>Investment in joint ventures</t>
  </si>
  <si>
    <t>Capital Investment</t>
  </si>
  <si>
    <t>Inventories/Stock &amp; WIP</t>
  </si>
  <si>
    <t>Page 153 NCC GROUP annual report 2023</t>
  </si>
  <si>
    <t>Trade and other receivables/ Trade debtors</t>
  </si>
  <si>
    <t>Trade and other payables/ Trade creditors</t>
  </si>
  <si>
    <t>Working capital</t>
  </si>
  <si>
    <t>Sales growth</t>
  </si>
  <si>
    <t>Using arithmetic growth rate</t>
  </si>
  <si>
    <t>Using geometric growth rate</t>
  </si>
  <si>
    <t>Profit margin</t>
  </si>
  <si>
    <t>ICI</t>
  </si>
  <si>
    <t>IWCI</t>
  </si>
  <si>
    <t>Non-current assets</t>
  </si>
  <si>
    <t>Page 144 And 145 NCC Group annual report 2023</t>
  </si>
  <si>
    <t>Other financial assets</t>
  </si>
  <si>
    <t>Derivative financial instruments</t>
  </si>
  <si>
    <t>Current assets</t>
  </si>
  <si>
    <t>Cash and cash equivalents</t>
  </si>
  <si>
    <t>Current liabilities</t>
  </si>
  <si>
    <t>Other financial liabilities</t>
  </si>
  <si>
    <t>Non-current liabilities</t>
  </si>
  <si>
    <t>Mkt Securities and cash</t>
  </si>
  <si>
    <t>NCC GROUP</t>
  </si>
  <si>
    <t>Driver Information Table</t>
  </si>
  <si>
    <t xml:space="preserve">Initial Methods to Calculate drivers </t>
  </si>
  <si>
    <t>Last sales</t>
  </si>
  <si>
    <t>million</t>
  </si>
  <si>
    <t>From most recent accounts</t>
  </si>
  <si>
    <t>per year</t>
  </si>
  <si>
    <t>Using geometric growth rate or arithmetic growth rate</t>
  </si>
  <si>
    <t>Op. Profit Margin</t>
  </si>
  <si>
    <t>of sales</t>
  </si>
  <si>
    <t>Average(Operating profits/Sales)</t>
  </si>
  <si>
    <t>Tax rate</t>
  </si>
  <si>
    <t>Or from WACC</t>
  </si>
  <si>
    <t>Inc. Cap. Inv.</t>
  </si>
  <si>
    <t>of change in sales</t>
  </si>
  <si>
    <t xml:space="preserve">Change in capital investment / change in sales; capital investment = Intangible assets + property, plant and equipment+investment in property + Investments in associates; </t>
  </si>
  <si>
    <t>Inc. W. Cap.</t>
  </si>
  <si>
    <t>Change in Working Capital /change in sales; Working Capital = Inventories + Trade and other receivables - Trade and other payables</t>
  </si>
  <si>
    <t>Planning Horizon</t>
  </si>
  <si>
    <t>years</t>
  </si>
  <si>
    <t>Required Rate of Return</t>
  </si>
  <si>
    <t>Other fin assets(NCA)+other fin assets(CA)+cash and cash equivalent (CA) less other financial liabilities (CL) and (NCL)</t>
  </si>
  <si>
    <t>SVA Calculation</t>
  </si>
  <si>
    <t>Year</t>
  </si>
  <si>
    <t>6+</t>
  </si>
  <si>
    <t>Sales</t>
  </si>
  <si>
    <t>Profit</t>
  </si>
  <si>
    <t>LessTax</t>
  </si>
  <si>
    <t>Less ICI</t>
  </si>
  <si>
    <t>Less IWC</t>
  </si>
  <si>
    <t>Operating Cash Flow</t>
  </si>
  <si>
    <t>PV of cash flows</t>
  </si>
  <si>
    <t>NPV</t>
  </si>
  <si>
    <t>Add mkt secs</t>
  </si>
  <si>
    <t>Less debt</t>
  </si>
  <si>
    <t>Equity Value SVA</t>
  </si>
  <si>
    <t>Market Cap. (MVE)</t>
  </si>
  <si>
    <t>ncc group annual report 2020 , 2019 pg 108</t>
  </si>
  <si>
    <t>NCC Group PLC, NCC:LSE summary - FT.com</t>
  </si>
  <si>
    <t>Annual Report  2023</t>
  </si>
  <si>
    <t xml:space="preserve">Financial times 23 </t>
  </si>
  <si>
    <t xml:space="preserve">Financial Statement 2023 for NCC group "Consolidated Statement of Financial Position" </t>
  </si>
  <si>
    <t>https://markets.ft.com/data/equities/tearsheet/summary?s=NCC%3ALSE</t>
  </si>
  <si>
    <t>As on 21/12/2023</t>
  </si>
  <si>
    <t>Date: 26/12/23</t>
  </si>
  <si>
    <t>Date:26/12/23</t>
  </si>
  <si>
    <t>Following the implementation of the next chapter of our strategy to enhance future growth, we realised that we needed to reshape our global delivery and operational model and came to the difficult decision that we needed to reduce our global headcount by c.7%</t>
  </si>
  <si>
    <t>Unrealistic for assets to  continue to be sold</t>
  </si>
  <si>
    <t xml:space="preserve">Unrealistic for sustainable working capital </t>
  </si>
  <si>
    <t xml:space="preserve">Drivers to revise and why: </t>
  </si>
  <si>
    <t>Dividend per Share (pence)</t>
  </si>
  <si>
    <t>Company</t>
  </si>
  <si>
    <t>NCC Group (LSE)</t>
  </si>
  <si>
    <t>Kiva Technology Group (AIM)</t>
  </si>
  <si>
    <t>Redcentric PLC (AIM)</t>
  </si>
  <si>
    <t>Tesco Technologies Inc (NASDAQ)</t>
  </si>
  <si>
    <t>2019 to 2020</t>
  </si>
  <si>
    <t>2020 to 2021</t>
  </si>
  <si>
    <t>2021 to 2022</t>
  </si>
  <si>
    <t xml:space="preserve">2023 to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</si>
</sst>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_);_(* \(#,##0.00\);_(* &quot;-&quot;??_);_(@_)"/>
    <numFmt numFmtId="165" formatCode="0.0%"/>
    <numFmt numFmtId="166" formatCode="0.0"/>
    <numFmt numFmtId="167" formatCode="#,##0.0"/>
    <numFmt numFmtId="168" formatCode="0.0000"/>
    <numFmt numFmtId="169" formatCode="_(* #,##0_);_(* \(#,##0\);_(* &quot;-&quot;??_);_(@_)"/>
    <numFmt numFmtId="170" formatCode="_-* #,##0_-;\-* #,##0_-;_-* &quot;-&quot;??_-;_-@_-"/>
    <numFmt numFmtId="171" formatCode="0.000"/>
  </numFmts>
  <fonts count="27" x14ac:knownFonts="1">
    <font>
      <sz val="11"/>
      <color theme="1"/>
      <name val="Calibri"/>
      <family val="2"/>
      <scheme val="minor"/>
    </font>
    <font>
      <sz val="11"/>
      <color theme="1"/>
      <name val="Calibri"/>
      <family val="2"/>
      <scheme val="minor"/>
    </font>
    <font>
      <u/>
      <sz val="11"/>
      <color theme="10"/>
      <name val="Calibri"/>
      <family val="2"/>
      <scheme val="minor"/>
    </font>
    <font>
      <b/>
      <sz val="14"/>
      <name val="Corbel"/>
      <family val="2"/>
    </font>
    <font>
      <sz val="14"/>
      <name val="Corbel"/>
      <family val="2"/>
    </font>
    <font>
      <sz val="16"/>
      <name val="Times New Roman"/>
      <family val="1"/>
      <charset val="161"/>
    </font>
    <font>
      <u/>
      <sz val="14"/>
      <color theme="10"/>
      <name val="Corbel"/>
      <family val="2"/>
    </font>
    <font>
      <sz val="16"/>
      <color theme="0"/>
      <name val="Times New Roman"/>
      <family val="1"/>
      <charset val="161"/>
    </font>
    <font>
      <b/>
      <sz val="9"/>
      <color rgb="FF404041"/>
      <name val="Arial"/>
      <family val="2"/>
    </font>
    <font>
      <sz val="14"/>
      <color theme="0"/>
      <name val="Corbel"/>
      <family val="2"/>
    </font>
    <font>
      <b/>
      <sz val="10"/>
      <name val="Corbel"/>
      <family val="2"/>
    </font>
    <font>
      <b/>
      <sz val="12"/>
      <name val="Corbel"/>
      <family val="2"/>
    </font>
    <font>
      <b/>
      <sz val="16"/>
      <name val="Corbel"/>
      <family val="2"/>
    </font>
    <font>
      <b/>
      <sz val="16"/>
      <color theme="1"/>
      <name val="Corbel"/>
      <family val="2"/>
    </font>
    <font>
      <vertAlign val="subscript"/>
      <sz val="14"/>
      <name val="Corbel"/>
      <family val="2"/>
    </font>
    <font>
      <sz val="10"/>
      <name val="Corbel"/>
      <family val="2"/>
    </font>
    <font>
      <sz val="8"/>
      <name val="Arial"/>
      <family val="2"/>
    </font>
    <font>
      <b/>
      <sz val="9"/>
      <color indexed="81"/>
      <name val="Tahoma"/>
      <family val="2"/>
    </font>
    <font>
      <sz val="9"/>
      <color indexed="81"/>
      <name val="Tahoma"/>
      <family val="2"/>
    </font>
    <font>
      <sz val="10"/>
      <name val="Arial"/>
      <family val="2"/>
    </font>
    <font>
      <sz val="9"/>
      <name val="Corbel"/>
      <family val="2"/>
    </font>
    <font>
      <u/>
      <sz val="9"/>
      <color theme="10"/>
      <name val="Corbel"/>
      <family val="2"/>
    </font>
    <font>
      <sz val="9"/>
      <color indexed="10"/>
      <name val="Corbel"/>
      <family val="2"/>
    </font>
    <font>
      <sz val="10"/>
      <color indexed="10"/>
      <name val="Arial"/>
      <family val="2"/>
    </font>
    <font>
      <sz val="10"/>
      <color indexed="10"/>
      <name val="Corbel"/>
      <family val="2"/>
    </font>
    <font>
      <sz val="10"/>
      <color rgb="FF1F1F1F"/>
      <name val="Verdana"/>
      <family val="2"/>
    </font>
    <font>
      <sz val="10"/>
      <color theme="1"/>
      <name val="Verdana"/>
      <family val="2"/>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39997558519241921"/>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164" fontId="19" fillId="0" borderId="0" applyFont="0" applyFill="0" applyBorder="0" applyAlignment="0" applyProtection="0"/>
  </cellStyleXfs>
  <cellXfs count="99">
    <xf numFmtId="0" fontId="0" fillId="0" borderId="0" xfId="0"/>
    <xf numFmtId="0" fontId="3" fillId="0" borderId="0" xfId="0" applyFont="1"/>
    <xf numFmtId="0" fontId="4" fillId="0" borderId="0" xfId="0" applyFont="1"/>
    <xf numFmtId="0" fontId="5" fillId="0" borderId="0" xfId="0" applyFont="1"/>
    <xf numFmtId="9" fontId="4" fillId="0" borderId="0" xfId="0" applyNumberFormat="1" applyFont="1"/>
    <xf numFmtId="0" fontId="6" fillId="0" borderId="0" xfId="3" applyFont="1" applyAlignment="1" applyProtection="1"/>
    <xf numFmtId="0" fontId="7" fillId="0" borderId="0" xfId="0" applyFont="1"/>
    <xf numFmtId="10" fontId="4" fillId="0" borderId="0" xfId="0" applyNumberFormat="1" applyFont="1"/>
    <xf numFmtId="0" fontId="6" fillId="0" borderId="0" xfId="3" applyFont="1" applyFill="1" applyAlignment="1" applyProtection="1"/>
    <xf numFmtId="0" fontId="8" fillId="0" borderId="0" xfId="0" applyFont="1"/>
    <xf numFmtId="165" fontId="4" fillId="0" borderId="0" xfId="0" applyNumberFormat="1" applyFont="1"/>
    <xf numFmtId="0" fontId="9" fillId="0" borderId="0" xfId="0" applyFont="1"/>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11" fillId="0" borderId="0" xfId="0" applyFont="1"/>
    <xf numFmtId="0" fontId="12" fillId="0" borderId="0" xfId="0" applyFont="1"/>
    <xf numFmtId="166" fontId="12" fillId="0" borderId="0" xfId="0" applyNumberFormat="1" applyFont="1"/>
    <xf numFmtId="4" fontId="4" fillId="0" borderId="0" xfId="0" applyNumberFormat="1" applyFont="1"/>
    <xf numFmtId="16" fontId="4" fillId="0" borderId="0" xfId="0" applyNumberFormat="1" applyFont="1"/>
    <xf numFmtId="0" fontId="2" fillId="0" borderId="0" xfId="3" applyAlignment="1" applyProtection="1"/>
    <xf numFmtId="0" fontId="4" fillId="0" borderId="0" xfId="0" applyFont="1" applyAlignment="1">
      <alignment vertical="center"/>
    </xf>
    <xf numFmtId="2" fontId="4" fillId="0" borderId="0" xfId="0" applyNumberFormat="1" applyFont="1"/>
    <xf numFmtId="2" fontId="12" fillId="0" borderId="0" xfId="0" applyNumberFormat="1" applyFont="1"/>
    <xf numFmtId="9" fontId="4" fillId="0" borderId="0" xfId="2" applyFont="1"/>
    <xf numFmtId="0" fontId="15" fillId="0" borderId="0" xfId="0" applyFont="1"/>
    <xf numFmtId="0" fontId="10" fillId="0" borderId="0" xfId="0" applyFont="1"/>
    <xf numFmtId="3" fontId="15" fillId="0" borderId="0" xfId="0" applyNumberFormat="1" applyFont="1"/>
    <xf numFmtId="4" fontId="15" fillId="0" borderId="0" xfId="0" applyNumberFormat="1" applyFont="1"/>
    <xf numFmtId="3" fontId="0" fillId="0" borderId="0" xfId="0" applyNumberFormat="1"/>
    <xf numFmtId="0" fontId="16" fillId="0" borderId="0" xfId="0" applyFont="1"/>
    <xf numFmtId="167" fontId="15" fillId="0" borderId="0" xfId="0" applyNumberFormat="1" applyFont="1"/>
    <xf numFmtId="0" fontId="15" fillId="2" borderId="0" xfId="0" applyFont="1" applyFill="1"/>
    <xf numFmtId="0" fontId="15" fillId="2" borderId="4" xfId="0" applyFont="1" applyFill="1" applyBorder="1"/>
    <xf numFmtId="167" fontId="15" fillId="2" borderId="4" xfId="0" applyNumberFormat="1" applyFont="1" applyFill="1" applyBorder="1"/>
    <xf numFmtId="0" fontId="15" fillId="3" borderId="0" xfId="0" applyFont="1" applyFill="1"/>
    <xf numFmtId="168" fontId="15" fillId="0" borderId="0" xfId="0" applyNumberFormat="1" applyFont="1"/>
    <xf numFmtId="10" fontId="15" fillId="0" borderId="0" xfId="2" applyNumberFormat="1" applyFont="1"/>
    <xf numFmtId="10" fontId="15" fillId="0" borderId="0" xfId="0" applyNumberFormat="1" applyFont="1"/>
    <xf numFmtId="165" fontId="15" fillId="0" borderId="0" xfId="2" applyNumberFormat="1" applyFont="1"/>
    <xf numFmtId="9" fontId="15" fillId="0" borderId="0" xfId="0" applyNumberFormat="1" applyFont="1"/>
    <xf numFmtId="9" fontId="15" fillId="0" borderId="0" xfId="2" applyFont="1"/>
    <xf numFmtId="0" fontId="10" fillId="4" borderId="0" xfId="0" applyFont="1" applyFill="1"/>
    <xf numFmtId="0" fontId="19" fillId="0" borderId="0" xfId="0" applyFont="1"/>
    <xf numFmtId="0" fontId="20" fillId="0" borderId="0" xfId="0" applyFont="1"/>
    <xf numFmtId="10" fontId="20" fillId="0" borderId="0" xfId="2" applyNumberFormat="1" applyFont="1"/>
    <xf numFmtId="10" fontId="19" fillId="0" borderId="0" xfId="2" applyNumberFormat="1" applyFont="1"/>
    <xf numFmtId="10" fontId="0" fillId="0" borderId="0" xfId="0" applyNumberFormat="1"/>
    <xf numFmtId="10" fontId="0" fillId="0" borderId="0" xfId="2" applyNumberFormat="1" applyFont="1"/>
    <xf numFmtId="165" fontId="19" fillId="0" borderId="0" xfId="2" applyNumberFormat="1" applyFont="1"/>
    <xf numFmtId="9" fontId="19" fillId="0" borderId="0" xfId="2" applyFont="1"/>
    <xf numFmtId="9" fontId="0" fillId="0" borderId="0" xfId="2" applyFont="1"/>
    <xf numFmtId="165" fontId="15" fillId="0" borderId="0" xfId="0" applyNumberFormat="1" applyFont="1"/>
    <xf numFmtId="0" fontId="21" fillId="0" borderId="0" xfId="3" applyFont="1" applyAlignment="1" applyProtection="1"/>
    <xf numFmtId="0" fontId="22" fillId="0" borderId="0" xfId="0" applyFont="1"/>
    <xf numFmtId="0" fontId="23" fillId="0" borderId="0" xfId="0" applyFont="1"/>
    <xf numFmtId="169" fontId="15" fillId="0" borderId="0" xfId="4" applyNumberFormat="1" applyFont="1"/>
    <xf numFmtId="0" fontId="15" fillId="0" borderId="0" xfId="0" applyFont="1" applyAlignment="1">
      <alignment horizontal="right"/>
    </xf>
    <xf numFmtId="169" fontId="15" fillId="0" borderId="0" xfId="0" applyNumberFormat="1" applyFont="1"/>
    <xf numFmtId="43" fontId="15" fillId="0" borderId="0" xfId="0" applyNumberFormat="1" applyFont="1"/>
    <xf numFmtId="169" fontId="19" fillId="0" borderId="0" xfId="0" applyNumberFormat="1" applyFont="1"/>
    <xf numFmtId="169" fontId="19" fillId="0" borderId="0" xfId="4" applyNumberFormat="1" applyFont="1"/>
    <xf numFmtId="170" fontId="15" fillId="0" borderId="0" xfId="1" applyNumberFormat="1" applyFont="1"/>
    <xf numFmtId="4" fontId="0" fillId="0" borderId="0" xfId="0" applyNumberFormat="1"/>
    <xf numFmtId="164" fontId="15" fillId="0" borderId="0" xfId="1" applyNumberFormat="1" applyFont="1"/>
    <xf numFmtId="164" fontId="15" fillId="0" borderId="0" xfId="4" applyFont="1"/>
    <xf numFmtId="164" fontId="15" fillId="0" borderId="0" xfId="0" applyNumberFormat="1" applyFont="1"/>
    <xf numFmtId="171" fontId="12" fillId="0" borderId="0" xfId="0" applyNumberFormat="1" applyFont="1"/>
    <xf numFmtId="171" fontId="13" fillId="0" borderId="0" xfId="0" applyNumberFormat="1" applyFont="1"/>
    <xf numFmtId="0" fontId="2" fillId="0" borderId="0" xfId="3"/>
    <xf numFmtId="167" fontId="15" fillId="4" borderId="0" xfId="0" applyNumberFormat="1" applyFont="1" applyFill="1"/>
    <xf numFmtId="165" fontId="15" fillId="4" borderId="0" xfId="0" applyNumberFormat="1" applyFont="1" applyFill="1"/>
    <xf numFmtId="169" fontId="15" fillId="4" borderId="0" xfId="0" applyNumberFormat="1" applyFont="1" applyFill="1"/>
    <xf numFmtId="0" fontId="2" fillId="4" borderId="0" xfId="3" applyFill="1" applyAlignment="1" applyProtection="1"/>
    <xf numFmtId="10" fontId="15" fillId="5" borderId="0" xfId="0" applyNumberFormat="1" applyFont="1" applyFill="1"/>
    <xf numFmtId="10" fontId="15" fillId="5" borderId="0" xfId="2" applyNumberFormat="1" applyFont="1" applyFill="1"/>
    <xf numFmtId="165" fontId="15" fillId="5" borderId="0" xfId="2" applyNumberFormat="1" applyFont="1" applyFill="1"/>
    <xf numFmtId="165" fontId="0" fillId="4" borderId="0" xfId="2" applyNumberFormat="1" applyFont="1" applyFill="1"/>
    <xf numFmtId="10" fontId="15" fillId="4" borderId="0" xfId="2" applyNumberFormat="1" applyFont="1" applyFill="1"/>
    <xf numFmtId="4" fontId="15" fillId="4" borderId="0" xfId="0" applyNumberFormat="1" applyFont="1" applyFill="1"/>
    <xf numFmtId="9" fontId="19" fillId="4" borderId="0" xfId="2" applyFont="1" applyFill="1"/>
    <xf numFmtId="0" fontId="0" fillId="4" borderId="0" xfId="0" applyFill="1"/>
    <xf numFmtId="0" fontId="20" fillId="4" borderId="0" xfId="0" applyFont="1" applyFill="1"/>
    <xf numFmtId="0" fontId="15" fillId="4" borderId="0" xfId="0" applyFont="1" applyFill="1"/>
    <xf numFmtId="0" fontId="24" fillId="4" borderId="0" xfId="0" applyFont="1" applyFill="1"/>
    <xf numFmtId="0" fontId="25" fillId="0" borderId="5" xfId="0" applyFont="1" applyBorder="1" applyAlignment="1">
      <alignment vertical="center" wrapText="1"/>
    </xf>
    <xf numFmtId="0" fontId="26" fillId="0" borderId="6" xfId="0" applyFont="1" applyBorder="1" applyAlignment="1">
      <alignment vertical="center" wrapText="1"/>
    </xf>
    <xf numFmtId="0" fontId="25" fillId="0" borderId="9" xfId="0" applyFont="1" applyBorder="1" applyAlignment="1">
      <alignment vertical="center" wrapText="1"/>
    </xf>
    <xf numFmtId="0" fontId="26" fillId="0" borderId="7" xfId="0" applyFont="1" applyBorder="1" applyAlignment="1">
      <alignment vertical="center" wrapText="1"/>
    </xf>
    <xf numFmtId="0" fontId="26" fillId="0" borderId="5" xfId="0" applyFont="1" applyBorder="1" applyAlignment="1">
      <alignment vertical="center" wrapText="1"/>
    </xf>
    <xf numFmtId="10" fontId="26" fillId="0" borderId="8" xfId="0" applyNumberFormat="1" applyFont="1" applyBorder="1" applyAlignment="1">
      <alignment vertical="center" wrapText="1"/>
    </xf>
    <xf numFmtId="0" fontId="26" fillId="0" borderId="0" xfId="0" applyFont="1" applyBorder="1" applyAlignment="1">
      <alignment vertical="center" wrapText="1"/>
    </xf>
    <xf numFmtId="0" fontId="25" fillId="0" borderId="10" xfId="0" applyFont="1" applyBorder="1" applyAlignment="1">
      <alignment horizontal="center" vertical="center" wrapText="1"/>
    </xf>
    <xf numFmtId="0" fontId="0" fillId="0" borderId="10" xfId="0" applyBorder="1" applyAlignment="1">
      <alignment horizontal="center"/>
    </xf>
    <xf numFmtId="0" fontId="0" fillId="4" borderId="0" xfId="0" applyFill="1" applyAlignment="1">
      <alignment horizontal="center" vertical="center" wrapText="1"/>
    </xf>
    <xf numFmtId="0" fontId="26" fillId="0" borderId="9" xfId="0" applyFont="1" applyBorder="1" applyAlignment="1">
      <alignment vertical="center" wrapText="1"/>
    </xf>
    <xf numFmtId="0" fontId="26" fillId="0" borderId="7" xfId="0" applyFont="1" applyBorder="1" applyAlignment="1">
      <alignment vertical="center" wrapText="1"/>
    </xf>
    <xf numFmtId="10" fontId="26" fillId="0" borderId="9" xfId="0" applyNumberFormat="1" applyFont="1" applyBorder="1" applyAlignment="1">
      <alignment vertical="center" wrapText="1"/>
    </xf>
    <xf numFmtId="10" fontId="26" fillId="0" borderId="7" xfId="0" applyNumberFormat="1" applyFont="1" applyBorder="1" applyAlignment="1">
      <alignment vertical="center" wrapText="1"/>
    </xf>
  </cellXfs>
  <cellStyles count="5">
    <cellStyle name="Comma" xfId="1" builtinId="3"/>
    <cellStyle name="Comma_Free cashflows and SVA examples" xfId="4" xr:uid="{F400C9A4-E1A1-4B0D-BB10-FA51BD923D8B}"/>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Dividend Payout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'Dividend calculation '!$A$2</c:f>
              <c:strCache>
                <c:ptCount val="1"/>
                <c:pt idx="0">
                  <c:v>Year</c:v>
                </c:pt>
              </c:strCache>
            </c:strRef>
          </c:tx>
          <c:spPr>
            <a:solidFill>
              <a:schemeClr val="accent1"/>
            </a:solidFill>
            <a:ln>
              <a:noFill/>
            </a:ln>
            <a:effectLst/>
          </c:spPr>
          <c:invertIfNegative val="0"/>
          <c:val>
            <c:numRef>
              <c:f>'Dividend calculation '!$A$3:$A$7</c:f>
              <c:numCache>
                <c:formatCode>General</c:formatCode>
                <c:ptCount val="5"/>
                <c:pt idx="0">
                  <c:v>2023</c:v>
                </c:pt>
                <c:pt idx="1">
                  <c:v>2022</c:v>
                </c:pt>
                <c:pt idx="2">
                  <c:v>2021</c:v>
                </c:pt>
                <c:pt idx="3">
                  <c:v>2020</c:v>
                </c:pt>
                <c:pt idx="4">
                  <c:v>2019</c:v>
                </c:pt>
              </c:numCache>
            </c:numRef>
          </c:val>
          <c:extLst>
            <c:ext xmlns:c16="http://schemas.microsoft.com/office/drawing/2014/chart" uri="{C3380CC4-5D6E-409C-BE32-E72D297353CC}">
              <c16:uniqueId val="{00000000-61A0-4EE4-B88C-ABEDD55EF0EB}"/>
            </c:ext>
          </c:extLst>
        </c:ser>
        <c:ser>
          <c:idx val="1"/>
          <c:order val="1"/>
          <c:tx>
            <c:strRef>
              <c:f>'Dividend calculation '!$B$2</c:f>
              <c:strCache>
                <c:ptCount val="1"/>
                <c:pt idx="0">
                  <c:v>Dividend per Share (pence)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'Dividend calculation '!$B$3:$B$7</c:f>
              <c:numCache>
                <c:formatCode>General</c:formatCode>
                <c:ptCount val="5"/>
                <c:pt idx="0">
                  <c:v>4.6500000000000004</c:v>
                </c:pt>
                <c:pt idx="1">
                  <c:v>4.6500000000000004</c:v>
                </c:pt>
                <c:pt idx="2">
                  <c:v>4.6500000000000004</c:v>
                </c:pt>
                <c:pt idx="3">
                  <c:v>4.6500000000000004</c:v>
                </c:pt>
                <c:pt idx="4">
                  <c:v>4.6500000000000004</c:v>
                </c:pt>
              </c:numCache>
            </c:numRef>
          </c:val>
          <c:extLst>
            <c:ext xmlns:c16="http://schemas.microsoft.com/office/drawing/2014/chart" uri="{C3380CC4-5D6E-409C-BE32-E72D297353CC}">
              <c16:uniqueId val="{00000001-61A0-4EE4-B88C-ABEDD55EF0EB}"/>
            </c:ext>
          </c:extLst>
        </c:ser>
        <c:dLbls>
          <c:showLegendKey val="0"/>
          <c:showVal val="0"/>
          <c:showCatName val="0"/>
          <c:showSerName val="0"/>
          <c:showPercent val="0"/>
          <c:showBubbleSize val="0"/>
        </c:dLbls>
        <c:gapWidth val="150"/>
        <c:overlap val="100"/>
        <c:axId val="1168849887"/>
        <c:axId val="1182801407"/>
      </c:barChart>
      <c:dateAx>
        <c:axId val="1168849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01407"/>
        <c:crosses val="autoZero"/>
        <c:auto val="0"/>
        <c:lblOffset val="100"/>
        <c:baseTimeUnit val="days"/>
      </c:dateAx>
      <c:valAx>
        <c:axId val="1182801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849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991</xdr:colOff>
      <xdr:row>1</xdr:row>
      <xdr:rowOff>344885</xdr:rowOff>
    </xdr:from>
    <xdr:to>
      <xdr:col>13</xdr:col>
      <xdr:colOff>336351</xdr:colOff>
      <xdr:row>13</xdr:row>
      <xdr:rowOff>548085</xdr:rowOff>
    </xdr:to>
    <xdr:graphicFrame macro="">
      <xdr:nvGraphicFramePr>
        <xdr:cNvPr id="5" name="Chart 4">
          <a:extLst>
            <a:ext uri="{FF2B5EF4-FFF2-40B4-BE49-F238E27FC236}">
              <a16:creationId xmlns:a16="http://schemas.microsoft.com/office/drawing/2014/main" id="{EA20DB53-2BE7-8E27-0F1A-FD99FFC68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bloomberg.com/markets/rates-bonds/government-bonds/uk" TargetMode="External"/><Relationship Id="rId2" Type="http://schemas.openxmlformats.org/officeDocument/2006/relationships/hyperlink" Target="https://markets.ft.com/data/equities/tearsheet/summary?s=NCC%3ALSE" TargetMode="External"/><Relationship Id="rId1" Type="http://schemas.openxmlformats.org/officeDocument/2006/relationships/hyperlink" Target="https://www.gov.uk/corporation-tax-rates/rates" TargetMode="External"/><Relationship Id="rId6" Type="http://schemas.openxmlformats.org/officeDocument/2006/relationships/printerSettings" Target="../printerSettings/printerSettings2.bin"/><Relationship Id="rId5" Type="http://schemas.openxmlformats.org/officeDocument/2006/relationships/hyperlink" Target="https://markets.ft.com/data/equities/tearsheet/summary?s=NCC%3ALSE" TargetMode="External"/><Relationship Id="rId4" Type="http://schemas.openxmlformats.org/officeDocument/2006/relationships/hyperlink" Target="https://markets.ft.com/data/equities/tearsheet/summary?s=NCC:LSE"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v.uk/corporation-tax-rates/r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6F45E-43A4-473C-89E8-26BC478D3257}">
  <dimension ref="A2:J19"/>
  <sheetViews>
    <sheetView zoomScale="64" workbookViewId="0">
      <selection activeCell="G17" sqref="G17"/>
    </sheetView>
  </sheetViews>
  <sheetFormatPr defaultRowHeight="14.5" x14ac:dyDescent="0.35"/>
  <cols>
    <col min="1" max="1" width="15.81640625" customWidth="1"/>
    <col min="2" max="2" width="17.6328125" customWidth="1"/>
    <col min="3" max="3" width="16.08984375" customWidth="1"/>
    <col min="4" max="4" width="15.81640625" customWidth="1"/>
    <col min="5" max="5" width="18.1796875" customWidth="1"/>
    <col min="6" max="6" width="18.08984375" customWidth="1"/>
  </cols>
  <sheetData>
    <row r="2" spans="1:10" ht="27.5" thickBot="1" x14ac:dyDescent="0.4">
      <c r="A2" s="92" t="s">
        <v>87</v>
      </c>
      <c r="B2" s="92" t="s">
        <v>114</v>
      </c>
    </row>
    <row r="3" spans="1:10" ht="15" customHeight="1" thickBot="1" x14ac:dyDescent="0.4">
      <c r="A3" s="93">
        <v>2023</v>
      </c>
      <c r="B3" s="93">
        <v>4.6500000000000004</v>
      </c>
      <c r="C3" s="91"/>
      <c r="D3" s="91"/>
      <c r="E3" s="91"/>
      <c r="F3" s="91"/>
      <c r="I3" s="85"/>
      <c r="J3" s="87"/>
    </row>
    <row r="4" spans="1:10" ht="24.5" customHeight="1" x14ac:dyDescent="0.35">
      <c r="A4" s="93">
        <v>2022</v>
      </c>
      <c r="B4" s="93">
        <v>4.6500000000000004</v>
      </c>
      <c r="C4" s="91"/>
      <c r="D4" s="91"/>
      <c r="E4" s="91"/>
      <c r="F4" s="91"/>
    </row>
    <row r="5" spans="1:10" x14ac:dyDescent="0.35">
      <c r="A5" s="93">
        <v>2021</v>
      </c>
      <c r="B5" s="93">
        <v>4.6500000000000004</v>
      </c>
      <c r="C5" s="91"/>
      <c r="D5" s="91"/>
      <c r="E5" s="91"/>
      <c r="F5" s="91"/>
    </row>
    <row r="6" spans="1:10" x14ac:dyDescent="0.35">
      <c r="A6" s="93">
        <v>2020</v>
      </c>
      <c r="B6" s="93">
        <v>4.6500000000000004</v>
      </c>
    </row>
    <row r="7" spans="1:10" x14ac:dyDescent="0.35">
      <c r="A7" s="93">
        <v>2019</v>
      </c>
      <c r="B7" s="93">
        <v>4.6500000000000004</v>
      </c>
    </row>
    <row r="13" spans="1:10" ht="15" thickBot="1" x14ac:dyDescent="0.4"/>
    <row r="14" spans="1:10" ht="81.5" thickBot="1" x14ac:dyDescent="0.4">
      <c r="A14" s="89" t="s">
        <v>115</v>
      </c>
      <c r="B14" s="86" t="s">
        <v>116</v>
      </c>
      <c r="C14" s="86" t="s">
        <v>117</v>
      </c>
      <c r="D14" s="86" t="s">
        <v>118</v>
      </c>
      <c r="E14" s="86" t="s">
        <v>119</v>
      </c>
    </row>
    <row r="15" spans="1:10" ht="25.5" customHeight="1" x14ac:dyDescent="0.35">
      <c r="A15" s="95" t="s">
        <v>120</v>
      </c>
      <c r="B15" s="97">
        <v>0</v>
      </c>
      <c r="C15" s="97">
        <v>-0.28570000000000001</v>
      </c>
      <c r="D15" s="97">
        <v>-1</v>
      </c>
      <c r="E15" s="97">
        <v>0.25</v>
      </c>
    </row>
    <row r="16" spans="1:10" ht="15" thickBot="1" x14ac:dyDescent="0.4">
      <c r="A16" s="96"/>
      <c r="B16" s="98"/>
      <c r="C16" s="98"/>
      <c r="D16" s="98"/>
      <c r="E16" s="98"/>
    </row>
    <row r="17" spans="1:5" ht="27.5" thickBot="1" x14ac:dyDescent="0.4">
      <c r="A17" s="88" t="s">
        <v>121</v>
      </c>
      <c r="B17" s="90">
        <v>0</v>
      </c>
      <c r="C17" s="90">
        <v>-0.8</v>
      </c>
      <c r="D17" s="90">
        <v>-1</v>
      </c>
      <c r="E17" s="90">
        <v>0</v>
      </c>
    </row>
    <row r="18" spans="1:5" ht="27.5" thickBot="1" x14ac:dyDescent="0.4">
      <c r="A18" s="88" t="s">
        <v>122</v>
      </c>
      <c r="B18" s="90">
        <v>0</v>
      </c>
      <c r="C18" s="90">
        <v>-0.5</v>
      </c>
      <c r="D18" s="90">
        <v>-1</v>
      </c>
      <c r="E18" s="90">
        <v>0</v>
      </c>
    </row>
    <row r="19" spans="1:5" ht="27.5" thickBot="1" x14ac:dyDescent="0.4">
      <c r="A19" s="88" t="s">
        <v>123</v>
      </c>
      <c r="B19" s="90">
        <v>0</v>
      </c>
      <c r="C19" s="90">
        <v>-0.66669999999999996</v>
      </c>
      <c r="D19" s="90">
        <v>-1</v>
      </c>
      <c r="E19" s="90">
        <v>0</v>
      </c>
    </row>
  </sheetData>
  <mergeCells count="5">
    <mergeCell ref="A15:A16"/>
    <mergeCell ref="B15:B16"/>
    <mergeCell ref="C15:C16"/>
    <mergeCell ref="D15:D16"/>
    <mergeCell ref="E15:E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9D8DC-B0CA-4AD8-AC27-6C6D1F8BDE08}">
  <dimension ref="A1:R18"/>
  <sheetViews>
    <sheetView tabSelected="1" zoomScale="69" workbookViewId="0">
      <selection activeCell="C17" sqref="C17"/>
    </sheetView>
  </sheetViews>
  <sheetFormatPr defaultColWidth="9.1796875" defaultRowHeight="20.5" x14ac:dyDescent="0.45"/>
  <cols>
    <col min="1" max="1" width="37" style="3" customWidth="1"/>
    <col min="2" max="2" width="18.81640625" style="3" customWidth="1"/>
    <col min="3" max="3" width="12.453125" style="3" customWidth="1"/>
    <col min="4" max="4" width="14.1796875" style="3" customWidth="1"/>
    <col min="5" max="5" width="40" style="3" customWidth="1"/>
    <col min="6" max="6" width="30.1796875" style="3" customWidth="1"/>
    <col min="7" max="7" width="14.1796875" style="3" customWidth="1"/>
    <col min="8" max="8" width="9.1796875" style="3"/>
    <col min="9" max="9" width="11.453125" style="3" bestFit="1" customWidth="1"/>
    <col min="10" max="11" width="9.1796875" style="3"/>
    <col min="12" max="12" width="11.453125" style="3" bestFit="1" customWidth="1"/>
    <col min="13" max="13" width="11.453125" style="3" customWidth="1"/>
    <col min="14" max="16384" width="9.1796875" style="3"/>
  </cols>
  <sheetData>
    <row r="1" spans="1:18" x14ac:dyDescent="0.45">
      <c r="A1" s="1" t="s">
        <v>0</v>
      </c>
      <c r="B1" s="2"/>
      <c r="C1" s="2"/>
      <c r="D1" s="2"/>
      <c r="E1" s="2"/>
      <c r="F1" s="2"/>
    </row>
    <row r="2" spans="1:18" x14ac:dyDescent="0.45">
      <c r="A2" s="1"/>
      <c r="B2" s="2"/>
      <c r="C2" s="2"/>
      <c r="D2" s="2"/>
      <c r="E2" s="2"/>
      <c r="F2" s="2"/>
    </row>
    <row r="3" spans="1:18" x14ac:dyDescent="0.45">
      <c r="A3" s="1" t="s">
        <v>1</v>
      </c>
      <c r="B3" s="1"/>
      <c r="C3" s="1"/>
      <c r="D3" s="1" t="s">
        <v>2</v>
      </c>
      <c r="E3" s="2"/>
      <c r="F3" s="2"/>
    </row>
    <row r="4" spans="1:18" x14ac:dyDescent="0.45">
      <c r="A4" s="2" t="s">
        <v>3</v>
      </c>
      <c r="B4" s="4">
        <v>0.25</v>
      </c>
      <c r="C4" s="4"/>
      <c r="D4" s="2" t="s">
        <v>4</v>
      </c>
      <c r="E4" s="2"/>
      <c r="F4" s="5" t="s">
        <v>5</v>
      </c>
      <c r="G4" s="6"/>
      <c r="I4" s="6"/>
    </row>
    <row r="5" spans="1:18" x14ac:dyDescent="0.45">
      <c r="A5" s="2" t="s">
        <v>6</v>
      </c>
      <c r="B5" s="2">
        <v>1.153</v>
      </c>
      <c r="C5" s="2"/>
      <c r="D5" s="2" t="s">
        <v>7</v>
      </c>
      <c r="E5" s="2"/>
      <c r="F5" s="69" t="s">
        <v>102</v>
      </c>
      <c r="G5" s="6"/>
      <c r="H5" s="6"/>
      <c r="J5" s="5"/>
    </row>
    <row r="6" spans="1:18" x14ac:dyDescent="0.45">
      <c r="A6" s="2" t="s">
        <v>8</v>
      </c>
      <c r="B6" s="7">
        <v>3.9E-2</v>
      </c>
      <c r="C6" s="7"/>
      <c r="D6" s="2" t="s">
        <v>9</v>
      </c>
      <c r="E6" s="2" t="s">
        <v>10</v>
      </c>
      <c r="F6" s="8" t="s">
        <v>11</v>
      </c>
      <c r="G6" s="6"/>
      <c r="H6" s="6"/>
      <c r="I6" s="6"/>
      <c r="N6" s="9"/>
    </row>
    <row r="7" spans="1:18" x14ac:dyDescent="0.45">
      <c r="A7" s="2" t="s">
        <v>12</v>
      </c>
      <c r="B7" s="10">
        <v>0.06</v>
      </c>
      <c r="C7" s="4"/>
      <c r="D7" s="2" t="s">
        <v>13</v>
      </c>
      <c r="E7" s="11"/>
      <c r="F7" s="11"/>
      <c r="G7" s="6"/>
      <c r="H7" s="6"/>
      <c r="I7" s="6"/>
      <c r="J7" s="12" t="s">
        <v>14</v>
      </c>
      <c r="K7" s="13" t="s">
        <v>15</v>
      </c>
      <c r="L7" s="14" t="s">
        <v>16</v>
      </c>
    </row>
    <row r="8" spans="1:18" ht="21" x14ac:dyDescent="0.5">
      <c r="A8" s="2" t="s">
        <v>17</v>
      </c>
      <c r="B8" s="7">
        <f>M8</f>
        <v>4.886561954624781E-2</v>
      </c>
      <c r="C8" s="7"/>
      <c r="D8" s="2" t="s">
        <v>103</v>
      </c>
      <c r="E8" s="11"/>
      <c r="F8" s="11"/>
      <c r="G8" s="15" t="s">
        <v>18</v>
      </c>
      <c r="H8" s="6"/>
      <c r="J8" s="67">
        <f>4.5+1.1</f>
        <v>5.6</v>
      </c>
      <c r="K8" s="68">
        <v>7.2</v>
      </c>
      <c r="L8" s="23">
        <v>107.4</v>
      </c>
      <c r="M8" s="16">
        <f>J8/M10</f>
        <v>4.886561954624781E-2</v>
      </c>
    </row>
    <row r="9" spans="1:18" ht="21" x14ac:dyDescent="0.5">
      <c r="A9" s="2" t="s">
        <v>19</v>
      </c>
      <c r="B9" s="18">
        <v>379.32</v>
      </c>
      <c r="C9" s="2"/>
      <c r="D9" s="19" t="s">
        <v>104</v>
      </c>
      <c r="E9" s="11"/>
      <c r="F9" s="73" t="s">
        <v>106</v>
      </c>
      <c r="G9" s="6"/>
      <c r="H9" s="6"/>
      <c r="I9" s="6"/>
      <c r="J9" s="16"/>
      <c r="K9" s="16"/>
      <c r="L9" s="16"/>
      <c r="M9" s="20"/>
      <c r="N9" s="20"/>
      <c r="O9" s="69" t="s">
        <v>102</v>
      </c>
      <c r="P9" s="20"/>
      <c r="R9" s="21"/>
    </row>
    <row r="10" spans="1:18" ht="21" x14ac:dyDescent="0.5">
      <c r="A10" s="2" t="s">
        <v>20</v>
      </c>
      <c r="B10" s="22">
        <f>J8+K8+L8</f>
        <v>120.2</v>
      </c>
      <c r="C10" s="2"/>
      <c r="D10" s="2" t="s">
        <v>105</v>
      </c>
      <c r="E10" s="11"/>
      <c r="F10" s="11"/>
      <c r="J10" s="16"/>
      <c r="K10" s="17">
        <f>K8</f>
        <v>7.2</v>
      </c>
      <c r="L10" s="17">
        <f>L8</f>
        <v>107.4</v>
      </c>
      <c r="M10" s="23">
        <f>SUM(K8:L8)</f>
        <v>114.60000000000001</v>
      </c>
    </row>
    <row r="11" spans="1:18" x14ac:dyDescent="0.45">
      <c r="A11" s="2" t="s">
        <v>21</v>
      </c>
      <c r="B11" s="18">
        <f>B9+B10</f>
        <v>499.52</v>
      </c>
      <c r="C11" s="2"/>
      <c r="D11" s="2"/>
      <c r="E11" s="2"/>
      <c r="F11" s="2"/>
    </row>
    <row r="12" spans="1:18" ht="21.5" x14ac:dyDescent="0.55000000000000004">
      <c r="A12" s="2" t="s">
        <v>22</v>
      </c>
      <c r="B12" s="24">
        <f>B9/B11</f>
        <v>0.75936899423446513</v>
      </c>
      <c r="C12" s="24"/>
      <c r="D12" s="2"/>
      <c r="E12" s="2"/>
      <c r="F12" s="2"/>
      <c r="J12" s="2" t="s">
        <v>23</v>
      </c>
      <c r="K12" s="2"/>
      <c r="L12" s="2"/>
    </row>
    <row r="13" spans="1:18" ht="21.5" x14ac:dyDescent="0.55000000000000004">
      <c r="A13" s="2" t="s">
        <v>24</v>
      </c>
      <c r="B13" s="24">
        <f>B10/B11</f>
        <v>0.24063100576553492</v>
      </c>
      <c r="C13" s="24"/>
      <c r="D13" s="2"/>
      <c r="E13" s="2"/>
      <c r="F13" s="2"/>
      <c r="J13" s="2" t="s">
        <v>25</v>
      </c>
      <c r="K13" s="2"/>
      <c r="L13" s="2"/>
    </row>
    <row r="14" spans="1:18" x14ac:dyDescent="0.45">
      <c r="A14" s="2"/>
      <c r="B14" s="11"/>
      <c r="C14" s="2"/>
      <c r="D14" s="2"/>
      <c r="E14" s="2"/>
      <c r="F14" s="2"/>
    </row>
    <row r="15" spans="1:18" ht="21.5" x14ac:dyDescent="0.55000000000000004">
      <c r="A15" s="2" t="s">
        <v>26</v>
      </c>
      <c r="B15" s="7">
        <f>B6+(B7*B5)</f>
        <v>0.10818</v>
      </c>
      <c r="C15" s="7"/>
      <c r="D15" s="2" t="s">
        <v>27</v>
      </c>
      <c r="E15" s="2"/>
      <c r="F15" s="2"/>
    </row>
    <row r="16" spans="1:18" x14ac:dyDescent="0.45">
      <c r="A16" s="2" t="s">
        <v>28</v>
      </c>
      <c r="B16" s="7">
        <f>(B12*B15)+(B13*B8*(1-B4))</f>
        <v>9.0967475180361634E-2</v>
      </c>
      <c r="C16" s="7"/>
      <c r="D16" s="21" t="s">
        <v>29</v>
      </c>
      <c r="E16" s="2"/>
      <c r="F16" s="2"/>
    </row>
    <row r="17" spans="1:1" x14ac:dyDescent="0.45">
      <c r="A17" s="2" t="s">
        <v>107</v>
      </c>
    </row>
    <row r="18" spans="1:1" x14ac:dyDescent="0.45">
      <c r="A18" s="2"/>
    </row>
  </sheetData>
  <hyperlinks>
    <hyperlink ref="F4" r:id="rId1" xr:uid="{EF331EEC-FDA6-46BE-A1F9-4310EFD222D5}"/>
    <hyperlink ref="F9" r:id="rId2" xr:uid="{3185C695-2C74-46A4-8300-18A2A84C9AC8}"/>
    <hyperlink ref="F6" r:id="rId3" xr:uid="{3AC2B2CA-34BC-4B42-8B09-333555F1C8D1}"/>
    <hyperlink ref="F5" r:id="rId4" display="https://markets.ft.com/data/equities/tearsheet/summary?s=NCC:LSE" xr:uid="{6DBA7573-3191-482F-A53B-0D11728D25AB}"/>
    <hyperlink ref="O9" r:id="rId5" display="https://markets.ft.com/data/equities/tearsheet/summary?s=NCC%3ALSE" xr:uid="{27B240C1-4076-4772-A43E-951781C444BC}"/>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E5F0B-2622-4CDA-A86E-0C527724A31F}">
  <dimension ref="A1:K48"/>
  <sheetViews>
    <sheetView zoomScale="92" workbookViewId="0"/>
  </sheetViews>
  <sheetFormatPr defaultColWidth="8.81640625" defaultRowHeight="14.5" x14ac:dyDescent="0.35"/>
  <cols>
    <col min="1" max="1" width="37.81640625" customWidth="1"/>
    <col min="2" max="2" width="10.453125" customWidth="1"/>
    <col min="3" max="3" width="12.453125" customWidth="1"/>
    <col min="4" max="4" width="10.26953125" customWidth="1"/>
    <col min="5" max="5" width="11.1796875" customWidth="1"/>
    <col min="6" max="6" width="10.7265625" customWidth="1"/>
  </cols>
  <sheetData>
    <row r="1" spans="1:11" x14ac:dyDescent="0.35">
      <c r="A1" s="25" t="s">
        <v>30</v>
      </c>
      <c r="B1" s="25"/>
      <c r="C1" s="25"/>
      <c r="D1" s="25"/>
      <c r="E1" s="25"/>
    </row>
    <row r="2" spans="1:11" x14ac:dyDescent="0.35">
      <c r="A2" s="25"/>
      <c r="B2" s="25"/>
      <c r="C2" s="25"/>
      <c r="D2" s="25"/>
      <c r="E2" s="25"/>
    </row>
    <row r="3" spans="1:11" x14ac:dyDescent="0.35">
      <c r="A3" s="25"/>
      <c r="B3" s="25"/>
      <c r="C3" s="25"/>
      <c r="D3" s="25"/>
      <c r="E3" s="25"/>
    </row>
    <row r="4" spans="1:11" x14ac:dyDescent="0.35">
      <c r="A4" s="26" t="s">
        <v>31</v>
      </c>
      <c r="B4" s="26">
        <v>2023</v>
      </c>
      <c r="C4" s="26">
        <v>2022</v>
      </c>
      <c r="D4" s="26">
        <v>2021</v>
      </c>
      <c r="E4" s="26">
        <v>2020</v>
      </c>
      <c r="F4" s="26">
        <v>2019</v>
      </c>
    </row>
    <row r="5" spans="1:11" x14ac:dyDescent="0.35">
      <c r="A5" s="25" t="s">
        <v>32</v>
      </c>
      <c r="B5" s="27">
        <v>335.1</v>
      </c>
      <c r="C5" s="28">
        <v>314.8</v>
      </c>
      <c r="D5" s="28">
        <v>270.51</v>
      </c>
      <c r="E5" s="28">
        <v>263.7</v>
      </c>
      <c r="F5" s="63">
        <v>250.7</v>
      </c>
      <c r="G5" s="30" t="s">
        <v>33</v>
      </c>
      <c r="J5" t="s">
        <v>34</v>
      </c>
    </row>
    <row r="6" spans="1:11" x14ac:dyDescent="0.35">
      <c r="A6" s="25"/>
      <c r="B6" s="27"/>
      <c r="C6" s="27"/>
      <c r="D6" s="27"/>
      <c r="E6" s="27"/>
      <c r="F6" s="29"/>
    </row>
    <row r="7" spans="1:11" x14ac:dyDescent="0.35">
      <c r="A7" s="25" t="s">
        <v>35</v>
      </c>
      <c r="B7" s="70">
        <v>1.9</v>
      </c>
      <c r="C7" s="25">
        <v>34.700000000000003</v>
      </c>
      <c r="D7" s="31">
        <v>17.3</v>
      </c>
      <c r="E7" s="31">
        <v>19.399999999999999</v>
      </c>
      <c r="F7" s="63">
        <v>19.5</v>
      </c>
      <c r="J7" t="s">
        <v>34</v>
      </c>
    </row>
    <row r="8" spans="1:11" x14ac:dyDescent="0.35">
      <c r="A8" s="25"/>
      <c r="B8" s="25"/>
      <c r="C8" s="25"/>
      <c r="D8" s="25"/>
      <c r="E8" s="25"/>
    </row>
    <row r="9" spans="1:11" x14ac:dyDescent="0.35">
      <c r="A9" s="26" t="s">
        <v>36</v>
      </c>
      <c r="B9" s="25"/>
      <c r="C9" s="25"/>
      <c r="D9" s="25"/>
      <c r="E9" s="25"/>
    </row>
    <row r="10" spans="1:11" x14ac:dyDescent="0.35">
      <c r="A10" s="25" t="s">
        <v>37</v>
      </c>
      <c r="B10" s="25">
        <v>110.9</v>
      </c>
      <c r="C10" s="25">
        <v>118.6</v>
      </c>
      <c r="D10" s="31">
        <v>21</v>
      </c>
      <c r="E10" s="31">
        <v>39.200000000000003</v>
      </c>
      <c r="F10" s="25">
        <v>41.8</v>
      </c>
      <c r="G10" s="30" t="s">
        <v>33</v>
      </c>
      <c r="J10" t="s">
        <v>38</v>
      </c>
      <c r="K10" t="s">
        <v>101</v>
      </c>
    </row>
    <row r="11" spans="1:11" x14ac:dyDescent="0.35">
      <c r="A11" s="25" t="s">
        <v>39</v>
      </c>
      <c r="B11" s="25">
        <v>12.5</v>
      </c>
      <c r="C11" s="25">
        <v>12.9</v>
      </c>
      <c r="D11" s="25">
        <v>11.5</v>
      </c>
      <c r="E11" s="25">
        <v>13.9</v>
      </c>
      <c r="F11" s="25">
        <v>16.899999999999999</v>
      </c>
      <c r="J11" t="s">
        <v>38</v>
      </c>
    </row>
    <row r="12" spans="1:11" x14ac:dyDescent="0.35">
      <c r="A12" s="25" t="s">
        <v>40</v>
      </c>
      <c r="B12" s="31">
        <v>0</v>
      </c>
      <c r="C12" s="25">
        <v>0</v>
      </c>
      <c r="D12" s="25">
        <v>0</v>
      </c>
      <c r="E12" s="25">
        <v>0</v>
      </c>
      <c r="F12" s="29">
        <v>0</v>
      </c>
    </row>
    <row r="13" spans="1:11" ht="15" thickBot="1" x14ac:dyDescent="0.4">
      <c r="A13" s="25" t="s">
        <v>41</v>
      </c>
      <c r="B13" s="25">
        <v>0</v>
      </c>
      <c r="C13" s="25">
        <v>0</v>
      </c>
      <c r="D13" s="25">
        <v>0</v>
      </c>
      <c r="E13" s="25">
        <v>0</v>
      </c>
      <c r="F13" s="25">
        <v>0</v>
      </c>
    </row>
    <row r="14" spans="1:11" ht="15" thickBot="1" x14ac:dyDescent="0.4">
      <c r="A14" s="32" t="s">
        <v>42</v>
      </c>
      <c r="B14" s="32">
        <f>SUM(B10:B13)</f>
        <v>123.4</v>
      </c>
      <c r="C14" s="33">
        <f>SUM(C10:C13)</f>
        <v>131.5</v>
      </c>
      <c r="D14" s="34">
        <f>SUM(D10:D13)</f>
        <v>32.5</v>
      </c>
      <c r="E14" s="34">
        <f>SUM(E10:E13)</f>
        <v>53.1</v>
      </c>
      <c r="F14" s="34">
        <f>SUM(F10:F13)</f>
        <v>58.699999999999996</v>
      </c>
    </row>
    <row r="15" spans="1:11" x14ac:dyDescent="0.35">
      <c r="A15" s="25"/>
      <c r="B15" s="25"/>
      <c r="C15" s="25"/>
      <c r="D15" s="25"/>
      <c r="E15" s="25"/>
    </row>
    <row r="16" spans="1:11" x14ac:dyDescent="0.35">
      <c r="A16" s="25" t="s">
        <v>43</v>
      </c>
      <c r="B16" s="25">
        <v>0.8</v>
      </c>
      <c r="C16" s="25">
        <v>0.9</v>
      </c>
      <c r="D16" s="25">
        <v>1.1000000000000001</v>
      </c>
      <c r="E16" s="25">
        <v>0.9</v>
      </c>
      <c r="F16" s="25">
        <v>0.7</v>
      </c>
      <c r="G16" s="30" t="s">
        <v>44</v>
      </c>
      <c r="K16" t="s">
        <v>101</v>
      </c>
    </row>
    <row r="17" spans="1:11" x14ac:dyDescent="0.35">
      <c r="A17" s="25" t="s">
        <v>45</v>
      </c>
      <c r="B17" s="25">
        <v>58.1</v>
      </c>
      <c r="C17" s="25">
        <v>77.7</v>
      </c>
      <c r="D17" s="25">
        <v>68.7</v>
      </c>
      <c r="E17" s="25">
        <v>73.400000000000006</v>
      </c>
      <c r="F17" s="25">
        <v>61.6</v>
      </c>
      <c r="G17" s="30" t="s">
        <v>44</v>
      </c>
      <c r="K17" t="s">
        <v>101</v>
      </c>
    </row>
    <row r="18" spans="1:11" x14ac:dyDescent="0.35">
      <c r="A18" s="25" t="s">
        <v>46</v>
      </c>
      <c r="B18" s="25">
        <v>44.7</v>
      </c>
      <c r="C18" s="25">
        <v>48.3</v>
      </c>
      <c r="D18" s="28">
        <v>45.2</v>
      </c>
      <c r="E18" s="28">
        <v>46.4</v>
      </c>
      <c r="F18" s="25">
        <v>31.6</v>
      </c>
      <c r="G18" s="30" t="s">
        <v>44</v>
      </c>
      <c r="K18" t="s">
        <v>101</v>
      </c>
    </row>
    <row r="19" spans="1:11" x14ac:dyDescent="0.35">
      <c r="A19" s="32" t="s">
        <v>47</v>
      </c>
      <c r="B19" s="32">
        <f>B16+B17-B18</f>
        <v>14.199999999999996</v>
      </c>
      <c r="C19" s="32">
        <f>C16+C17-C18</f>
        <v>30.300000000000011</v>
      </c>
      <c r="D19" s="32">
        <f>D16+D17-D18</f>
        <v>24.599999999999994</v>
      </c>
      <c r="E19" s="32">
        <f>E16+E17-E18</f>
        <v>27.900000000000013</v>
      </c>
      <c r="F19" s="32">
        <f>F16+F17-F18</f>
        <v>30.700000000000003</v>
      </c>
    </row>
    <row r="20" spans="1:11" x14ac:dyDescent="0.35">
      <c r="A20" s="25"/>
      <c r="B20" s="25"/>
      <c r="C20" s="25"/>
      <c r="D20" s="25"/>
      <c r="E20" s="25"/>
    </row>
    <row r="21" spans="1:11" x14ac:dyDescent="0.35">
      <c r="A21" s="35" t="s">
        <v>48</v>
      </c>
      <c r="C21" s="36"/>
      <c r="D21" s="25"/>
      <c r="E21" s="25"/>
    </row>
    <row r="22" spans="1:11" x14ac:dyDescent="0.35">
      <c r="A22" s="25" t="s">
        <v>49</v>
      </c>
      <c r="B22" s="37">
        <f>(B5-C5)/C5</f>
        <v>6.4485387547649334E-2</v>
      </c>
      <c r="C22" s="37">
        <f t="shared" ref="C22" si="0">(C5-D5)/D5</f>
        <v>0.16372777346493669</v>
      </c>
      <c r="D22" s="37">
        <f t="shared" ref="D22" si="1">(D5-E5)/E5</f>
        <v>2.5824800910125151E-2</v>
      </c>
      <c r="E22" s="37">
        <f t="shared" ref="E22" si="2">(E5-F5)/F5</f>
        <v>5.1854806541683292E-2</v>
      </c>
      <c r="F22" s="37"/>
    </row>
    <row r="23" spans="1:11" x14ac:dyDescent="0.35">
      <c r="A23" s="25"/>
      <c r="B23" s="74">
        <f>AVERAGE(B22:F22)</f>
        <v>7.6473192116098626E-2</v>
      </c>
      <c r="C23" s="25"/>
      <c r="D23" s="25"/>
      <c r="E23" s="25"/>
    </row>
    <row r="24" spans="1:11" x14ac:dyDescent="0.35">
      <c r="A24" s="25" t="s">
        <v>50</v>
      </c>
      <c r="B24" s="75">
        <f>(B5/F5)^(1/4)-1</f>
        <v>7.5239037573584966E-2</v>
      </c>
      <c r="C24" s="37"/>
      <c r="D24" s="37"/>
      <c r="E24" s="37"/>
      <c r="F24" s="37"/>
    </row>
    <row r="25" spans="1:11" x14ac:dyDescent="0.35">
      <c r="A25" s="25"/>
      <c r="B25" s="25"/>
      <c r="C25" s="25"/>
      <c r="D25" s="25"/>
      <c r="E25" s="25"/>
    </row>
    <row r="26" spans="1:11" x14ac:dyDescent="0.35">
      <c r="A26" s="35" t="s">
        <v>51</v>
      </c>
      <c r="B26" s="37">
        <f>B7/B5</f>
        <v>5.6699492688749619E-3</v>
      </c>
      <c r="C26" s="37">
        <f t="shared" ref="C26:F26" si="3">C7/C5</f>
        <v>0.11022871664548921</v>
      </c>
      <c r="D26" s="37">
        <f t="shared" si="3"/>
        <v>6.3953273446453004E-2</v>
      </c>
      <c r="E26" s="37">
        <f t="shared" si="3"/>
        <v>7.356844899507016E-2</v>
      </c>
      <c r="F26" s="37">
        <f t="shared" si="3"/>
        <v>7.7782209812524927E-2</v>
      </c>
    </row>
    <row r="27" spans="1:11" x14ac:dyDescent="0.35">
      <c r="A27" s="25"/>
      <c r="B27" s="38">
        <f>AVERAGE(B26:E26)</f>
        <v>6.3355097088971829E-2</v>
      </c>
      <c r="C27" s="38">
        <f>AVERAGE(C26:F26)</f>
        <v>8.1383162224884328E-2</v>
      </c>
      <c r="D27" s="25"/>
      <c r="E27" s="25"/>
    </row>
    <row r="28" spans="1:11" x14ac:dyDescent="0.35">
      <c r="A28" s="25"/>
      <c r="B28" s="25"/>
      <c r="C28" s="25"/>
      <c r="D28" s="25"/>
      <c r="E28" s="25"/>
    </row>
    <row r="29" spans="1:11" x14ac:dyDescent="0.35">
      <c r="A29" s="35" t="s">
        <v>52</v>
      </c>
      <c r="B29" s="39">
        <f>(B14-C14)/(B5-C5)</f>
        <v>-0.39901477832512267</v>
      </c>
      <c r="C29" s="39">
        <f t="shared" ref="C29:E29" si="4">(C14-D14)/(C5-D5)</f>
        <v>2.235267554752765</v>
      </c>
      <c r="D29" s="39">
        <f t="shared" si="4"/>
        <v>-3.024963289280469</v>
      </c>
      <c r="E29" s="39">
        <f t="shared" si="4"/>
        <v>-0.43076923076923035</v>
      </c>
      <c r="F29" s="39"/>
      <c r="G29" s="77">
        <f>AVERAGE(B29:E29)</f>
        <v>-0.40486993590551429</v>
      </c>
    </row>
    <row r="30" spans="1:11" x14ac:dyDescent="0.35">
      <c r="A30" s="25"/>
      <c r="B30" s="76">
        <f>(B14-E14)/(B5-E5)</f>
        <v>0.98459383753501373</v>
      </c>
      <c r="C30" s="25"/>
      <c r="D30" s="25"/>
      <c r="E30" s="25"/>
    </row>
    <row r="31" spans="1:11" x14ac:dyDescent="0.35">
      <c r="A31" s="25"/>
      <c r="B31" s="25"/>
      <c r="C31" s="25"/>
      <c r="D31" s="25"/>
      <c r="E31" s="25"/>
    </row>
    <row r="32" spans="1:11" x14ac:dyDescent="0.35">
      <c r="A32" s="35" t="s">
        <v>53</v>
      </c>
      <c r="B32" s="37">
        <f>(B19-C19)/(B5-C5)</f>
        <v>-0.79310344827586243</v>
      </c>
      <c r="C32" s="37">
        <f t="shared" ref="C32:E32" si="5">(C19-D19)/(C5-D5)</f>
        <v>0.12869722284940199</v>
      </c>
      <c r="D32" s="37">
        <f t="shared" si="5"/>
        <v>-0.48458149779735937</v>
      </c>
      <c r="E32" s="37">
        <f t="shared" si="5"/>
        <v>-0.21538461538461462</v>
      </c>
      <c r="F32" s="37"/>
      <c r="G32" s="78">
        <f>AVERAGE(B32:E32)</f>
        <v>-0.34109308465210864</v>
      </c>
    </row>
    <row r="33" spans="1:11" x14ac:dyDescent="0.35">
      <c r="A33" s="25"/>
      <c r="B33" s="75">
        <f>(B19-E19)/(B5-E5)</f>
        <v>-0.19187675070028026</v>
      </c>
      <c r="C33" s="25"/>
      <c r="D33" s="25"/>
      <c r="E33" s="25"/>
    </row>
    <row r="34" spans="1:11" x14ac:dyDescent="0.35">
      <c r="A34" s="26" t="s">
        <v>54</v>
      </c>
      <c r="B34" s="25"/>
      <c r="C34" s="25"/>
      <c r="D34" s="25"/>
      <c r="E34" s="25"/>
      <c r="G34" s="30" t="s">
        <v>55</v>
      </c>
    </row>
    <row r="35" spans="1:11" x14ac:dyDescent="0.35">
      <c r="A35" s="25" t="s">
        <v>56</v>
      </c>
      <c r="B35">
        <v>0</v>
      </c>
      <c r="C35" s="25">
        <v>0</v>
      </c>
      <c r="D35" s="25">
        <v>0</v>
      </c>
      <c r="E35" s="25">
        <v>0</v>
      </c>
      <c r="F35" s="25">
        <v>0</v>
      </c>
    </row>
    <row r="36" spans="1:11" x14ac:dyDescent="0.35">
      <c r="A36" s="25" t="s">
        <v>57</v>
      </c>
      <c r="B36" s="25">
        <v>0</v>
      </c>
      <c r="C36" s="25">
        <v>0</v>
      </c>
      <c r="D36" s="25">
        <v>0</v>
      </c>
      <c r="E36" s="25">
        <v>0</v>
      </c>
      <c r="F36" s="25">
        <v>0</v>
      </c>
    </row>
    <row r="37" spans="1:11" x14ac:dyDescent="0.35">
      <c r="A37" s="26" t="s">
        <v>58</v>
      </c>
      <c r="B37" s="25"/>
      <c r="C37" s="25"/>
      <c r="D37" s="25"/>
      <c r="E37" s="25"/>
    </row>
    <row r="38" spans="1:11" x14ac:dyDescent="0.35">
      <c r="A38" s="25" t="s">
        <v>56</v>
      </c>
      <c r="B38" s="25">
        <v>0</v>
      </c>
      <c r="C38" s="25">
        <v>0</v>
      </c>
      <c r="D38" s="25">
        <v>0</v>
      </c>
      <c r="E38" s="25">
        <v>0</v>
      </c>
      <c r="F38" s="25">
        <v>0</v>
      </c>
    </row>
    <row r="39" spans="1:11" x14ac:dyDescent="0.35">
      <c r="A39" s="25" t="s">
        <v>57</v>
      </c>
      <c r="B39" s="25">
        <v>0</v>
      </c>
      <c r="C39" s="25">
        <v>0.2</v>
      </c>
      <c r="D39" s="25">
        <v>0</v>
      </c>
      <c r="E39" s="25">
        <v>0</v>
      </c>
      <c r="F39" s="25">
        <v>0</v>
      </c>
    </row>
    <row r="40" spans="1:11" x14ac:dyDescent="0.35">
      <c r="A40" s="25" t="s">
        <v>59</v>
      </c>
      <c r="B40" s="25">
        <v>34.1</v>
      </c>
      <c r="C40" s="25">
        <v>73.2</v>
      </c>
      <c r="D40" s="25">
        <v>116.5</v>
      </c>
      <c r="E40" s="25">
        <v>95</v>
      </c>
      <c r="F40" s="25">
        <v>34.9</v>
      </c>
      <c r="K40" t="s">
        <v>101</v>
      </c>
    </row>
    <row r="41" spans="1:11" x14ac:dyDescent="0.35">
      <c r="A41" s="26" t="s">
        <v>60</v>
      </c>
      <c r="B41" s="25"/>
      <c r="C41" s="25"/>
      <c r="D41" s="25"/>
      <c r="E41" s="25"/>
    </row>
    <row r="42" spans="1:11" x14ac:dyDescent="0.35">
      <c r="A42" s="25" t="s">
        <v>61</v>
      </c>
      <c r="B42" s="25">
        <v>0</v>
      </c>
      <c r="C42" s="25">
        <v>0</v>
      </c>
      <c r="D42" s="25">
        <v>0</v>
      </c>
      <c r="E42" s="25">
        <v>0</v>
      </c>
      <c r="F42" s="25">
        <v>0</v>
      </c>
    </row>
    <row r="43" spans="1:11" x14ac:dyDescent="0.35">
      <c r="A43" s="25" t="s">
        <v>57</v>
      </c>
      <c r="B43" s="25">
        <v>0.6</v>
      </c>
      <c r="C43" s="25">
        <v>0</v>
      </c>
      <c r="D43" s="25">
        <v>0.8</v>
      </c>
      <c r="E43" s="25">
        <v>0</v>
      </c>
      <c r="F43" s="25">
        <v>0</v>
      </c>
    </row>
    <row r="44" spans="1:11" x14ac:dyDescent="0.35">
      <c r="A44" s="26" t="s">
        <v>62</v>
      </c>
      <c r="B44" s="25"/>
      <c r="C44" s="25"/>
      <c r="D44" s="25"/>
      <c r="E44" s="25"/>
    </row>
    <row r="45" spans="1:11" x14ac:dyDescent="0.35">
      <c r="A45" s="25" t="s">
        <v>61</v>
      </c>
      <c r="B45" s="25">
        <v>0</v>
      </c>
      <c r="C45" s="25">
        <v>0</v>
      </c>
      <c r="D45" s="25">
        <v>0</v>
      </c>
      <c r="E45" s="25">
        <v>0</v>
      </c>
      <c r="F45" s="25">
        <v>0</v>
      </c>
    </row>
    <row r="46" spans="1:11" x14ac:dyDescent="0.35">
      <c r="A46" s="25" t="s">
        <v>57</v>
      </c>
      <c r="B46" s="25">
        <v>0</v>
      </c>
      <c r="C46" s="25">
        <v>0</v>
      </c>
      <c r="D46" s="25">
        <v>0</v>
      </c>
      <c r="E46" s="25">
        <v>0</v>
      </c>
      <c r="F46" s="25">
        <v>0</v>
      </c>
    </row>
    <row r="47" spans="1:11" x14ac:dyDescent="0.35">
      <c r="A47" s="42" t="s">
        <v>63</v>
      </c>
      <c r="B47" s="25">
        <f>SUM(B35:B40)-SUM(B41:B46)</f>
        <v>33.5</v>
      </c>
      <c r="C47" s="25">
        <f t="shared" ref="C47:F47" si="6">SUM(C35:C40)-SUM(C41:C46)</f>
        <v>73.400000000000006</v>
      </c>
      <c r="D47" s="25">
        <f t="shared" si="6"/>
        <v>115.7</v>
      </c>
      <c r="E47" s="25">
        <f t="shared" si="6"/>
        <v>95</v>
      </c>
      <c r="F47" s="25">
        <f t="shared" si="6"/>
        <v>34.9</v>
      </c>
    </row>
    <row r="48" spans="1:11" x14ac:dyDescent="0.35">
      <c r="A48" s="25"/>
      <c r="B48" s="25"/>
      <c r="C48" s="25"/>
      <c r="D48" s="25"/>
      <c r="E48" s="2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126C-C06C-41C6-838B-6CE02E41E043}">
  <dimension ref="A1:Q43"/>
  <sheetViews>
    <sheetView zoomScale="91" workbookViewId="0">
      <selection activeCell="B27" sqref="B27"/>
    </sheetView>
  </sheetViews>
  <sheetFormatPr defaultColWidth="8.81640625" defaultRowHeight="14.5" x14ac:dyDescent="0.35"/>
  <cols>
    <col min="1" max="1" width="20.453125" customWidth="1"/>
    <col min="2" max="2" width="10.453125" customWidth="1"/>
    <col min="3" max="3" width="8.453125" customWidth="1"/>
    <col min="4" max="4" width="8.26953125" customWidth="1"/>
    <col min="5" max="5" width="10.90625" customWidth="1"/>
    <col min="6" max="6" width="9" customWidth="1"/>
    <col min="8" max="8" width="11.453125" customWidth="1"/>
    <col min="9" max="9" width="10" customWidth="1"/>
    <col min="10" max="10" width="12" customWidth="1"/>
    <col min="12" max="12" width="6.453125" customWidth="1"/>
    <col min="13" max="13" width="6.26953125" customWidth="1"/>
    <col min="14" max="14" width="7.26953125" customWidth="1"/>
    <col min="257" max="257" width="20.453125" customWidth="1"/>
    <col min="258" max="258" width="8.26953125" customWidth="1"/>
    <col min="259" max="259" width="8.453125" customWidth="1"/>
    <col min="260" max="260" width="8.26953125" customWidth="1"/>
    <col min="261" max="261" width="8.7265625" customWidth="1"/>
    <col min="262" max="262" width="9" customWidth="1"/>
    <col min="264" max="264" width="11.453125" customWidth="1"/>
    <col min="265" max="265" width="10" customWidth="1"/>
    <col min="266" max="266" width="12" customWidth="1"/>
    <col min="268" max="268" width="6.453125" customWidth="1"/>
    <col min="269" max="269" width="6.26953125" customWidth="1"/>
    <col min="270" max="270" width="7.26953125" customWidth="1"/>
    <col min="513" max="513" width="20.453125" customWidth="1"/>
    <col min="514" max="514" width="8.26953125" customWidth="1"/>
    <col min="515" max="515" width="8.453125" customWidth="1"/>
    <col min="516" max="516" width="8.26953125" customWidth="1"/>
    <col min="517" max="517" width="8.7265625" customWidth="1"/>
    <col min="518" max="518" width="9" customWidth="1"/>
    <col min="520" max="520" width="11.453125" customWidth="1"/>
    <col min="521" max="521" width="10" customWidth="1"/>
    <col min="522" max="522" width="12" customWidth="1"/>
    <col min="524" max="524" width="6.453125" customWidth="1"/>
    <col min="525" max="525" width="6.26953125" customWidth="1"/>
    <col min="526" max="526" width="7.26953125" customWidth="1"/>
    <col min="769" max="769" width="20.453125" customWidth="1"/>
    <col min="770" max="770" width="8.26953125" customWidth="1"/>
    <col min="771" max="771" width="8.453125" customWidth="1"/>
    <col min="772" max="772" width="8.26953125" customWidth="1"/>
    <col min="773" max="773" width="8.7265625" customWidth="1"/>
    <col min="774" max="774" width="9" customWidth="1"/>
    <col min="776" max="776" width="11.453125" customWidth="1"/>
    <col min="777" max="777" width="10" customWidth="1"/>
    <col min="778" max="778" width="12" customWidth="1"/>
    <col min="780" max="780" width="6.453125" customWidth="1"/>
    <col min="781" max="781" width="6.26953125" customWidth="1"/>
    <col min="782" max="782" width="7.26953125" customWidth="1"/>
    <col min="1025" max="1025" width="20.453125" customWidth="1"/>
    <col min="1026" max="1026" width="8.26953125" customWidth="1"/>
    <col min="1027" max="1027" width="8.453125" customWidth="1"/>
    <col min="1028" max="1028" width="8.26953125" customWidth="1"/>
    <col min="1029" max="1029" width="8.7265625" customWidth="1"/>
    <col min="1030" max="1030" width="9" customWidth="1"/>
    <col min="1032" max="1032" width="11.453125" customWidth="1"/>
    <col min="1033" max="1033" width="10" customWidth="1"/>
    <col min="1034" max="1034" width="12" customWidth="1"/>
    <col min="1036" max="1036" width="6.453125" customWidth="1"/>
    <col min="1037" max="1037" width="6.26953125" customWidth="1"/>
    <col min="1038" max="1038" width="7.26953125" customWidth="1"/>
    <col min="1281" max="1281" width="20.453125" customWidth="1"/>
    <col min="1282" max="1282" width="8.26953125" customWidth="1"/>
    <col min="1283" max="1283" width="8.453125" customWidth="1"/>
    <col min="1284" max="1284" width="8.26953125" customWidth="1"/>
    <col min="1285" max="1285" width="8.7265625" customWidth="1"/>
    <col min="1286" max="1286" width="9" customWidth="1"/>
    <col min="1288" max="1288" width="11.453125" customWidth="1"/>
    <col min="1289" max="1289" width="10" customWidth="1"/>
    <col min="1290" max="1290" width="12" customWidth="1"/>
    <col min="1292" max="1292" width="6.453125" customWidth="1"/>
    <col min="1293" max="1293" width="6.26953125" customWidth="1"/>
    <col min="1294" max="1294" width="7.26953125" customWidth="1"/>
    <col min="1537" max="1537" width="20.453125" customWidth="1"/>
    <col min="1538" max="1538" width="8.26953125" customWidth="1"/>
    <col min="1539" max="1539" width="8.453125" customWidth="1"/>
    <col min="1540" max="1540" width="8.26953125" customWidth="1"/>
    <col min="1541" max="1541" width="8.7265625" customWidth="1"/>
    <col min="1542" max="1542" width="9" customWidth="1"/>
    <col min="1544" max="1544" width="11.453125" customWidth="1"/>
    <col min="1545" max="1545" width="10" customWidth="1"/>
    <col min="1546" max="1546" width="12" customWidth="1"/>
    <col min="1548" max="1548" width="6.453125" customWidth="1"/>
    <col min="1549" max="1549" width="6.26953125" customWidth="1"/>
    <col min="1550" max="1550" width="7.26953125" customWidth="1"/>
    <col min="1793" max="1793" width="20.453125" customWidth="1"/>
    <col min="1794" max="1794" width="8.26953125" customWidth="1"/>
    <col min="1795" max="1795" width="8.453125" customWidth="1"/>
    <col min="1796" max="1796" width="8.26953125" customWidth="1"/>
    <col min="1797" max="1797" width="8.7265625" customWidth="1"/>
    <col min="1798" max="1798" width="9" customWidth="1"/>
    <col min="1800" max="1800" width="11.453125" customWidth="1"/>
    <col min="1801" max="1801" width="10" customWidth="1"/>
    <col min="1802" max="1802" width="12" customWidth="1"/>
    <col min="1804" max="1804" width="6.453125" customWidth="1"/>
    <col min="1805" max="1805" width="6.26953125" customWidth="1"/>
    <col min="1806" max="1806" width="7.26953125" customWidth="1"/>
    <col min="2049" max="2049" width="20.453125" customWidth="1"/>
    <col min="2050" max="2050" width="8.26953125" customWidth="1"/>
    <col min="2051" max="2051" width="8.453125" customWidth="1"/>
    <col min="2052" max="2052" width="8.26953125" customWidth="1"/>
    <col min="2053" max="2053" width="8.7265625" customWidth="1"/>
    <col min="2054" max="2054" width="9" customWidth="1"/>
    <col min="2056" max="2056" width="11.453125" customWidth="1"/>
    <col min="2057" max="2057" width="10" customWidth="1"/>
    <col min="2058" max="2058" width="12" customWidth="1"/>
    <col min="2060" max="2060" width="6.453125" customWidth="1"/>
    <col min="2061" max="2061" width="6.26953125" customWidth="1"/>
    <col min="2062" max="2062" width="7.26953125" customWidth="1"/>
    <col min="2305" max="2305" width="20.453125" customWidth="1"/>
    <col min="2306" max="2306" width="8.26953125" customWidth="1"/>
    <col min="2307" max="2307" width="8.453125" customWidth="1"/>
    <col min="2308" max="2308" width="8.26953125" customWidth="1"/>
    <col min="2309" max="2309" width="8.7265625" customWidth="1"/>
    <col min="2310" max="2310" width="9" customWidth="1"/>
    <col min="2312" max="2312" width="11.453125" customWidth="1"/>
    <col min="2313" max="2313" width="10" customWidth="1"/>
    <col min="2314" max="2314" width="12" customWidth="1"/>
    <col min="2316" max="2316" width="6.453125" customWidth="1"/>
    <col min="2317" max="2317" width="6.26953125" customWidth="1"/>
    <col min="2318" max="2318" width="7.26953125" customWidth="1"/>
    <col min="2561" max="2561" width="20.453125" customWidth="1"/>
    <col min="2562" max="2562" width="8.26953125" customWidth="1"/>
    <col min="2563" max="2563" width="8.453125" customWidth="1"/>
    <col min="2564" max="2564" width="8.26953125" customWidth="1"/>
    <col min="2565" max="2565" width="8.7265625" customWidth="1"/>
    <col min="2566" max="2566" width="9" customWidth="1"/>
    <col min="2568" max="2568" width="11.453125" customWidth="1"/>
    <col min="2569" max="2569" width="10" customWidth="1"/>
    <col min="2570" max="2570" width="12" customWidth="1"/>
    <col min="2572" max="2572" width="6.453125" customWidth="1"/>
    <col min="2573" max="2573" width="6.26953125" customWidth="1"/>
    <col min="2574" max="2574" width="7.26953125" customWidth="1"/>
    <col min="2817" max="2817" width="20.453125" customWidth="1"/>
    <col min="2818" max="2818" width="8.26953125" customWidth="1"/>
    <col min="2819" max="2819" width="8.453125" customWidth="1"/>
    <col min="2820" max="2820" width="8.26953125" customWidth="1"/>
    <col min="2821" max="2821" width="8.7265625" customWidth="1"/>
    <col min="2822" max="2822" width="9" customWidth="1"/>
    <col min="2824" max="2824" width="11.453125" customWidth="1"/>
    <col min="2825" max="2825" width="10" customWidth="1"/>
    <col min="2826" max="2826" width="12" customWidth="1"/>
    <col min="2828" max="2828" width="6.453125" customWidth="1"/>
    <col min="2829" max="2829" width="6.26953125" customWidth="1"/>
    <col min="2830" max="2830" width="7.26953125" customWidth="1"/>
    <col min="3073" max="3073" width="20.453125" customWidth="1"/>
    <col min="3074" max="3074" width="8.26953125" customWidth="1"/>
    <col min="3075" max="3075" width="8.453125" customWidth="1"/>
    <col min="3076" max="3076" width="8.26953125" customWidth="1"/>
    <col min="3077" max="3077" width="8.7265625" customWidth="1"/>
    <col min="3078" max="3078" width="9" customWidth="1"/>
    <col min="3080" max="3080" width="11.453125" customWidth="1"/>
    <col min="3081" max="3081" width="10" customWidth="1"/>
    <col min="3082" max="3082" width="12" customWidth="1"/>
    <col min="3084" max="3084" width="6.453125" customWidth="1"/>
    <col min="3085" max="3085" width="6.26953125" customWidth="1"/>
    <col min="3086" max="3086" width="7.26953125" customWidth="1"/>
    <col min="3329" max="3329" width="20.453125" customWidth="1"/>
    <col min="3330" max="3330" width="8.26953125" customWidth="1"/>
    <col min="3331" max="3331" width="8.453125" customWidth="1"/>
    <col min="3332" max="3332" width="8.26953125" customWidth="1"/>
    <col min="3333" max="3333" width="8.7265625" customWidth="1"/>
    <col min="3334" max="3334" width="9" customWidth="1"/>
    <col min="3336" max="3336" width="11.453125" customWidth="1"/>
    <col min="3337" max="3337" width="10" customWidth="1"/>
    <col min="3338" max="3338" width="12" customWidth="1"/>
    <col min="3340" max="3340" width="6.453125" customWidth="1"/>
    <col min="3341" max="3341" width="6.26953125" customWidth="1"/>
    <col min="3342" max="3342" width="7.26953125" customWidth="1"/>
    <col min="3585" max="3585" width="20.453125" customWidth="1"/>
    <col min="3586" max="3586" width="8.26953125" customWidth="1"/>
    <col min="3587" max="3587" width="8.453125" customWidth="1"/>
    <col min="3588" max="3588" width="8.26953125" customWidth="1"/>
    <col min="3589" max="3589" width="8.7265625" customWidth="1"/>
    <col min="3590" max="3590" width="9" customWidth="1"/>
    <col min="3592" max="3592" width="11.453125" customWidth="1"/>
    <col min="3593" max="3593" width="10" customWidth="1"/>
    <col min="3594" max="3594" width="12" customWidth="1"/>
    <col min="3596" max="3596" width="6.453125" customWidth="1"/>
    <col min="3597" max="3597" width="6.26953125" customWidth="1"/>
    <col min="3598" max="3598" width="7.26953125" customWidth="1"/>
    <col min="3841" max="3841" width="20.453125" customWidth="1"/>
    <col min="3842" max="3842" width="8.26953125" customWidth="1"/>
    <col min="3843" max="3843" width="8.453125" customWidth="1"/>
    <col min="3844" max="3844" width="8.26953125" customWidth="1"/>
    <col min="3845" max="3845" width="8.7265625" customWidth="1"/>
    <col min="3846" max="3846" width="9" customWidth="1"/>
    <col min="3848" max="3848" width="11.453125" customWidth="1"/>
    <col min="3849" max="3849" width="10" customWidth="1"/>
    <col min="3850" max="3850" width="12" customWidth="1"/>
    <col min="3852" max="3852" width="6.453125" customWidth="1"/>
    <col min="3853" max="3853" width="6.26953125" customWidth="1"/>
    <col min="3854" max="3854" width="7.26953125" customWidth="1"/>
    <col min="4097" max="4097" width="20.453125" customWidth="1"/>
    <col min="4098" max="4098" width="8.26953125" customWidth="1"/>
    <col min="4099" max="4099" width="8.453125" customWidth="1"/>
    <col min="4100" max="4100" width="8.26953125" customWidth="1"/>
    <col min="4101" max="4101" width="8.7265625" customWidth="1"/>
    <col min="4102" max="4102" width="9" customWidth="1"/>
    <col min="4104" max="4104" width="11.453125" customWidth="1"/>
    <col min="4105" max="4105" width="10" customWidth="1"/>
    <col min="4106" max="4106" width="12" customWidth="1"/>
    <col min="4108" max="4108" width="6.453125" customWidth="1"/>
    <col min="4109" max="4109" width="6.26953125" customWidth="1"/>
    <col min="4110" max="4110" width="7.26953125" customWidth="1"/>
    <col min="4353" max="4353" width="20.453125" customWidth="1"/>
    <col min="4354" max="4354" width="8.26953125" customWidth="1"/>
    <col min="4355" max="4355" width="8.453125" customWidth="1"/>
    <col min="4356" max="4356" width="8.26953125" customWidth="1"/>
    <col min="4357" max="4357" width="8.7265625" customWidth="1"/>
    <col min="4358" max="4358" width="9" customWidth="1"/>
    <col min="4360" max="4360" width="11.453125" customWidth="1"/>
    <col min="4361" max="4361" width="10" customWidth="1"/>
    <col min="4362" max="4362" width="12" customWidth="1"/>
    <col min="4364" max="4364" width="6.453125" customWidth="1"/>
    <col min="4365" max="4365" width="6.26953125" customWidth="1"/>
    <col min="4366" max="4366" width="7.26953125" customWidth="1"/>
    <col min="4609" max="4609" width="20.453125" customWidth="1"/>
    <col min="4610" max="4610" width="8.26953125" customWidth="1"/>
    <col min="4611" max="4611" width="8.453125" customWidth="1"/>
    <col min="4612" max="4612" width="8.26953125" customWidth="1"/>
    <col min="4613" max="4613" width="8.7265625" customWidth="1"/>
    <col min="4614" max="4614" width="9" customWidth="1"/>
    <col min="4616" max="4616" width="11.453125" customWidth="1"/>
    <col min="4617" max="4617" width="10" customWidth="1"/>
    <col min="4618" max="4618" width="12" customWidth="1"/>
    <col min="4620" max="4620" width="6.453125" customWidth="1"/>
    <col min="4621" max="4621" width="6.26953125" customWidth="1"/>
    <col min="4622" max="4622" width="7.26953125" customWidth="1"/>
    <col min="4865" max="4865" width="20.453125" customWidth="1"/>
    <col min="4866" max="4866" width="8.26953125" customWidth="1"/>
    <col min="4867" max="4867" width="8.453125" customWidth="1"/>
    <col min="4868" max="4868" width="8.26953125" customWidth="1"/>
    <col min="4869" max="4869" width="8.7265625" customWidth="1"/>
    <col min="4870" max="4870" width="9" customWidth="1"/>
    <col min="4872" max="4872" width="11.453125" customWidth="1"/>
    <col min="4873" max="4873" width="10" customWidth="1"/>
    <col min="4874" max="4874" width="12" customWidth="1"/>
    <col min="4876" max="4876" width="6.453125" customWidth="1"/>
    <col min="4877" max="4877" width="6.26953125" customWidth="1"/>
    <col min="4878" max="4878" width="7.26953125" customWidth="1"/>
    <col min="5121" max="5121" width="20.453125" customWidth="1"/>
    <col min="5122" max="5122" width="8.26953125" customWidth="1"/>
    <col min="5123" max="5123" width="8.453125" customWidth="1"/>
    <col min="5124" max="5124" width="8.26953125" customWidth="1"/>
    <col min="5125" max="5125" width="8.7265625" customWidth="1"/>
    <col min="5126" max="5126" width="9" customWidth="1"/>
    <col min="5128" max="5128" width="11.453125" customWidth="1"/>
    <col min="5129" max="5129" width="10" customWidth="1"/>
    <col min="5130" max="5130" width="12" customWidth="1"/>
    <col min="5132" max="5132" width="6.453125" customWidth="1"/>
    <col min="5133" max="5133" width="6.26953125" customWidth="1"/>
    <col min="5134" max="5134" width="7.26953125" customWidth="1"/>
    <col min="5377" max="5377" width="20.453125" customWidth="1"/>
    <col min="5378" max="5378" width="8.26953125" customWidth="1"/>
    <col min="5379" max="5379" width="8.453125" customWidth="1"/>
    <col min="5380" max="5380" width="8.26953125" customWidth="1"/>
    <col min="5381" max="5381" width="8.7265625" customWidth="1"/>
    <col min="5382" max="5382" width="9" customWidth="1"/>
    <col min="5384" max="5384" width="11.453125" customWidth="1"/>
    <col min="5385" max="5385" width="10" customWidth="1"/>
    <col min="5386" max="5386" width="12" customWidth="1"/>
    <col min="5388" max="5388" width="6.453125" customWidth="1"/>
    <col min="5389" max="5389" width="6.26953125" customWidth="1"/>
    <col min="5390" max="5390" width="7.26953125" customWidth="1"/>
    <col min="5633" max="5633" width="20.453125" customWidth="1"/>
    <col min="5634" max="5634" width="8.26953125" customWidth="1"/>
    <col min="5635" max="5635" width="8.453125" customWidth="1"/>
    <col min="5636" max="5636" width="8.26953125" customWidth="1"/>
    <col min="5637" max="5637" width="8.7265625" customWidth="1"/>
    <col min="5638" max="5638" width="9" customWidth="1"/>
    <col min="5640" max="5640" width="11.453125" customWidth="1"/>
    <col min="5641" max="5641" width="10" customWidth="1"/>
    <col min="5642" max="5642" width="12" customWidth="1"/>
    <col min="5644" max="5644" width="6.453125" customWidth="1"/>
    <col min="5645" max="5645" width="6.26953125" customWidth="1"/>
    <col min="5646" max="5646" width="7.26953125" customWidth="1"/>
    <col min="5889" max="5889" width="20.453125" customWidth="1"/>
    <col min="5890" max="5890" width="8.26953125" customWidth="1"/>
    <col min="5891" max="5891" width="8.453125" customWidth="1"/>
    <col min="5892" max="5892" width="8.26953125" customWidth="1"/>
    <col min="5893" max="5893" width="8.7265625" customWidth="1"/>
    <col min="5894" max="5894" width="9" customWidth="1"/>
    <col min="5896" max="5896" width="11.453125" customWidth="1"/>
    <col min="5897" max="5897" width="10" customWidth="1"/>
    <col min="5898" max="5898" width="12" customWidth="1"/>
    <col min="5900" max="5900" width="6.453125" customWidth="1"/>
    <col min="5901" max="5901" width="6.26953125" customWidth="1"/>
    <col min="5902" max="5902" width="7.26953125" customWidth="1"/>
    <col min="6145" max="6145" width="20.453125" customWidth="1"/>
    <col min="6146" max="6146" width="8.26953125" customWidth="1"/>
    <col min="6147" max="6147" width="8.453125" customWidth="1"/>
    <col min="6148" max="6148" width="8.26953125" customWidth="1"/>
    <col min="6149" max="6149" width="8.7265625" customWidth="1"/>
    <col min="6150" max="6150" width="9" customWidth="1"/>
    <col min="6152" max="6152" width="11.453125" customWidth="1"/>
    <col min="6153" max="6153" width="10" customWidth="1"/>
    <col min="6154" max="6154" width="12" customWidth="1"/>
    <col min="6156" max="6156" width="6.453125" customWidth="1"/>
    <col min="6157" max="6157" width="6.26953125" customWidth="1"/>
    <col min="6158" max="6158" width="7.26953125" customWidth="1"/>
    <col min="6401" max="6401" width="20.453125" customWidth="1"/>
    <col min="6402" max="6402" width="8.26953125" customWidth="1"/>
    <col min="6403" max="6403" width="8.453125" customWidth="1"/>
    <col min="6404" max="6404" width="8.26953125" customWidth="1"/>
    <col min="6405" max="6405" width="8.7265625" customWidth="1"/>
    <col min="6406" max="6406" width="9" customWidth="1"/>
    <col min="6408" max="6408" width="11.453125" customWidth="1"/>
    <col min="6409" max="6409" width="10" customWidth="1"/>
    <col min="6410" max="6410" width="12" customWidth="1"/>
    <col min="6412" max="6412" width="6.453125" customWidth="1"/>
    <col min="6413" max="6413" width="6.26953125" customWidth="1"/>
    <col min="6414" max="6414" width="7.26953125" customWidth="1"/>
    <col min="6657" max="6657" width="20.453125" customWidth="1"/>
    <col min="6658" max="6658" width="8.26953125" customWidth="1"/>
    <col min="6659" max="6659" width="8.453125" customWidth="1"/>
    <col min="6660" max="6660" width="8.26953125" customWidth="1"/>
    <col min="6661" max="6661" width="8.7265625" customWidth="1"/>
    <col min="6662" max="6662" width="9" customWidth="1"/>
    <col min="6664" max="6664" width="11.453125" customWidth="1"/>
    <col min="6665" max="6665" width="10" customWidth="1"/>
    <col min="6666" max="6666" width="12" customWidth="1"/>
    <col min="6668" max="6668" width="6.453125" customWidth="1"/>
    <col min="6669" max="6669" width="6.26953125" customWidth="1"/>
    <col min="6670" max="6670" width="7.26953125" customWidth="1"/>
    <col min="6913" max="6913" width="20.453125" customWidth="1"/>
    <col min="6914" max="6914" width="8.26953125" customWidth="1"/>
    <col min="6915" max="6915" width="8.453125" customWidth="1"/>
    <col min="6916" max="6916" width="8.26953125" customWidth="1"/>
    <col min="6917" max="6917" width="8.7265625" customWidth="1"/>
    <col min="6918" max="6918" width="9" customWidth="1"/>
    <col min="6920" max="6920" width="11.453125" customWidth="1"/>
    <col min="6921" max="6921" width="10" customWidth="1"/>
    <col min="6922" max="6922" width="12" customWidth="1"/>
    <col min="6924" max="6924" width="6.453125" customWidth="1"/>
    <col min="6925" max="6925" width="6.26953125" customWidth="1"/>
    <col min="6926" max="6926" width="7.26953125" customWidth="1"/>
    <col min="7169" max="7169" width="20.453125" customWidth="1"/>
    <col min="7170" max="7170" width="8.26953125" customWidth="1"/>
    <col min="7171" max="7171" width="8.453125" customWidth="1"/>
    <col min="7172" max="7172" width="8.26953125" customWidth="1"/>
    <col min="7173" max="7173" width="8.7265625" customWidth="1"/>
    <col min="7174" max="7174" width="9" customWidth="1"/>
    <col min="7176" max="7176" width="11.453125" customWidth="1"/>
    <col min="7177" max="7177" width="10" customWidth="1"/>
    <col min="7178" max="7178" width="12" customWidth="1"/>
    <col min="7180" max="7180" width="6.453125" customWidth="1"/>
    <col min="7181" max="7181" width="6.26953125" customWidth="1"/>
    <col min="7182" max="7182" width="7.26953125" customWidth="1"/>
    <col min="7425" max="7425" width="20.453125" customWidth="1"/>
    <col min="7426" max="7426" width="8.26953125" customWidth="1"/>
    <col min="7427" max="7427" width="8.453125" customWidth="1"/>
    <col min="7428" max="7428" width="8.26953125" customWidth="1"/>
    <col min="7429" max="7429" width="8.7265625" customWidth="1"/>
    <col min="7430" max="7430" width="9" customWidth="1"/>
    <col min="7432" max="7432" width="11.453125" customWidth="1"/>
    <col min="7433" max="7433" width="10" customWidth="1"/>
    <col min="7434" max="7434" width="12" customWidth="1"/>
    <col min="7436" max="7436" width="6.453125" customWidth="1"/>
    <col min="7437" max="7437" width="6.26953125" customWidth="1"/>
    <col min="7438" max="7438" width="7.26953125" customWidth="1"/>
    <col min="7681" max="7681" width="20.453125" customWidth="1"/>
    <col min="7682" max="7682" width="8.26953125" customWidth="1"/>
    <col min="7683" max="7683" width="8.453125" customWidth="1"/>
    <col min="7684" max="7684" width="8.26953125" customWidth="1"/>
    <col min="7685" max="7685" width="8.7265625" customWidth="1"/>
    <col min="7686" max="7686" width="9" customWidth="1"/>
    <col min="7688" max="7688" width="11.453125" customWidth="1"/>
    <col min="7689" max="7689" width="10" customWidth="1"/>
    <col min="7690" max="7690" width="12" customWidth="1"/>
    <col min="7692" max="7692" width="6.453125" customWidth="1"/>
    <col min="7693" max="7693" width="6.26953125" customWidth="1"/>
    <col min="7694" max="7694" width="7.26953125" customWidth="1"/>
    <col min="7937" max="7937" width="20.453125" customWidth="1"/>
    <col min="7938" max="7938" width="8.26953125" customWidth="1"/>
    <col min="7939" max="7939" width="8.453125" customWidth="1"/>
    <col min="7940" max="7940" width="8.26953125" customWidth="1"/>
    <col min="7941" max="7941" width="8.7265625" customWidth="1"/>
    <col min="7942" max="7942" width="9" customWidth="1"/>
    <col min="7944" max="7944" width="11.453125" customWidth="1"/>
    <col min="7945" max="7945" width="10" customWidth="1"/>
    <col min="7946" max="7946" width="12" customWidth="1"/>
    <col min="7948" max="7948" width="6.453125" customWidth="1"/>
    <col min="7949" max="7949" width="6.26953125" customWidth="1"/>
    <col min="7950" max="7950" width="7.26953125" customWidth="1"/>
    <col min="8193" max="8193" width="20.453125" customWidth="1"/>
    <col min="8194" max="8194" width="8.26953125" customWidth="1"/>
    <col min="8195" max="8195" width="8.453125" customWidth="1"/>
    <col min="8196" max="8196" width="8.26953125" customWidth="1"/>
    <col min="8197" max="8197" width="8.7265625" customWidth="1"/>
    <col min="8198" max="8198" width="9" customWidth="1"/>
    <col min="8200" max="8200" width="11.453125" customWidth="1"/>
    <col min="8201" max="8201" width="10" customWidth="1"/>
    <col min="8202" max="8202" width="12" customWidth="1"/>
    <col min="8204" max="8204" width="6.453125" customWidth="1"/>
    <col min="8205" max="8205" width="6.26953125" customWidth="1"/>
    <col min="8206" max="8206" width="7.26953125" customWidth="1"/>
    <col min="8449" max="8449" width="20.453125" customWidth="1"/>
    <col min="8450" max="8450" width="8.26953125" customWidth="1"/>
    <col min="8451" max="8451" width="8.453125" customWidth="1"/>
    <col min="8452" max="8452" width="8.26953125" customWidth="1"/>
    <col min="8453" max="8453" width="8.7265625" customWidth="1"/>
    <col min="8454" max="8454" width="9" customWidth="1"/>
    <col min="8456" max="8456" width="11.453125" customWidth="1"/>
    <col min="8457" max="8457" width="10" customWidth="1"/>
    <col min="8458" max="8458" width="12" customWidth="1"/>
    <col min="8460" max="8460" width="6.453125" customWidth="1"/>
    <col min="8461" max="8461" width="6.26953125" customWidth="1"/>
    <col min="8462" max="8462" width="7.26953125" customWidth="1"/>
    <col min="8705" max="8705" width="20.453125" customWidth="1"/>
    <col min="8706" max="8706" width="8.26953125" customWidth="1"/>
    <col min="8707" max="8707" width="8.453125" customWidth="1"/>
    <col min="8708" max="8708" width="8.26953125" customWidth="1"/>
    <col min="8709" max="8709" width="8.7265625" customWidth="1"/>
    <col min="8710" max="8710" width="9" customWidth="1"/>
    <col min="8712" max="8712" width="11.453125" customWidth="1"/>
    <col min="8713" max="8713" width="10" customWidth="1"/>
    <col min="8714" max="8714" width="12" customWidth="1"/>
    <col min="8716" max="8716" width="6.453125" customWidth="1"/>
    <col min="8717" max="8717" width="6.26953125" customWidth="1"/>
    <col min="8718" max="8718" width="7.26953125" customWidth="1"/>
    <col min="8961" max="8961" width="20.453125" customWidth="1"/>
    <col min="8962" max="8962" width="8.26953125" customWidth="1"/>
    <col min="8963" max="8963" width="8.453125" customWidth="1"/>
    <col min="8964" max="8964" width="8.26953125" customWidth="1"/>
    <col min="8965" max="8965" width="8.7265625" customWidth="1"/>
    <col min="8966" max="8966" width="9" customWidth="1"/>
    <col min="8968" max="8968" width="11.453125" customWidth="1"/>
    <col min="8969" max="8969" width="10" customWidth="1"/>
    <col min="8970" max="8970" width="12" customWidth="1"/>
    <col min="8972" max="8972" width="6.453125" customWidth="1"/>
    <col min="8973" max="8973" width="6.26953125" customWidth="1"/>
    <col min="8974" max="8974" width="7.26953125" customWidth="1"/>
    <col min="9217" max="9217" width="20.453125" customWidth="1"/>
    <col min="9218" max="9218" width="8.26953125" customWidth="1"/>
    <col min="9219" max="9219" width="8.453125" customWidth="1"/>
    <col min="9220" max="9220" width="8.26953125" customWidth="1"/>
    <col min="9221" max="9221" width="8.7265625" customWidth="1"/>
    <col min="9222" max="9222" width="9" customWidth="1"/>
    <col min="9224" max="9224" width="11.453125" customWidth="1"/>
    <col min="9225" max="9225" width="10" customWidth="1"/>
    <col min="9226" max="9226" width="12" customWidth="1"/>
    <col min="9228" max="9228" width="6.453125" customWidth="1"/>
    <col min="9229" max="9229" width="6.26953125" customWidth="1"/>
    <col min="9230" max="9230" width="7.26953125" customWidth="1"/>
    <col min="9473" max="9473" width="20.453125" customWidth="1"/>
    <col min="9474" max="9474" width="8.26953125" customWidth="1"/>
    <col min="9475" max="9475" width="8.453125" customWidth="1"/>
    <col min="9476" max="9476" width="8.26953125" customWidth="1"/>
    <col min="9477" max="9477" width="8.7265625" customWidth="1"/>
    <col min="9478" max="9478" width="9" customWidth="1"/>
    <col min="9480" max="9480" width="11.453125" customWidth="1"/>
    <col min="9481" max="9481" width="10" customWidth="1"/>
    <col min="9482" max="9482" width="12" customWidth="1"/>
    <col min="9484" max="9484" width="6.453125" customWidth="1"/>
    <col min="9485" max="9485" width="6.26953125" customWidth="1"/>
    <col min="9486" max="9486" width="7.26953125" customWidth="1"/>
    <col min="9729" max="9729" width="20.453125" customWidth="1"/>
    <col min="9730" max="9730" width="8.26953125" customWidth="1"/>
    <col min="9731" max="9731" width="8.453125" customWidth="1"/>
    <col min="9732" max="9732" width="8.26953125" customWidth="1"/>
    <col min="9733" max="9733" width="8.7265625" customWidth="1"/>
    <col min="9734" max="9734" width="9" customWidth="1"/>
    <col min="9736" max="9736" width="11.453125" customWidth="1"/>
    <col min="9737" max="9737" width="10" customWidth="1"/>
    <col min="9738" max="9738" width="12" customWidth="1"/>
    <col min="9740" max="9740" width="6.453125" customWidth="1"/>
    <col min="9741" max="9741" width="6.26953125" customWidth="1"/>
    <col min="9742" max="9742" width="7.26953125" customWidth="1"/>
    <col min="9985" max="9985" width="20.453125" customWidth="1"/>
    <col min="9986" max="9986" width="8.26953125" customWidth="1"/>
    <col min="9987" max="9987" width="8.453125" customWidth="1"/>
    <col min="9988" max="9988" width="8.26953125" customWidth="1"/>
    <col min="9989" max="9989" width="8.7265625" customWidth="1"/>
    <col min="9990" max="9990" width="9" customWidth="1"/>
    <col min="9992" max="9992" width="11.453125" customWidth="1"/>
    <col min="9993" max="9993" width="10" customWidth="1"/>
    <col min="9994" max="9994" width="12" customWidth="1"/>
    <col min="9996" max="9996" width="6.453125" customWidth="1"/>
    <col min="9997" max="9997" width="6.26953125" customWidth="1"/>
    <col min="9998" max="9998" width="7.26953125" customWidth="1"/>
    <col min="10241" max="10241" width="20.453125" customWidth="1"/>
    <col min="10242" max="10242" width="8.26953125" customWidth="1"/>
    <col min="10243" max="10243" width="8.453125" customWidth="1"/>
    <col min="10244" max="10244" width="8.26953125" customWidth="1"/>
    <col min="10245" max="10245" width="8.7265625" customWidth="1"/>
    <col min="10246" max="10246" width="9" customWidth="1"/>
    <col min="10248" max="10248" width="11.453125" customWidth="1"/>
    <col min="10249" max="10249" width="10" customWidth="1"/>
    <col min="10250" max="10250" width="12" customWidth="1"/>
    <col min="10252" max="10252" width="6.453125" customWidth="1"/>
    <col min="10253" max="10253" width="6.26953125" customWidth="1"/>
    <col min="10254" max="10254" width="7.26953125" customWidth="1"/>
    <col min="10497" max="10497" width="20.453125" customWidth="1"/>
    <col min="10498" max="10498" width="8.26953125" customWidth="1"/>
    <col min="10499" max="10499" width="8.453125" customWidth="1"/>
    <col min="10500" max="10500" width="8.26953125" customWidth="1"/>
    <col min="10501" max="10501" width="8.7265625" customWidth="1"/>
    <col min="10502" max="10502" width="9" customWidth="1"/>
    <col min="10504" max="10504" width="11.453125" customWidth="1"/>
    <col min="10505" max="10505" width="10" customWidth="1"/>
    <col min="10506" max="10506" width="12" customWidth="1"/>
    <col min="10508" max="10508" width="6.453125" customWidth="1"/>
    <col min="10509" max="10509" width="6.26953125" customWidth="1"/>
    <col min="10510" max="10510" width="7.26953125" customWidth="1"/>
    <col min="10753" max="10753" width="20.453125" customWidth="1"/>
    <col min="10754" max="10754" width="8.26953125" customWidth="1"/>
    <col min="10755" max="10755" width="8.453125" customWidth="1"/>
    <col min="10756" max="10756" width="8.26953125" customWidth="1"/>
    <col min="10757" max="10757" width="8.7265625" customWidth="1"/>
    <col min="10758" max="10758" width="9" customWidth="1"/>
    <col min="10760" max="10760" width="11.453125" customWidth="1"/>
    <col min="10761" max="10761" width="10" customWidth="1"/>
    <col min="10762" max="10762" width="12" customWidth="1"/>
    <col min="10764" max="10764" width="6.453125" customWidth="1"/>
    <col min="10765" max="10765" width="6.26953125" customWidth="1"/>
    <col min="10766" max="10766" width="7.26953125" customWidth="1"/>
    <col min="11009" max="11009" width="20.453125" customWidth="1"/>
    <col min="11010" max="11010" width="8.26953125" customWidth="1"/>
    <col min="11011" max="11011" width="8.453125" customWidth="1"/>
    <col min="11012" max="11012" width="8.26953125" customWidth="1"/>
    <col min="11013" max="11013" width="8.7265625" customWidth="1"/>
    <col min="11014" max="11014" width="9" customWidth="1"/>
    <col min="11016" max="11016" width="11.453125" customWidth="1"/>
    <col min="11017" max="11017" width="10" customWidth="1"/>
    <col min="11018" max="11018" width="12" customWidth="1"/>
    <col min="11020" max="11020" width="6.453125" customWidth="1"/>
    <col min="11021" max="11021" width="6.26953125" customWidth="1"/>
    <col min="11022" max="11022" width="7.26953125" customWidth="1"/>
    <col min="11265" max="11265" width="20.453125" customWidth="1"/>
    <col min="11266" max="11266" width="8.26953125" customWidth="1"/>
    <col min="11267" max="11267" width="8.453125" customWidth="1"/>
    <col min="11268" max="11268" width="8.26953125" customWidth="1"/>
    <col min="11269" max="11269" width="8.7265625" customWidth="1"/>
    <col min="11270" max="11270" width="9" customWidth="1"/>
    <col min="11272" max="11272" width="11.453125" customWidth="1"/>
    <col min="11273" max="11273" width="10" customWidth="1"/>
    <col min="11274" max="11274" width="12" customWidth="1"/>
    <col min="11276" max="11276" width="6.453125" customWidth="1"/>
    <col min="11277" max="11277" width="6.26953125" customWidth="1"/>
    <col min="11278" max="11278" width="7.26953125" customWidth="1"/>
    <col min="11521" max="11521" width="20.453125" customWidth="1"/>
    <col min="11522" max="11522" width="8.26953125" customWidth="1"/>
    <col min="11523" max="11523" width="8.453125" customWidth="1"/>
    <col min="11524" max="11524" width="8.26953125" customWidth="1"/>
    <col min="11525" max="11525" width="8.7265625" customWidth="1"/>
    <col min="11526" max="11526" width="9" customWidth="1"/>
    <col min="11528" max="11528" width="11.453125" customWidth="1"/>
    <col min="11529" max="11529" width="10" customWidth="1"/>
    <col min="11530" max="11530" width="12" customWidth="1"/>
    <col min="11532" max="11532" width="6.453125" customWidth="1"/>
    <col min="11533" max="11533" width="6.26953125" customWidth="1"/>
    <col min="11534" max="11534" width="7.26953125" customWidth="1"/>
    <col min="11777" max="11777" width="20.453125" customWidth="1"/>
    <col min="11778" max="11778" width="8.26953125" customWidth="1"/>
    <col min="11779" max="11779" width="8.453125" customWidth="1"/>
    <col min="11780" max="11780" width="8.26953125" customWidth="1"/>
    <col min="11781" max="11781" width="8.7265625" customWidth="1"/>
    <col min="11782" max="11782" width="9" customWidth="1"/>
    <col min="11784" max="11784" width="11.453125" customWidth="1"/>
    <col min="11785" max="11785" width="10" customWidth="1"/>
    <col min="11786" max="11786" width="12" customWidth="1"/>
    <col min="11788" max="11788" width="6.453125" customWidth="1"/>
    <col min="11789" max="11789" width="6.26953125" customWidth="1"/>
    <col min="11790" max="11790" width="7.26953125" customWidth="1"/>
    <col min="12033" max="12033" width="20.453125" customWidth="1"/>
    <col min="12034" max="12034" width="8.26953125" customWidth="1"/>
    <col min="12035" max="12035" width="8.453125" customWidth="1"/>
    <col min="12036" max="12036" width="8.26953125" customWidth="1"/>
    <col min="12037" max="12037" width="8.7265625" customWidth="1"/>
    <col min="12038" max="12038" width="9" customWidth="1"/>
    <col min="12040" max="12040" width="11.453125" customWidth="1"/>
    <col min="12041" max="12041" width="10" customWidth="1"/>
    <col min="12042" max="12042" width="12" customWidth="1"/>
    <col min="12044" max="12044" width="6.453125" customWidth="1"/>
    <col min="12045" max="12045" width="6.26953125" customWidth="1"/>
    <col min="12046" max="12046" width="7.26953125" customWidth="1"/>
    <col min="12289" max="12289" width="20.453125" customWidth="1"/>
    <col min="12290" max="12290" width="8.26953125" customWidth="1"/>
    <col min="12291" max="12291" width="8.453125" customWidth="1"/>
    <col min="12292" max="12292" width="8.26953125" customWidth="1"/>
    <col min="12293" max="12293" width="8.7265625" customWidth="1"/>
    <col min="12294" max="12294" width="9" customWidth="1"/>
    <col min="12296" max="12296" width="11.453125" customWidth="1"/>
    <col min="12297" max="12297" width="10" customWidth="1"/>
    <col min="12298" max="12298" width="12" customWidth="1"/>
    <col min="12300" max="12300" width="6.453125" customWidth="1"/>
    <col min="12301" max="12301" width="6.26953125" customWidth="1"/>
    <col min="12302" max="12302" width="7.26953125" customWidth="1"/>
    <col min="12545" max="12545" width="20.453125" customWidth="1"/>
    <col min="12546" max="12546" width="8.26953125" customWidth="1"/>
    <col min="12547" max="12547" width="8.453125" customWidth="1"/>
    <col min="12548" max="12548" width="8.26953125" customWidth="1"/>
    <col min="12549" max="12549" width="8.7265625" customWidth="1"/>
    <col min="12550" max="12550" width="9" customWidth="1"/>
    <col min="12552" max="12552" width="11.453125" customWidth="1"/>
    <col min="12553" max="12553" width="10" customWidth="1"/>
    <col min="12554" max="12554" width="12" customWidth="1"/>
    <col min="12556" max="12556" width="6.453125" customWidth="1"/>
    <col min="12557" max="12557" width="6.26953125" customWidth="1"/>
    <col min="12558" max="12558" width="7.26953125" customWidth="1"/>
    <col min="12801" max="12801" width="20.453125" customWidth="1"/>
    <col min="12802" max="12802" width="8.26953125" customWidth="1"/>
    <col min="12803" max="12803" width="8.453125" customWidth="1"/>
    <col min="12804" max="12804" width="8.26953125" customWidth="1"/>
    <col min="12805" max="12805" width="8.7265625" customWidth="1"/>
    <col min="12806" max="12806" width="9" customWidth="1"/>
    <col min="12808" max="12808" width="11.453125" customWidth="1"/>
    <col min="12809" max="12809" width="10" customWidth="1"/>
    <col min="12810" max="12810" width="12" customWidth="1"/>
    <col min="12812" max="12812" width="6.453125" customWidth="1"/>
    <col min="12813" max="12813" width="6.26953125" customWidth="1"/>
    <col min="12814" max="12814" width="7.26953125" customWidth="1"/>
    <col min="13057" max="13057" width="20.453125" customWidth="1"/>
    <col min="13058" max="13058" width="8.26953125" customWidth="1"/>
    <col min="13059" max="13059" width="8.453125" customWidth="1"/>
    <col min="13060" max="13060" width="8.26953125" customWidth="1"/>
    <col min="13061" max="13061" width="8.7265625" customWidth="1"/>
    <col min="13062" max="13062" width="9" customWidth="1"/>
    <col min="13064" max="13064" width="11.453125" customWidth="1"/>
    <col min="13065" max="13065" width="10" customWidth="1"/>
    <col min="13066" max="13066" width="12" customWidth="1"/>
    <col min="13068" max="13068" width="6.453125" customWidth="1"/>
    <col min="13069" max="13069" width="6.26953125" customWidth="1"/>
    <col min="13070" max="13070" width="7.26953125" customWidth="1"/>
    <col min="13313" max="13313" width="20.453125" customWidth="1"/>
    <col min="13314" max="13314" width="8.26953125" customWidth="1"/>
    <col min="13315" max="13315" width="8.453125" customWidth="1"/>
    <col min="13316" max="13316" width="8.26953125" customWidth="1"/>
    <col min="13317" max="13317" width="8.7265625" customWidth="1"/>
    <col min="13318" max="13318" width="9" customWidth="1"/>
    <col min="13320" max="13320" width="11.453125" customWidth="1"/>
    <col min="13321" max="13321" width="10" customWidth="1"/>
    <col min="13322" max="13322" width="12" customWidth="1"/>
    <col min="13324" max="13324" width="6.453125" customWidth="1"/>
    <col min="13325" max="13325" width="6.26953125" customWidth="1"/>
    <col min="13326" max="13326" width="7.26953125" customWidth="1"/>
    <col min="13569" max="13569" width="20.453125" customWidth="1"/>
    <col min="13570" max="13570" width="8.26953125" customWidth="1"/>
    <col min="13571" max="13571" width="8.453125" customWidth="1"/>
    <col min="13572" max="13572" width="8.26953125" customWidth="1"/>
    <col min="13573" max="13573" width="8.7265625" customWidth="1"/>
    <col min="13574" max="13574" width="9" customWidth="1"/>
    <col min="13576" max="13576" width="11.453125" customWidth="1"/>
    <col min="13577" max="13577" width="10" customWidth="1"/>
    <col min="13578" max="13578" width="12" customWidth="1"/>
    <col min="13580" max="13580" width="6.453125" customWidth="1"/>
    <col min="13581" max="13581" width="6.26953125" customWidth="1"/>
    <col min="13582" max="13582" width="7.26953125" customWidth="1"/>
    <col min="13825" max="13825" width="20.453125" customWidth="1"/>
    <col min="13826" max="13826" width="8.26953125" customWidth="1"/>
    <col min="13827" max="13827" width="8.453125" customWidth="1"/>
    <col min="13828" max="13828" width="8.26953125" customWidth="1"/>
    <col min="13829" max="13829" width="8.7265625" customWidth="1"/>
    <col min="13830" max="13830" width="9" customWidth="1"/>
    <col min="13832" max="13832" width="11.453125" customWidth="1"/>
    <col min="13833" max="13833" width="10" customWidth="1"/>
    <col min="13834" max="13834" width="12" customWidth="1"/>
    <col min="13836" max="13836" width="6.453125" customWidth="1"/>
    <col min="13837" max="13837" width="6.26953125" customWidth="1"/>
    <col min="13838" max="13838" width="7.26953125" customWidth="1"/>
    <col min="14081" max="14081" width="20.453125" customWidth="1"/>
    <col min="14082" max="14082" width="8.26953125" customWidth="1"/>
    <col min="14083" max="14083" width="8.453125" customWidth="1"/>
    <col min="14084" max="14084" width="8.26953125" customWidth="1"/>
    <col min="14085" max="14085" width="8.7265625" customWidth="1"/>
    <col min="14086" max="14086" width="9" customWidth="1"/>
    <col min="14088" max="14088" width="11.453125" customWidth="1"/>
    <col min="14089" max="14089" width="10" customWidth="1"/>
    <col min="14090" max="14090" width="12" customWidth="1"/>
    <col min="14092" max="14092" width="6.453125" customWidth="1"/>
    <col min="14093" max="14093" width="6.26953125" customWidth="1"/>
    <col min="14094" max="14094" width="7.26953125" customWidth="1"/>
    <col min="14337" max="14337" width="20.453125" customWidth="1"/>
    <col min="14338" max="14338" width="8.26953125" customWidth="1"/>
    <col min="14339" max="14339" width="8.453125" customWidth="1"/>
    <col min="14340" max="14340" width="8.26953125" customWidth="1"/>
    <col min="14341" max="14341" width="8.7265625" customWidth="1"/>
    <col min="14342" max="14342" width="9" customWidth="1"/>
    <col min="14344" max="14344" width="11.453125" customWidth="1"/>
    <col min="14345" max="14345" width="10" customWidth="1"/>
    <col min="14346" max="14346" width="12" customWidth="1"/>
    <col min="14348" max="14348" width="6.453125" customWidth="1"/>
    <col min="14349" max="14349" width="6.26953125" customWidth="1"/>
    <col min="14350" max="14350" width="7.26953125" customWidth="1"/>
    <col min="14593" max="14593" width="20.453125" customWidth="1"/>
    <col min="14594" max="14594" width="8.26953125" customWidth="1"/>
    <col min="14595" max="14595" width="8.453125" customWidth="1"/>
    <col min="14596" max="14596" width="8.26953125" customWidth="1"/>
    <col min="14597" max="14597" width="8.7265625" customWidth="1"/>
    <col min="14598" max="14598" width="9" customWidth="1"/>
    <col min="14600" max="14600" width="11.453125" customWidth="1"/>
    <col min="14601" max="14601" width="10" customWidth="1"/>
    <col min="14602" max="14602" width="12" customWidth="1"/>
    <col min="14604" max="14604" width="6.453125" customWidth="1"/>
    <col min="14605" max="14605" width="6.26953125" customWidth="1"/>
    <col min="14606" max="14606" width="7.26953125" customWidth="1"/>
    <col min="14849" max="14849" width="20.453125" customWidth="1"/>
    <col min="14850" max="14850" width="8.26953125" customWidth="1"/>
    <col min="14851" max="14851" width="8.453125" customWidth="1"/>
    <col min="14852" max="14852" width="8.26953125" customWidth="1"/>
    <col min="14853" max="14853" width="8.7265625" customWidth="1"/>
    <col min="14854" max="14854" width="9" customWidth="1"/>
    <col min="14856" max="14856" width="11.453125" customWidth="1"/>
    <col min="14857" max="14857" width="10" customWidth="1"/>
    <col min="14858" max="14858" width="12" customWidth="1"/>
    <col min="14860" max="14860" width="6.453125" customWidth="1"/>
    <col min="14861" max="14861" width="6.26953125" customWidth="1"/>
    <col min="14862" max="14862" width="7.26953125" customWidth="1"/>
    <col min="15105" max="15105" width="20.453125" customWidth="1"/>
    <col min="15106" max="15106" width="8.26953125" customWidth="1"/>
    <col min="15107" max="15107" width="8.453125" customWidth="1"/>
    <col min="15108" max="15108" width="8.26953125" customWidth="1"/>
    <col min="15109" max="15109" width="8.7265625" customWidth="1"/>
    <col min="15110" max="15110" width="9" customWidth="1"/>
    <col min="15112" max="15112" width="11.453125" customWidth="1"/>
    <col min="15113" max="15113" width="10" customWidth="1"/>
    <col min="15114" max="15114" width="12" customWidth="1"/>
    <col min="15116" max="15116" width="6.453125" customWidth="1"/>
    <col min="15117" max="15117" width="6.26953125" customWidth="1"/>
    <col min="15118" max="15118" width="7.26953125" customWidth="1"/>
    <col min="15361" max="15361" width="20.453125" customWidth="1"/>
    <col min="15362" max="15362" width="8.26953125" customWidth="1"/>
    <col min="15363" max="15363" width="8.453125" customWidth="1"/>
    <col min="15364" max="15364" width="8.26953125" customWidth="1"/>
    <col min="15365" max="15365" width="8.7265625" customWidth="1"/>
    <col min="15366" max="15366" width="9" customWidth="1"/>
    <col min="15368" max="15368" width="11.453125" customWidth="1"/>
    <col min="15369" max="15369" width="10" customWidth="1"/>
    <col min="15370" max="15370" width="12" customWidth="1"/>
    <col min="15372" max="15372" width="6.453125" customWidth="1"/>
    <col min="15373" max="15373" width="6.26953125" customWidth="1"/>
    <col min="15374" max="15374" width="7.26953125" customWidth="1"/>
    <col min="15617" max="15617" width="20.453125" customWidth="1"/>
    <col min="15618" max="15618" width="8.26953125" customWidth="1"/>
    <col min="15619" max="15619" width="8.453125" customWidth="1"/>
    <col min="15620" max="15620" width="8.26953125" customWidth="1"/>
    <col min="15621" max="15621" width="8.7265625" customWidth="1"/>
    <col min="15622" max="15622" width="9" customWidth="1"/>
    <col min="15624" max="15624" width="11.453125" customWidth="1"/>
    <col min="15625" max="15625" width="10" customWidth="1"/>
    <col min="15626" max="15626" width="12" customWidth="1"/>
    <col min="15628" max="15628" width="6.453125" customWidth="1"/>
    <col min="15629" max="15629" width="6.26953125" customWidth="1"/>
    <col min="15630" max="15630" width="7.26953125" customWidth="1"/>
    <col min="15873" max="15873" width="20.453125" customWidth="1"/>
    <col min="15874" max="15874" width="8.26953125" customWidth="1"/>
    <col min="15875" max="15875" width="8.453125" customWidth="1"/>
    <col min="15876" max="15876" width="8.26953125" customWidth="1"/>
    <col min="15877" max="15877" width="8.7265625" customWidth="1"/>
    <col min="15878" max="15878" width="9" customWidth="1"/>
    <col min="15880" max="15880" width="11.453125" customWidth="1"/>
    <col min="15881" max="15881" width="10" customWidth="1"/>
    <col min="15882" max="15882" width="12" customWidth="1"/>
    <col min="15884" max="15884" width="6.453125" customWidth="1"/>
    <col min="15885" max="15885" width="6.26953125" customWidth="1"/>
    <col min="15886" max="15886" width="7.26953125" customWidth="1"/>
    <col min="16129" max="16129" width="20.453125" customWidth="1"/>
    <col min="16130" max="16130" width="8.26953125" customWidth="1"/>
    <col min="16131" max="16131" width="8.453125" customWidth="1"/>
    <col min="16132" max="16132" width="8.26953125" customWidth="1"/>
    <col min="16133" max="16133" width="8.7265625" customWidth="1"/>
    <col min="16134" max="16134" width="9" customWidth="1"/>
    <col min="16136" max="16136" width="11.453125" customWidth="1"/>
    <col min="16137" max="16137" width="10" customWidth="1"/>
    <col min="16138" max="16138" width="12" customWidth="1"/>
    <col min="16140" max="16140" width="6.453125" customWidth="1"/>
    <col min="16141" max="16141" width="6.26953125" customWidth="1"/>
    <col min="16142" max="16142" width="7.26953125" customWidth="1"/>
  </cols>
  <sheetData>
    <row r="1" spans="1:17" x14ac:dyDescent="0.35">
      <c r="A1" s="26" t="s">
        <v>64</v>
      </c>
      <c r="B1" s="25"/>
      <c r="D1" s="25"/>
      <c r="E1" s="25"/>
      <c r="F1" s="25"/>
      <c r="G1" s="25"/>
      <c r="H1" s="25"/>
      <c r="I1" s="25"/>
    </row>
    <row r="2" spans="1:17" x14ac:dyDescent="0.35">
      <c r="A2" s="26" t="s">
        <v>65</v>
      </c>
      <c r="B2" s="25"/>
      <c r="C2" s="25"/>
      <c r="D2" s="25"/>
      <c r="E2" s="25"/>
      <c r="F2" s="25"/>
      <c r="G2" s="25"/>
      <c r="H2" s="25"/>
      <c r="I2" s="25"/>
      <c r="J2" s="43"/>
      <c r="K2" s="43"/>
      <c r="L2" s="43"/>
      <c r="M2" s="43"/>
      <c r="N2" s="43"/>
      <c r="O2" s="43"/>
    </row>
    <row r="3" spans="1:17" x14ac:dyDescent="0.35">
      <c r="A3" s="25"/>
      <c r="B3" s="25"/>
      <c r="C3" s="25"/>
      <c r="D3" s="25"/>
      <c r="E3" s="26" t="s">
        <v>66</v>
      </c>
      <c r="F3" s="25"/>
      <c r="G3" s="25"/>
      <c r="H3" s="25"/>
      <c r="I3" s="25"/>
      <c r="J3" s="43"/>
      <c r="K3" s="43"/>
      <c r="L3" s="43"/>
      <c r="M3" s="43"/>
      <c r="N3" s="43"/>
      <c r="O3" s="43"/>
    </row>
    <row r="4" spans="1:17" x14ac:dyDescent="0.35">
      <c r="I4" s="25"/>
      <c r="J4" s="43"/>
      <c r="K4" s="43"/>
      <c r="L4" s="43"/>
      <c r="M4" s="43"/>
      <c r="N4" s="43"/>
      <c r="O4" s="43"/>
    </row>
    <row r="5" spans="1:17" x14ac:dyDescent="0.35">
      <c r="A5" s="25" t="s">
        <v>67</v>
      </c>
      <c r="B5" s="27">
        <f>'Accounting Data'!B5</f>
        <v>335.1</v>
      </c>
      <c r="C5" s="25" t="s">
        <v>68</v>
      </c>
      <c r="D5" s="25"/>
      <c r="E5" s="44" t="s">
        <v>69</v>
      </c>
      <c r="F5" s="25"/>
      <c r="G5" s="25"/>
      <c r="H5" s="25"/>
      <c r="I5" s="44"/>
      <c r="J5" s="45"/>
      <c r="K5" s="46"/>
      <c r="L5" s="47"/>
      <c r="M5" s="43"/>
      <c r="N5" s="48"/>
      <c r="O5" s="43"/>
    </row>
    <row r="6" spans="1:17" x14ac:dyDescent="0.35">
      <c r="A6" s="25" t="s">
        <v>48</v>
      </c>
      <c r="B6" s="37">
        <f>'Accounting Data'!B24</f>
        <v>7.5239037573584966E-2</v>
      </c>
      <c r="C6" s="25" t="s">
        <v>70</v>
      </c>
      <c r="D6" s="25"/>
      <c r="E6" s="44" t="s">
        <v>71</v>
      </c>
      <c r="F6" s="44"/>
      <c r="G6" s="44"/>
      <c r="H6" s="44"/>
      <c r="I6" s="44"/>
      <c r="J6" s="44"/>
      <c r="K6" s="43"/>
      <c r="L6" s="49"/>
      <c r="M6" s="43"/>
      <c r="N6" s="43"/>
      <c r="O6" s="50"/>
      <c r="P6" s="43"/>
      <c r="Q6" s="51"/>
    </row>
    <row r="7" spans="1:17" s="43" customFormat="1" ht="13" x14ac:dyDescent="0.3">
      <c r="A7" s="25" t="s">
        <v>72</v>
      </c>
      <c r="B7" s="52">
        <f>'Accounting Data'!B27</f>
        <v>6.3355097088971829E-2</v>
      </c>
      <c r="C7" s="25" t="s">
        <v>73</v>
      </c>
      <c r="D7" s="25"/>
      <c r="E7" s="44" t="s">
        <v>74</v>
      </c>
      <c r="F7" s="44"/>
      <c r="G7" s="44"/>
      <c r="H7" s="44"/>
      <c r="I7" s="44"/>
      <c r="J7" s="44"/>
    </row>
    <row r="8" spans="1:17" x14ac:dyDescent="0.35">
      <c r="A8" s="25" t="s">
        <v>75</v>
      </c>
      <c r="B8" s="40">
        <v>0.25</v>
      </c>
      <c r="C8" s="25"/>
      <c r="D8" s="25"/>
      <c r="E8" s="53" t="s">
        <v>5</v>
      </c>
      <c r="F8" s="44"/>
      <c r="G8" s="44"/>
      <c r="H8" s="44"/>
      <c r="I8" s="44" t="s">
        <v>76</v>
      </c>
      <c r="J8" s="44"/>
      <c r="K8" s="43"/>
      <c r="L8" s="43"/>
      <c r="M8" s="43"/>
      <c r="N8" s="43"/>
      <c r="O8" s="43"/>
    </row>
    <row r="9" spans="1:17" s="55" customFormat="1" ht="13" x14ac:dyDescent="0.3">
      <c r="A9" s="25" t="s">
        <v>77</v>
      </c>
      <c r="B9" s="52">
        <f>'Accounting Data'!B30</f>
        <v>0.98459383753501373</v>
      </c>
      <c r="C9" s="25" t="s">
        <v>78</v>
      </c>
      <c r="D9" s="25"/>
      <c r="E9" s="44" t="s">
        <v>79</v>
      </c>
      <c r="F9" s="54"/>
      <c r="G9" s="54"/>
      <c r="H9" s="44"/>
      <c r="I9" s="44"/>
      <c r="J9" s="44"/>
      <c r="K9" s="43"/>
      <c r="L9" s="43"/>
      <c r="M9" s="43"/>
      <c r="N9" s="50"/>
      <c r="O9" s="43"/>
      <c r="P9" s="50"/>
    </row>
    <row r="10" spans="1:17" s="55" customFormat="1" ht="13" x14ac:dyDescent="0.3">
      <c r="A10" s="25" t="s">
        <v>80</v>
      </c>
      <c r="B10" s="38">
        <f>'Accounting Data'!B33</f>
        <v>-0.19187675070028026</v>
      </c>
      <c r="C10" s="25" t="s">
        <v>78</v>
      </c>
      <c r="D10" s="25"/>
      <c r="E10" s="44" t="s">
        <v>81</v>
      </c>
      <c r="F10" s="54"/>
      <c r="G10" s="54"/>
      <c r="H10" s="44"/>
      <c r="I10" s="44"/>
      <c r="J10" s="44"/>
      <c r="K10" s="43"/>
      <c r="L10" s="43"/>
      <c r="M10" s="43"/>
      <c r="N10" s="49"/>
      <c r="O10" s="43"/>
      <c r="P10" s="50"/>
    </row>
    <row r="11" spans="1:17" x14ac:dyDescent="0.35">
      <c r="A11" s="25" t="s">
        <v>82</v>
      </c>
      <c r="B11" s="25">
        <v>5</v>
      </c>
      <c r="C11" s="25" t="s">
        <v>83</v>
      </c>
      <c r="D11" s="25"/>
      <c r="E11" s="44"/>
      <c r="F11" s="44"/>
      <c r="G11" s="44"/>
      <c r="H11" s="44"/>
      <c r="I11" s="44"/>
      <c r="J11" s="44"/>
      <c r="K11" s="43"/>
      <c r="L11" s="43"/>
      <c r="M11" s="43"/>
      <c r="N11" s="43"/>
      <c r="O11" s="43"/>
    </row>
    <row r="12" spans="1:17" x14ac:dyDescent="0.35">
      <c r="A12" s="25" t="s">
        <v>84</v>
      </c>
      <c r="B12" s="38">
        <f>'NCC Group'!B16</f>
        <v>9.0967475180361634E-2</v>
      </c>
      <c r="C12" s="25"/>
      <c r="D12" s="25"/>
      <c r="E12" s="44" t="s">
        <v>28</v>
      </c>
      <c r="F12" s="44"/>
      <c r="G12" s="44"/>
      <c r="H12" s="44"/>
      <c r="I12" s="44"/>
      <c r="J12" s="44"/>
      <c r="K12" s="43"/>
      <c r="L12" s="43"/>
      <c r="M12" s="43"/>
      <c r="N12" s="43"/>
      <c r="O12" s="43"/>
    </row>
    <row r="13" spans="1:17" x14ac:dyDescent="0.35">
      <c r="A13" s="25" t="s">
        <v>63</v>
      </c>
      <c r="B13" s="65">
        <f>'Accounting Data'!B47</f>
        <v>33.5</v>
      </c>
      <c r="C13" s="25" t="s">
        <v>68</v>
      </c>
      <c r="D13" s="25"/>
      <c r="E13" s="44" t="s">
        <v>85</v>
      </c>
      <c r="F13" s="44"/>
      <c r="G13" s="44"/>
      <c r="H13" s="44"/>
      <c r="I13" s="44"/>
      <c r="J13" s="44"/>
      <c r="K13" s="43"/>
      <c r="L13" s="43"/>
      <c r="M13" s="43"/>
      <c r="N13" s="43"/>
      <c r="O13" s="43"/>
    </row>
    <row r="14" spans="1:17" x14ac:dyDescent="0.35">
      <c r="A14" s="25"/>
      <c r="B14" s="27"/>
      <c r="C14" s="25"/>
      <c r="D14" s="25"/>
      <c r="E14" s="25"/>
      <c r="F14" s="25"/>
      <c r="G14" s="25"/>
      <c r="H14" s="25"/>
      <c r="I14" s="25"/>
      <c r="J14" s="43"/>
      <c r="K14" s="43"/>
      <c r="L14" s="43"/>
      <c r="M14" s="43"/>
      <c r="N14" s="43"/>
      <c r="O14" s="43"/>
    </row>
    <row r="15" spans="1:17" x14ac:dyDescent="0.35">
      <c r="A15" s="26" t="s">
        <v>86</v>
      </c>
      <c r="B15" s="25"/>
      <c r="C15" s="25"/>
      <c r="D15" s="25"/>
      <c r="E15" s="25"/>
      <c r="F15" s="25"/>
      <c r="G15" s="25"/>
      <c r="H15" s="41"/>
      <c r="I15" s="25"/>
      <c r="J15" s="43"/>
      <c r="K15" s="43"/>
      <c r="L15" s="43"/>
      <c r="M15" s="43"/>
      <c r="N15" s="43"/>
      <c r="O15" s="43"/>
    </row>
    <row r="16" spans="1:17" x14ac:dyDescent="0.35">
      <c r="A16" s="25" t="s">
        <v>87</v>
      </c>
      <c r="B16" s="25">
        <v>1</v>
      </c>
      <c r="C16" s="25">
        <v>2</v>
      </c>
      <c r="D16" s="25">
        <v>3</v>
      </c>
      <c r="E16" s="25">
        <v>4</v>
      </c>
      <c r="F16" s="57">
        <v>5</v>
      </c>
      <c r="G16" s="57" t="s">
        <v>88</v>
      </c>
      <c r="H16" s="25"/>
      <c r="I16" s="25"/>
      <c r="J16" s="43"/>
      <c r="K16" s="43"/>
      <c r="L16" s="43"/>
      <c r="M16" s="43"/>
      <c r="N16" s="43"/>
      <c r="O16" s="43"/>
    </row>
    <row r="17" spans="1:15" x14ac:dyDescent="0.35">
      <c r="A17" s="25" t="s">
        <v>89</v>
      </c>
      <c r="B17" s="56">
        <f>B5*(1+$B$6)</f>
        <v>360.31260149090832</v>
      </c>
      <c r="C17" s="56">
        <f>B17*(1+$B$6)</f>
        <v>387.42217485271891</v>
      </c>
      <c r="D17" s="56">
        <f t="shared" ref="D17:F17" si="0">C17*(1+$B$6)</f>
        <v>416.57144642330263</v>
      </c>
      <c r="E17" s="56">
        <f t="shared" si="0"/>
        <v>447.91388113282812</v>
      </c>
      <c r="F17" s="56">
        <f t="shared" si="0"/>
        <v>481.61449046511126</v>
      </c>
      <c r="G17" s="56">
        <f>F17</f>
        <v>481.61449046511126</v>
      </c>
      <c r="H17" s="25"/>
      <c r="I17" s="25"/>
      <c r="J17" s="43"/>
      <c r="K17" s="43"/>
      <c r="L17" s="43"/>
      <c r="M17" s="43"/>
      <c r="N17" s="43"/>
      <c r="O17" s="43"/>
    </row>
    <row r="18" spans="1:15" x14ac:dyDescent="0.35">
      <c r="A18" s="25" t="s">
        <v>90</v>
      </c>
      <c r="B18" s="58">
        <f>B17*$B$7</f>
        <v>22.827639849836512</v>
      </c>
      <c r="C18" s="58">
        <f t="shared" ref="C18:G18" si="1">C17*$B$7</f>
        <v>24.545169502214627</v>
      </c>
      <c r="D18" s="58">
        <f t="shared" si="1"/>
        <v>26.391924432641765</v>
      </c>
      <c r="E18" s="58">
        <f t="shared" si="1"/>
        <v>28.377627426668514</v>
      </c>
      <c r="F18" s="58">
        <f t="shared" si="1"/>
        <v>30.512732802872822</v>
      </c>
      <c r="G18" s="58">
        <f t="shared" si="1"/>
        <v>30.512732802872822</v>
      </c>
      <c r="H18" s="25"/>
      <c r="I18" s="25"/>
      <c r="J18" s="43"/>
      <c r="K18" s="43"/>
      <c r="L18" s="43"/>
      <c r="M18" s="43"/>
      <c r="N18" s="43"/>
      <c r="O18" s="43"/>
    </row>
    <row r="19" spans="1:15" x14ac:dyDescent="0.35">
      <c r="A19" s="25" t="s">
        <v>91</v>
      </c>
      <c r="B19" s="59">
        <f>B18*$B$8</f>
        <v>5.706909962459128</v>
      </c>
      <c r="C19" s="59">
        <f t="shared" ref="C19:G19" si="2">C18*$B$8</f>
        <v>6.1362923755536567</v>
      </c>
      <c r="D19" s="59">
        <f t="shared" si="2"/>
        <v>6.5979811081604414</v>
      </c>
      <c r="E19" s="59">
        <f t="shared" si="2"/>
        <v>7.0944068566671286</v>
      </c>
      <c r="F19" s="59">
        <f t="shared" si="2"/>
        <v>7.6281832007182055</v>
      </c>
      <c r="G19" s="59">
        <f t="shared" si="2"/>
        <v>7.6281832007182055</v>
      </c>
      <c r="H19" s="25"/>
      <c r="I19" s="25"/>
      <c r="J19" s="43"/>
      <c r="K19" s="43"/>
      <c r="L19" s="43"/>
      <c r="M19" s="43"/>
      <c r="N19" s="43"/>
      <c r="O19" s="43"/>
    </row>
    <row r="20" spans="1:15" x14ac:dyDescent="0.35">
      <c r="A20" s="25" t="s">
        <v>92</v>
      </c>
      <c r="B20" s="58">
        <f>(B17-B5)*$B$9</f>
        <v>24.824172056174408</v>
      </c>
      <c r="C20" s="58">
        <f>(C17-B17)*$B$9</f>
        <v>26.691918870242073</v>
      </c>
      <c r="D20" s="58">
        <f t="shared" ref="D20:F20" si="3">(D17-C17)*$B$9</f>
        <v>28.700193157031304</v>
      </c>
      <c r="E20" s="58">
        <f t="shared" si="3"/>
        <v>30.859568068342316</v>
      </c>
      <c r="F20" s="58">
        <f t="shared" si="3"/>
        <v>33.181412269740953</v>
      </c>
      <c r="G20" s="58">
        <v>0</v>
      </c>
      <c r="H20" s="25"/>
      <c r="I20" s="25"/>
      <c r="J20" s="43"/>
      <c r="K20" s="43"/>
      <c r="L20" s="43"/>
      <c r="M20" s="43"/>
      <c r="N20" s="43"/>
      <c r="O20" s="43"/>
    </row>
    <row r="21" spans="1:15" x14ac:dyDescent="0.35">
      <c r="A21" s="25" t="s">
        <v>93</v>
      </c>
      <c r="B21" s="64">
        <f>(B17-B5)*B10</f>
        <v>-4.8377120507765259</v>
      </c>
      <c r="C21" s="64">
        <f>(C17-B17)*$B$10</f>
        <v>-5.2016968495350895</v>
      </c>
      <c r="D21" s="64">
        <f t="shared" ref="D21:F21" si="4">(D17-C17)*$B$10</f>
        <v>-5.5930675142436597</v>
      </c>
      <c r="E21" s="64">
        <f t="shared" si="4"/>
        <v>-6.0138845310994338</v>
      </c>
      <c r="F21" s="64">
        <f t="shared" si="4"/>
        <v>-6.46636341529803</v>
      </c>
      <c r="G21" s="64">
        <v>0</v>
      </c>
      <c r="H21" s="25"/>
      <c r="I21" s="25"/>
      <c r="J21" s="43"/>
      <c r="K21" s="43"/>
      <c r="L21" s="43"/>
      <c r="M21" s="43"/>
      <c r="N21" s="43"/>
      <c r="O21" s="43"/>
    </row>
    <row r="22" spans="1:15" x14ac:dyDescent="0.35">
      <c r="A22" s="25"/>
      <c r="B22" s="25"/>
      <c r="C22" s="25"/>
      <c r="D22" s="25"/>
      <c r="E22" s="25"/>
      <c r="F22" s="25"/>
      <c r="G22" s="25"/>
      <c r="H22" s="25"/>
      <c r="I22" s="25"/>
      <c r="J22" s="43"/>
      <c r="K22" s="43"/>
      <c r="L22" s="43"/>
      <c r="M22" s="43"/>
      <c r="N22" s="43"/>
      <c r="O22" s="43"/>
    </row>
    <row r="23" spans="1:15" x14ac:dyDescent="0.35">
      <c r="A23" s="25" t="s">
        <v>94</v>
      </c>
      <c r="B23" s="66">
        <f>B18-(B19+B20+B21)</f>
        <v>-2.8657301180204975</v>
      </c>
      <c r="C23" s="66">
        <f t="shared" ref="C23:G23" si="5">C18-(C19+C20+C21)</f>
        <v>-3.081344894046012</v>
      </c>
      <c r="D23" s="66">
        <f t="shared" si="5"/>
        <v>-3.3131823183063212</v>
      </c>
      <c r="E23" s="66">
        <f t="shared" si="5"/>
        <v>-3.5624629672414976</v>
      </c>
      <c r="F23" s="66">
        <f t="shared" si="5"/>
        <v>-3.8304992522883019</v>
      </c>
      <c r="G23" s="66">
        <f t="shared" si="5"/>
        <v>22.884549602154618</v>
      </c>
      <c r="H23" s="25"/>
      <c r="I23" s="25"/>
      <c r="J23" s="60"/>
      <c r="K23" s="43"/>
      <c r="L23" s="43"/>
      <c r="M23" s="43"/>
      <c r="N23" s="43"/>
      <c r="O23" s="43"/>
    </row>
    <row r="24" spans="1:15" x14ac:dyDescent="0.35">
      <c r="A24" s="25" t="s">
        <v>95</v>
      </c>
      <c r="B24" s="65">
        <f>B23*(1+$B$12)^-B16</f>
        <v>-2.6267786925056837</v>
      </c>
      <c r="C24" s="65">
        <f t="shared" ref="C24:F24" si="6">C23*(1+$B$12)^-C16</f>
        <v>-2.5889085215686065</v>
      </c>
      <c r="D24" s="65">
        <f t="shared" si="6"/>
        <v>-2.5515843234806606</v>
      </c>
      <c r="E24" s="65">
        <f t="shared" si="6"/>
        <v>-2.5147982269715334</v>
      </c>
      <c r="F24" s="65">
        <f t="shared" si="6"/>
        <v>-2.4785424742507627</v>
      </c>
      <c r="G24" s="65">
        <f>G23/B12*(1+B12)^-F16</f>
        <v>162.77856374678439</v>
      </c>
      <c r="H24" s="25"/>
      <c r="I24" s="25"/>
      <c r="J24" s="43"/>
      <c r="K24" s="43"/>
      <c r="L24" s="43"/>
      <c r="M24" s="43"/>
      <c r="N24" s="43"/>
      <c r="O24" s="43"/>
    </row>
    <row r="25" spans="1:15" x14ac:dyDescent="0.35">
      <c r="A25" s="43"/>
      <c r="B25" s="61"/>
      <c r="C25" s="61"/>
      <c r="D25" s="61"/>
      <c r="E25" s="61"/>
      <c r="F25" s="61"/>
      <c r="G25" s="61"/>
      <c r="H25" s="61"/>
      <c r="I25" s="61"/>
      <c r="J25" s="43"/>
      <c r="K25" s="43"/>
      <c r="L25" s="43"/>
      <c r="M25" s="43"/>
      <c r="N25" s="43"/>
      <c r="O25" s="43"/>
    </row>
    <row r="26" spans="1:15" x14ac:dyDescent="0.35">
      <c r="A26" s="43"/>
      <c r="B26" s="61"/>
      <c r="C26" s="61"/>
      <c r="D26" s="61"/>
      <c r="E26" s="61"/>
      <c r="F26" s="61"/>
      <c r="G26" s="61"/>
      <c r="H26" s="61"/>
      <c r="I26" s="61"/>
      <c r="J26" s="43"/>
      <c r="K26" s="43"/>
      <c r="L26" s="43"/>
      <c r="M26" s="43"/>
      <c r="N26" s="43"/>
      <c r="O26" s="43"/>
    </row>
    <row r="27" spans="1:15" x14ac:dyDescent="0.35">
      <c r="A27" s="25" t="s">
        <v>96</v>
      </c>
      <c r="B27" s="58">
        <f>SUM(B24:G24)</f>
        <v>150.01795150800714</v>
      </c>
      <c r="C27" s="25"/>
      <c r="D27" s="43"/>
      <c r="E27" s="43"/>
      <c r="F27" s="43"/>
      <c r="G27" s="43"/>
      <c r="H27" s="43"/>
      <c r="I27" s="43"/>
      <c r="J27" s="43"/>
      <c r="K27" s="43"/>
      <c r="L27" s="43"/>
      <c r="M27" s="43"/>
      <c r="N27" s="43"/>
      <c r="O27" s="43"/>
    </row>
    <row r="28" spans="1:15" x14ac:dyDescent="0.35">
      <c r="A28" s="25" t="s">
        <v>97</v>
      </c>
      <c r="B28" s="66">
        <f>B13</f>
        <v>33.5</v>
      </c>
      <c r="C28" s="25"/>
      <c r="D28" s="43"/>
      <c r="E28" s="43"/>
      <c r="F28" s="43"/>
      <c r="G28" s="43"/>
      <c r="H28" s="43"/>
      <c r="I28" s="43"/>
      <c r="J28" s="43"/>
      <c r="K28" s="43"/>
      <c r="L28" s="43"/>
      <c r="M28" s="43"/>
      <c r="N28" s="43"/>
      <c r="O28" s="43"/>
    </row>
    <row r="29" spans="1:15" x14ac:dyDescent="0.35">
      <c r="A29" s="25" t="s">
        <v>98</v>
      </c>
      <c r="B29" s="62">
        <f>'NCC Group'!B10</f>
        <v>120.2</v>
      </c>
      <c r="C29" s="25"/>
      <c r="D29" s="43"/>
      <c r="E29" s="43"/>
      <c r="F29" s="43"/>
      <c r="G29" s="43"/>
      <c r="H29" s="43"/>
      <c r="I29" s="43"/>
      <c r="J29" s="43"/>
      <c r="K29" s="43"/>
      <c r="L29" s="43"/>
      <c r="M29" s="43"/>
      <c r="N29" s="43"/>
      <c r="O29" s="43"/>
    </row>
    <row r="30" spans="1:15" x14ac:dyDescent="0.35">
      <c r="A30" s="25"/>
      <c r="B30" s="25"/>
      <c r="C30" s="25"/>
      <c r="D30" s="43"/>
      <c r="E30" s="43"/>
      <c r="F30" s="43"/>
      <c r="G30" s="43"/>
      <c r="H30" s="43"/>
      <c r="I30" s="43"/>
      <c r="J30" s="43"/>
      <c r="K30" s="43"/>
      <c r="L30" s="43"/>
      <c r="M30" s="43"/>
      <c r="N30" s="43"/>
      <c r="O30" s="43"/>
    </row>
    <row r="31" spans="1:15" x14ac:dyDescent="0.35">
      <c r="A31" s="25" t="s">
        <v>99</v>
      </c>
      <c r="B31" s="72">
        <f>B27+B28-B29</f>
        <v>63.317951508007141</v>
      </c>
      <c r="C31" s="25" t="s">
        <v>68</v>
      </c>
      <c r="D31" s="43"/>
      <c r="E31" s="43"/>
      <c r="F31" s="43"/>
      <c r="G31" s="43"/>
      <c r="H31" s="43"/>
      <c r="I31" s="43"/>
      <c r="J31" s="43"/>
      <c r="K31" s="43"/>
      <c r="L31" s="43"/>
      <c r="M31" s="43"/>
      <c r="N31" s="43"/>
      <c r="O31" s="43"/>
    </row>
    <row r="32" spans="1:15" x14ac:dyDescent="0.35">
      <c r="A32" s="25"/>
      <c r="B32" s="25"/>
      <c r="C32" s="25"/>
      <c r="D32" s="43"/>
      <c r="E32" s="43"/>
      <c r="F32" s="43"/>
      <c r="G32" s="43"/>
      <c r="H32" s="43"/>
      <c r="I32" s="43"/>
      <c r="J32" s="43"/>
      <c r="K32" s="43"/>
      <c r="L32" s="43"/>
      <c r="M32" s="43"/>
      <c r="N32" s="43"/>
      <c r="O32" s="43"/>
    </row>
    <row r="33" spans="1:15" x14ac:dyDescent="0.35">
      <c r="A33" s="25" t="s">
        <v>100</v>
      </c>
      <c r="B33" s="79">
        <f>'NCC Group'!B9</f>
        <v>379.32</v>
      </c>
      <c r="C33" s="25" t="s">
        <v>68</v>
      </c>
      <c r="D33" s="25" t="s">
        <v>108</v>
      </c>
      <c r="E33" s="25"/>
      <c r="F33" s="25"/>
      <c r="G33" s="43"/>
      <c r="H33" s="43"/>
      <c r="I33" s="43"/>
      <c r="J33" s="43"/>
      <c r="K33" s="43"/>
      <c r="L33" s="43"/>
      <c r="M33" s="43"/>
      <c r="N33" s="43"/>
      <c r="O33" s="43"/>
    </row>
    <row r="34" spans="1:15" x14ac:dyDescent="0.35">
      <c r="A34" s="43"/>
      <c r="B34" s="43"/>
      <c r="C34" s="43"/>
      <c r="D34" s="43"/>
      <c r="E34" s="43"/>
      <c r="F34" s="43"/>
      <c r="G34" s="43"/>
      <c r="H34" s="43"/>
      <c r="I34" s="43"/>
      <c r="J34" s="43"/>
      <c r="K34" s="43"/>
      <c r="L34" s="43"/>
      <c r="M34" s="43"/>
      <c r="N34" s="43"/>
      <c r="O34" s="43"/>
    </row>
    <row r="35" spans="1:15" x14ac:dyDescent="0.35">
      <c r="A35" s="43"/>
      <c r="B35" s="50"/>
      <c r="C35" s="43"/>
      <c r="D35" s="43"/>
      <c r="E35" s="43"/>
      <c r="F35" s="43"/>
      <c r="G35" s="43"/>
      <c r="H35" s="43"/>
      <c r="I35" s="43"/>
      <c r="J35" s="43"/>
      <c r="K35" s="43"/>
      <c r="L35" s="43"/>
      <c r="M35" s="43"/>
      <c r="N35" s="43"/>
      <c r="O35" s="43"/>
    </row>
    <row r="36" spans="1:15" x14ac:dyDescent="0.35">
      <c r="B36" s="80">
        <f>B31/B33</f>
        <v>0.16692489588739623</v>
      </c>
      <c r="C36" s="43"/>
      <c r="D36" s="43"/>
      <c r="E36" s="43"/>
      <c r="F36" s="43"/>
      <c r="G36" s="43"/>
      <c r="H36" s="43"/>
      <c r="I36" s="43"/>
      <c r="J36" s="43"/>
    </row>
    <row r="37" spans="1:15" x14ac:dyDescent="0.35">
      <c r="B37" s="43"/>
      <c r="C37" s="43"/>
      <c r="D37" s="43"/>
      <c r="E37" s="43"/>
      <c r="F37" s="43"/>
      <c r="G37" s="43"/>
      <c r="H37" s="43"/>
      <c r="I37" s="43"/>
      <c r="J37" s="43"/>
    </row>
    <row r="38" spans="1:15" x14ac:dyDescent="0.35">
      <c r="B38" s="43"/>
      <c r="C38" s="43"/>
      <c r="D38" s="43"/>
      <c r="E38" s="43"/>
      <c r="F38" s="43"/>
      <c r="G38" s="43"/>
      <c r="H38" s="43"/>
      <c r="I38" s="43"/>
      <c r="J38" s="43"/>
    </row>
    <row r="39" spans="1:15" x14ac:dyDescent="0.35">
      <c r="B39" s="43"/>
      <c r="C39" s="43"/>
      <c r="D39" s="43"/>
      <c r="E39" s="43"/>
      <c r="F39" s="43"/>
      <c r="G39" s="43"/>
      <c r="H39" s="43"/>
      <c r="I39" s="43"/>
      <c r="J39" s="43"/>
    </row>
    <row r="40" spans="1:15" x14ac:dyDescent="0.35">
      <c r="B40" s="43"/>
      <c r="C40" s="43"/>
      <c r="D40" s="43"/>
      <c r="E40" s="43"/>
      <c r="F40" s="43"/>
      <c r="G40" s="43"/>
      <c r="H40" s="43"/>
      <c r="I40" s="43"/>
      <c r="J40" s="43"/>
    </row>
    <row r="41" spans="1:15" x14ac:dyDescent="0.35">
      <c r="B41" s="43"/>
      <c r="C41" s="43"/>
      <c r="D41" s="43"/>
      <c r="E41" s="43"/>
      <c r="F41" s="43"/>
      <c r="G41" s="43"/>
      <c r="H41" s="43"/>
      <c r="I41" s="43"/>
      <c r="J41" s="43"/>
    </row>
    <row r="42" spans="1:15" x14ac:dyDescent="0.35">
      <c r="B42" s="43"/>
      <c r="C42" s="43"/>
      <c r="D42" s="43"/>
      <c r="E42" s="43"/>
      <c r="F42" s="43"/>
      <c r="G42" s="43"/>
      <c r="H42" s="43"/>
      <c r="I42" s="43"/>
      <c r="J42" s="43"/>
    </row>
    <row r="43" spans="1:15" x14ac:dyDescent="0.35">
      <c r="B43" s="43"/>
      <c r="C43" s="43"/>
      <c r="D43" s="43"/>
      <c r="E43" s="43"/>
      <c r="F43" s="43"/>
      <c r="G43" s="43"/>
      <c r="H43" s="43"/>
      <c r="I43" s="43"/>
      <c r="J43" s="43"/>
    </row>
  </sheetData>
  <hyperlinks>
    <hyperlink ref="E8" r:id="rId1" xr:uid="{BF43C92A-5F9A-47F7-9208-FF6FAC7E3B7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102BB-C32C-47A3-8CC9-B1FFE5E31874}">
  <dimension ref="A1:Q43"/>
  <sheetViews>
    <sheetView zoomScale="86" workbookViewId="0">
      <selection activeCell="I14" sqref="I14"/>
    </sheetView>
  </sheetViews>
  <sheetFormatPr defaultColWidth="8.81640625" defaultRowHeight="14.5" x14ac:dyDescent="0.35"/>
  <cols>
    <col min="1" max="1" width="20.453125" customWidth="1"/>
    <col min="2" max="2" width="10.453125" customWidth="1"/>
    <col min="3" max="3" width="8.453125" customWidth="1"/>
    <col min="4" max="4" width="8.26953125" customWidth="1"/>
    <col min="5" max="5" width="10.90625" customWidth="1"/>
    <col min="6" max="6" width="9" customWidth="1"/>
    <col min="8" max="8" width="11.453125" customWidth="1"/>
    <col min="9" max="9" width="75.08984375" customWidth="1"/>
    <col min="10" max="10" width="12" customWidth="1"/>
    <col min="12" max="12" width="6.453125" customWidth="1"/>
    <col min="13" max="13" width="6.26953125" customWidth="1"/>
    <col min="14" max="14" width="7.26953125" customWidth="1"/>
    <col min="257" max="257" width="20.453125" customWidth="1"/>
    <col min="258" max="258" width="8.26953125" customWidth="1"/>
    <col min="259" max="259" width="8.453125" customWidth="1"/>
    <col min="260" max="260" width="8.26953125" customWidth="1"/>
    <col min="261" max="261" width="8.7265625" customWidth="1"/>
    <col min="262" max="262" width="9" customWidth="1"/>
    <col min="264" max="264" width="11.453125" customWidth="1"/>
    <col min="265" max="265" width="10" customWidth="1"/>
    <col min="266" max="266" width="12" customWidth="1"/>
    <col min="268" max="268" width="6.453125" customWidth="1"/>
    <col min="269" max="269" width="6.26953125" customWidth="1"/>
    <col min="270" max="270" width="7.26953125" customWidth="1"/>
    <col min="513" max="513" width="20.453125" customWidth="1"/>
    <col min="514" max="514" width="8.26953125" customWidth="1"/>
    <col min="515" max="515" width="8.453125" customWidth="1"/>
    <col min="516" max="516" width="8.26953125" customWidth="1"/>
    <col min="517" max="517" width="8.7265625" customWidth="1"/>
    <col min="518" max="518" width="9" customWidth="1"/>
    <col min="520" max="520" width="11.453125" customWidth="1"/>
    <col min="521" max="521" width="10" customWidth="1"/>
    <col min="522" max="522" width="12" customWidth="1"/>
    <col min="524" max="524" width="6.453125" customWidth="1"/>
    <col min="525" max="525" width="6.26953125" customWidth="1"/>
    <col min="526" max="526" width="7.26953125" customWidth="1"/>
    <col min="769" max="769" width="20.453125" customWidth="1"/>
    <col min="770" max="770" width="8.26953125" customWidth="1"/>
    <col min="771" max="771" width="8.453125" customWidth="1"/>
    <col min="772" max="772" width="8.26953125" customWidth="1"/>
    <col min="773" max="773" width="8.7265625" customWidth="1"/>
    <col min="774" max="774" width="9" customWidth="1"/>
    <col min="776" max="776" width="11.453125" customWidth="1"/>
    <col min="777" max="777" width="10" customWidth="1"/>
    <col min="778" max="778" width="12" customWidth="1"/>
    <col min="780" max="780" width="6.453125" customWidth="1"/>
    <col min="781" max="781" width="6.26953125" customWidth="1"/>
    <col min="782" max="782" width="7.26953125" customWidth="1"/>
    <col min="1025" max="1025" width="20.453125" customWidth="1"/>
    <col min="1026" max="1026" width="8.26953125" customWidth="1"/>
    <col min="1027" max="1027" width="8.453125" customWidth="1"/>
    <col min="1028" max="1028" width="8.26953125" customWidth="1"/>
    <col min="1029" max="1029" width="8.7265625" customWidth="1"/>
    <col min="1030" max="1030" width="9" customWidth="1"/>
    <col min="1032" max="1032" width="11.453125" customWidth="1"/>
    <col min="1033" max="1033" width="10" customWidth="1"/>
    <col min="1034" max="1034" width="12" customWidth="1"/>
    <col min="1036" max="1036" width="6.453125" customWidth="1"/>
    <col min="1037" max="1037" width="6.26953125" customWidth="1"/>
    <col min="1038" max="1038" width="7.26953125" customWidth="1"/>
    <col min="1281" max="1281" width="20.453125" customWidth="1"/>
    <col min="1282" max="1282" width="8.26953125" customWidth="1"/>
    <col min="1283" max="1283" width="8.453125" customWidth="1"/>
    <col min="1284" max="1284" width="8.26953125" customWidth="1"/>
    <col min="1285" max="1285" width="8.7265625" customWidth="1"/>
    <col min="1286" max="1286" width="9" customWidth="1"/>
    <col min="1288" max="1288" width="11.453125" customWidth="1"/>
    <col min="1289" max="1289" width="10" customWidth="1"/>
    <col min="1290" max="1290" width="12" customWidth="1"/>
    <col min="1292" max="1292" width="6.453125" customWidth="1"/>
    <col min="1293" max="1293" width="6.26953125" customWidth="1"/>
    <col min="1294" max="1294" width="7.26953125" customWidth="1"/>
    <col min="1537" max="1537" width="20.453125" customWidth="1"/>
    <col min="1538" max="1538" width="8.26953125" customWidth="1"/>
    <col min="1539" max="1539" width="8.453125" customWidth="1"/>
    <col min="1540" max="1540" width="8.26953125" customWidth="1"/>
    <col min="1541" max="1541" width="8.7265625" customWidth="1"/>
    <col min="1542" max="1542" width="9" customWidth="1"/>
    <col min="1544" max="1544" width="11.453125" customWidth="1"/>
    <col min="1545" max="1545" width="10" customWidth="1"/>
    <col min="1546" max="1546" width="12" customWidth="1"/>
    <col min="1548" max="1548" width="6.453125" customWidth="1"/>
    <col min="1549" max="1549" width="6.26953125" customWidth="1"/>
    <col min="1550" max="1550" width="7.26953125" customWidth="1"/>
    <col min="1793" max="1793" width="20.453125" customWidth="1"/>
    <col min="1794" max="1794" width="8.26953125" customWidth="1"/>
    <col min="1795" max="1795" width="8.453125" customWidth="1"/>
    <col min="1796" max="1796" width="8.26953125" customWidth="1"/>
    <col min="1797" max="1797" width="8.7265625" customWidth="1"/>
    <col min="1798" max="1798" width="9" customWidth="1"/>
    <col min="1800" max="1800" width="11.453125" customWidth="1"/>
    <col min="1801" max="1801" width="10" customWidth="1"/>
    <col min="1802" max="1802" width="12" customWidth="1"/>
    <col min="1804" max="1804" width="6.453125" customWidth="1"/>
    <col min="1805" max="1805" width="6.26953125" customWidth="1"/>
    <col min="1806" max="1806" width="7.26953125" customWidth="1"/>
    <col min="2049" max="2049" width="20.453125" customWidth="1"/>
    <col min="2050" max="2050" width="8.26953125" customWidth="1"/>
    <col min="2051" max="2051" width="8.453125" customWidth="1"/>
    <col min="2052" max="2052" width="8.26953125" customWidth="1"/>
    <col min="2053" max="2053" width="8.7265625" customWidth="1"/>
    <col min="2054" max="2054" width="9" customWidth="1"/>
    <col min="2056" max="2056" width="11.453125" customWidth="1"/>
    <col min="2057" max="2057" width="10" customWidth="1"/>
    <col min="2058" max="2058" width="12" customWidth="1"/>
    <col min="2060" max="2060" width="6.453125" customWidth="1"/>
    <col min="2061" max="2061" width="6.26953125" customWidth="1"/>
    <col min="2062" max="2062" width="7.26953125" customWidth="1"/>
    <col min="2305" max="2305" width="20.453125" customWidth="1"/>
    <col min="2306" max="2306" width="8.26953125" customWidth="1"/>
    <col min="2307" max="2307" width="8.453125" customWidth="1"/>
    <col min="2308" max="2308" width="8.26953125" customWidth="1"/>
    <col min="2309" max="2309" width="8.7265625" customWidth="1"/>
    <col min="2310" max="2310" width="9" customWidth="1"/>
    <col min="2312" max="2312" width="11.453125" customWidth="1"/>
    <col min="2313" max="2313" width="10" customWidth="1"/>
    <col min="2314" max="2314" width="12" customWidth="1"/>
    <col min="2316" max="2316" width="6.453125" customWidth="1"/>
    <col min="2317" max="2317" width="6.26953125" customWidth="1"/>
    <col min="2318" max="2318" width="7.26953125" customWidth="1"/>
    <col min="2561" max="2561" width="20.453125" customWidth="1"/>
    <col min="2562" max="2562" width="8.26953125" customWidth="1"/>
    <col min="2563" max="2563" width="8.453125" customWidth="1"/>
    <col min="2564" max="2564" width="8.26953125" customWidth="1"/>
    <col min="2565" max="2565" width="8.7265625" customWidth="1"/>
    <col min="2566" max="2566" width="9" customWidth="1"/>
    <col min="2568" max="2568" width="11.453125" customWidth="1"/>
    <col min="2569" max="2569" width="10" customWidth="1"/>
    <col min="2570" max="2570" width="12" customWidth="1"/>
    <col min="2572" max="2572" width="6.453125" customWidth="1"/>
    <col min="2573" max="2573" width="6.26953125" customWidth="1"/>
    <col min="2574" max="2574" width="7.26953125" customWidth="1"/>
    <col min="2817" max="2817" width="20.453125" customWidth="1"/>
    <col min="2818" max="2818" width="8.26953125" customWidth="1"/>
    <col min="2819" max="2819" width="8.453125" customWidth="1"/>
    <col min="2820" max="2820" width="8.26953125" customWidth="1"/>
    <col min="2821" max="2821" width="8.7265625" customWidth="1"/>
    <col min="2822" max="2822" width="9" customWidth="1"/>
    <col min="2824" max="2824" width="11.453125" customWidth="1"/>
    <col min="2825" max="2825" width="10" customWidth="1"/>
    <col min="2826" max="2826" width="12" customWidth="1"/>
    <col min="2828" max="2828" width="6.453125" customWidth="1"/>
    <col min="2829" max="2829" width="6.26953125" customWidth="1"/>
    <col min="2830" max="2830" width="7.26953125" customWidth="1"/>
    <col min="3073" max="3073" width="20.453125" customWidth="1"/>
    <col min="3074" max="3074" width="8.26953125" customWidth="1"/>
    <col min="3075" max="3075" width="8.453125" customWidth="1"/>
    <col min="3076" max="3076" width="8.26953125" customWidth="1"/>
    <col min="3077" max="3077" width="8.7265625" customWidth="1"/>
    <col min="3078" max="3078" width="9" customWidth="1"/>
    <col min="3080" max="3080" width="11.453125" customWidth="1"/>
    <col min="3081" max="3081" width="10" customWidth="1"/>
    <col min="3082" max="3082" width="12" customWidth="1"/>
    <col min="3084" max="3084" width="6.453125" customWidth="1"/>
    <col min="3085" max="3085" width="6.26953125" customWidth="1"/>
    <col min="3086" max="3086" width="7.26953125" customWidth="1"/>
    <col min="3329" max="3329" width="20.453125" customWidth="1"/>
    <col min="3330" max="3330" width="8.26953125" customWidth="1"/>
    <col min="3331" max="3331" width="8.453125" customWidth="1"/>
    <col min="3332" max="3332" width="8.26953125" customWidth="1"/>
    <col min="3333" max="3333" width="8.7265625" customWidth="1"/>
    <col min="3334" max="3334" width="9" customWidth="1"/>
    <col min="3336" max="3336" width="11.453125" customWidth="1"/>
    <col min="3337" max="3337" width="10" customWidth="1"/>
    <col min="3338" max="3338" width="12" customWidth="1"/>
    <col min="3340" max="3340" width="6.453125" customWidth="1"/>
    <col min="3341" max="3341" width="6.26953125" customWidth="1"/>
    <col min="3342" max="3342" width="7.26953125" customWidth="1"/>
    <col min="3585" max="3585" width="20.453125" customWidth="1"/>
    <col min="3586" max="3586" width="8.26953125" customWidth="1"/>
    <col min="3587" max="3587" width="8.453125" customWidth="1"/>
    <col min="3588" max="3588" width="8.26953125" customWidth="1"/>
    <col min="3589" max="3589" width="8.7265625" customWidth="1"/>
    <col min="3590" max="3590" width="9" customWidth="1"/>
    <col min="3592" max="3592" width="11.453125" customWidth="1"/>
    <col min="3593" max="3593" width="10" customWidth="1"/>
    <col min="3594" max="3594" width="12" customWidth="1"/>
    <col min="3596" max="3596" width="6.453125" customWidth="1"/>
    <col min="3597" max="3597" width="6.26953125" customWidth="1"/>
    <col min="3598" max="3598" width="7.26953125" customWidth="1"/>
    <col min="3841" max="3841" width="20.453125" customWidth="1"/>
    <col min="3842" max="3842" width="8.26953125" customWidth="1"/>
    <col min="3843" max="3843" width="8.453125" customWidth="1"/>
    <col min="3844" max="3844" width="8.26953125" customWidth="1"/>
    <col min="3845" max="3845" width="8.7265625" customWidth="1"/>
    <col min="3846" max="3846" width="9" customWidth="1"/>
    <col min="3848" max="3848" width="11.453125" customWidth="1"/>
    <col min="3849" max="3849" width="10" customWidth="1"/>
    <col min="3850" max="3850" width="12" customWidth="1"/>
    <col min="3852" max="3852" width="6.453125" customWidth="1"/>
    <col min="3853" max="3853" width="6.26953125" customWidth="1"/>
    <col min="3854" max="3854" width="7.26953125" customWidth="1"/>
    <col min="4097" max="4097" width="20.453125" customWidth="1"/>
    <col min="4098" max="4098" width="8.26953125" customWidth="1"/>
    <col min="4099" max="4099" width="8.453125" customWidth="1"/>
    <col min="4100" max="4100" width="8.26953125" customWidth="1"/>
    <col min="4101" max="4101" width="8.7265625" customWidth="1"/>
    <col min="4102" max="4102" width="9" customWidth="1"/>
    <col min="4104" max="4104" width="11.453125" customWidth="1"/>
    <col min="4105" max="4105" width="10" customWidth="1"/>
    <col min="4106" max="4106" width="12" customWidth="1"/>
    <col min="4108" max="4108" width="6.453125" customWidth="1"/>
    <col min="4109" max="4109" width="6.26953125" customWidth="1"/>
    <col min="4110" max="4110" width="7.26953125" customWidth="1"/>
    <col min="4353" max="4353" width="20.453125" customWidth="1"/>
    <col min="4354" max="4354" width="8.26953125" customWidth="1"/>
    <col min="4355" max="4355" width="8.453125" customWidth="1"/>
    <col min="4356" max="4356" width="8.26953125" customWidth="1"/>
    <col min="4357" max="4357" width="8.7265625" customWidth="1"/>
    <col min="4358" max="4358" width="9" customWidth="1"/>
    <col min="4360" max="4360" width="11.453125" customWidth="1"/>
    <col min="4361" max="4361" width="10" customWidth="1"/>
    <col min="4362" max="4362" width="12" customWidth="1"/>
    <col min="4364" max="4364" width="6.453125" customWidth="1"/>
    <col min="4365" max="4365" width="6.26953125" customWidth="1"/>
    <col min="4366" max="4366" width="7.26953125" customWidth="1"/>
    <col min="4609" max="4609" width="20.453125" customWidth="1"/>
    <col min="4610" max="4610" width="8.26953125" customWidth="1"/>
    <col min="4611" max="4611" width="8.453125" customWidth="1"/>
    <col min="4612" max="4612" width="8.26953125" customWidth="1"/>
    <col min="4613" max="4613" width="8.7265625" customWidth="1"/>
    <col min="4614" max="4614" width="9" customWidth="1"/>
    <col min="4616" max="4616" width="11.453125" customWidth="1"/>
    <col min="4617" max="4617" width="10" customWidth="1"/>
    <col min="4618" max="4618" width="12" customWidth="1"/>
    <col min="4620" max="4620" width="6.453125" customWidth="1"/>
    <col min="4621" max="4621" width="6.26953125" customWidth="1"/>
    <col min="4622" max="4622" width="7.26953125" customWidth="1"/>
    <col min="4865" max="4865" width="20.453125" customWidth="1"/>
    <col min="4866" max="4866" width="8.26953125" customWidth="1"/>
    <col min="4867" max="4867" width="8.453125" customWidth="1"/>
    <col min="4868" max="4868" width="8.26953125" customWidth="1"/>
    <col min="4869" max="4869" width="8.7265625" customWidth="1"/>
    <col min="4870" max="4870" width="9" customWidth="1"/>
    <col min="4872" max="4872" width="11.453125" customWidth="1"/>
    <col min="4873" max="4873" width="10" customWidth="1"/>
    <col min="4874" max="4874" width="12" customWidth="1"/>
    <col min="4876" max="4876" width="6.453125" customWidth="1"/>
    <col min="4877" max="4877" width="6.26953125" customWidth="1"/>
    <col min="4878" max="4878" width="7.26953125" customWidth="1"/>
    <col min="5121" max="5121" width="20.453125" customWidth="1"/>
    <col min="5122" max="5122" width="8.26953125" customWidth="1"/>
    <col min="5123" max="5123" width="8.453125" customWidth="1"/>
    <col min="5124" max="5124" width="8.26953125" customWidth="1"/>
    <col min="5125" max="5125" width="8.7265625" customWidth="1"/>
    <col min="5126" max="5126" width="9" customWidth="1"/>
    <col min="5128" max="5128" width="11.453125" customWidth="1"/>
    <col min="5129" max="5129" width="10" customWidth="1"/>
    <col min="5130" max="5130" width="12" customWidth="1"/>
    <col min="5132" max="5132" width="6.453125" customWidth="1"/>
    <col min="5133" max="5133" width="6.26953125" customWidth="1"/>
    <col min="5134" max="5134" width="7.26953125" customWidth="1"/>
    <col min="5377" max="5377" width="20.453125" customWidth="1"/>
    <col min="5378" max="5378" width="8.26953125" customWidth="1"/>
    <col min="5379" max="5379" width="8.453125" customWidth="1"/>
    <col min="5380" max="5380" width="8.26953125" customWidth="1"/>
    <col min="5381" max="5381" width="8.7265625" customWidth="1"/>
    <col min="5382" max="5382" width="9" customWidth="1"/>
    <col min="5384" max="5384" width="11.453125" customWidth="1"/>
    <col min="5385" max="5385" width="10" customWidth="1"/>
    <col min="5386" max="5386" width="12" customWidth="1"/>
    <col min="5388" max="5388" width="6.453125" customWidth="1"/>
    <col min="5389" max="5389" width="6.26953125" customWidth="1"/>
    <col min="5390" max="5390" width="7.26953125" customWidth="1"/>
    <col min="5633" max="5633" width="20.453125" customWidth="1"/>
    <col min="5634" max="5634" width="8.26953125" customWidth="1"/>
    <col min="5635" max="5635" width="8.453125" customWidth="1"/>
    <col min="5636" max="5636" width="8.26953125" customWidth="1"/>
    <col min="5637" max="5637" width="8.7265625" customWidth="1"/>
    <col min="5638" max="5638" width="9" customWidth="1"/>
    <col min="5640" max="5640" width="11.453125" customWidth="1"/>
    <col min="5641" max="5641" width="10" customWidth="1"/>
    <col min="5642" max="5642" width="12" customWidth="1"/>
    <col min="5644" max="5644" width="6.453125" customWidth="1"/>
    <col min="5645" max="5645" width="6.26953125" customWidth="1"/>
    <col min="5646" max="5646" width="7.26953125" customWidth="1"/>
    <col min="5889" max="5889" width="20.453125" customWidth="1"/>
    <col min="5890" max="5890" width="8.26953125" customWidth="1"/>
    <col min="5891" max="5891" width="8.453125" customWidth="1"/>
    <col min="5892" max="5892" width="8.26953125" customWidth="1"/>
    <col min="5893" max="5893" width="8.7265625" customWidth="1"/>
    <col min="5894" max="5894" width="9" customWidth="1"/>
    <col min="5896" max="5896" width="11.453125" customWidth="1"/>
    <col min="5897" max="5897" width="10" customWidth="1"/>
    <col min="5898" max="5898" width="12" customWidth="1"/>
    <col min="5900" max="5900" width="6.453125" customWidth="1"/>
    <col min="5901" max="5901" width="6.26953125" customWidth="1"/>
    <col min="5902" max="5902" width="7.26953125" customWidth="1"/>
    <col min="6145" max="6145" width="20.453125" customWidth="1"/>
    <col min="6146" max="6146" width="8.26953125" customWidth="1"/>
    <col min="6147" max="6147" width="8.453125" customWidth="1"/>
    <col min="6148" max="6148" width="8.26953125" customWidth="1"/>
    <col min="6149" max="6149" width="8.7265625" customWidth="1"/>
    <col min="6150" max="6150" width="9" customWidth="1"/>
    <col min="6152" max="6152" width="11.453125" customWidth="1"/>
    <col min="6153" max="6153" width="10" customWidth="1"/>
    <col min="6154" max="6154" width="12" customWidth="1"/>
    <col min="6156" max="6156" width="6.453125" customWidth="1"/>
    <col min="6157" max="6157" width="6.26953125" customWidth="1"/>
    <col min="6158" max="6158" width="7.26953125" customWidth="1"/>
    <col min="6401" max="6401" width="20.453125" customWidth="1"/>
    <col min="6402" max="6402" width="8.26953125" customWidth="1"/>
    <col min="6403" max="6403" width="8.453125" customWidth="1"/>
    <col min="6404" max="6404" width="8.26953125" customWidth="1"/>
    <col min="6405" max="6405" width="8.7265625" customWidth="1"/>
    <col min="6406" max="6406" width="9" customWidth="1"/>
    <col min="6408" max="6408" width="11.453125" customWidth="1"/>
    <col min="6409" max="6409" width="10" customWidth="1"/>
    <col min="6410" max="6410" width="12" customWidth="1"/>
    <col min="6412" max="6412" width="6.453125" customWidth="1"/>
    <col min="6413" max="6413" width="6.26953125" customWidth="1"/>
    <col min="6414" max="6414" width="7.26953125" customWidth="1"/>
    <col min="6657" max="6657" width="20.453125" customWidth="1"/>
    <col min="6658" max="6658" width="8.26953125" customWidth="1"/>
    <col min="6659" max="6659" width="8.453125" customWidth="1"/>
    <col min="6660" max="6660" width="8.26953125" customWidth="1"/>
    <col min="6661" max="6661" width="8.7265625" customWidth="1"/>
    <col min="6662" max="6662" width="9" customWidth="1"/>
    <col min="6664" max="6664" width="11.453125" customWidth="1"/>
    <col min="6665" max="6665" width="10" customWidth="1"/>
    <col min="6666" max="6666" width="12" customWidth="1"/>
    <col min="6668" max="6668" width="6.453125" customWidth="1"/>
    <col min="6669" max="6669" width="6.26953125" customWidth="1"/>
    <col min="6670" max="6670" width="7.26953125" customWidth="1"/>
    <col min="6913" max="6913" width="20.453125" customWidth="1"/>
    <col min="6914" max="6914" width="8.26953125" customWidth="1"/>
    <col min="6915" max="6915" width="8.453125" customWidth="1"/>
    <col min="6916" max="6916" width="8.26953125" customWidth="1"/>
    <col min="6917" max="6917" width="8.7265625" customWidth="1"/>
    <col min="6918" max="6918" width="9" customWidth="1"/>
    <col min="6920" max="6920" width="11.453125" customWidth="1"/>
    <col min="6921" max="6921" width="10" customWidth="1"/>
    <col min="6922" max="6922" width="12" customWidth="1"/>
    <col min="6924" max="6924" width="6.453125" customWidth="1"/>
    <col min="6925" max="6925" width="6.26953125" customWidth="1"/>
    <col min="6926" max="6926" width="7.26953125" customWidth="1"/>
    <col min="7169" max="7169" width="20.453125" customWidth="1"/>
    <col min="7170" max="7170" width="8.26953125" customWidth="1"/>
    <col min="7171" max="7171" width="8.453125" customWidth="1"/>
    <col min="7172" max="7172" width="8.26953125" customWidth="1"/>
    <col min="7173" max="7173" width="8.7265625" customWidth="1"/>
    <col min="7174" max="7174" width="9" customWidth="1"/>
    <col min="7176" max="7176" width="11.453125" customWidth="1"/>
    <col min="7177" max="7177" width="10" customWidth="1"/>
    <col min="7178" max="7178" width="12" customWidth="1"/>
    <col min="7180" max="7180" width="6.453125" customWidth="1"/>
    <col min="7181" max="7181" width="6.26953125" customWidth="1"/>
    <col min="7182" max="7182" width="7.26953125" customWidth="1"/>
    <col min="7425" max="7425" width="20.453125" customWidth="1"/>
    <col min="7426" max="7426" width="8.26953125" customWidth="1"/>
    <col min="7427" max="7427" width="8.453125" customWidth="1"/>
    <col min="7428" max="7428" width="8.26953125" customWidth="1"/>
    <col min="7429" max="7429" width="8.7265625" customWidth="1"/>
    <col min="7430" max="7430" width="9" customWidth="1"/>
    <col min="7432" max="7432" width="11.453125" customWidth="1"/>
    <col min="7433" max="7433" width="10" customWidth="1"/>
    <col min="7434" max="7434" width="12" customWidth="1"/>
    <col min="7436" max="7436" width="6.453125" customWidth="1"/>
    <col min="7437" max="7437" width="6.26953125" customWidth="1"/>
    <col min="7438" max="7438" width="7.26953125" customWidth="1"/>
    <col min="7681" max="7681" width="20.453125" customWidth="1"/>
    <col min="7682" max="7682" width="8.26953125" customWidth="1"/>
    <col min="7683" max="7683" width="8.453125" customWidth="1"/>
    <col min="7684" max="7684" width="8.26953125" customWidth="1"/>
    <col min="7685" max="7685" width="8.7265625" customWidth="1"/>
    <col min="7686" max="7686" width="9" customWidth="1"/>
    <col min="7688" max="7688" width="11.453125" customWidth="1"/>
    <col min="7689" max="7689" width="10" customWidth="1"/>
    <col min="7690" max="7690" width="12" customWidth="1"/>
    <col min="7692" max="7692" width="6.453125" customWidth="1"/>
    <col min="7693" max="7693" width="6.26953125" customWidth="1"/>
    <col min="7694" max="7694" width="7.26953125" customWidth="1"/>
    <col min="7937" max="7937" width="20.453125" customWidth="1"/>
    <col min="7938" max="7938" width="8.26953125" customWidth="1"/>
    <col min="7939" max="7939" width="8.453125" customWidth="1"/>
    <col min="7940" max="7940" width="8.26953125" customWidth="1"/>
    <col min="7941" max="7941" width="8.7265625" customWidth="1"/>
    <col min="7942" max="7942" width="9" customWidth="1"/>
    <col min="7944" max="7944" width="11.453125" customWidth="1"/>
    <col min="7945" max="7945" width="10" customWidth="1"/>
    <col min="7946" max="7946" width="12" customWidth="1"/>
    <col min="7948" max="7948" width="6.453125" customWidth="1"/>
    <col min="7949" max="7949" width="6.26953125" customWidth="1"/>
    <col min="7950" max="7950" width="7.26953125" customWidth="1"/>
    <col min="8193" max="8193" width="20.453125" customWidth="1"/>
    <col min="8194" max="8194" width="8.26953125" customWidth="1"/>
    <col min="8195" max="8195" width="8.453125" customWidth="1"/>
    <col min="8196" max="8196" width="8.26953125" customWidth="1"/>
    <col min="8197" max="8197" width="8.7265625" customWidth="1"/>
    <col min="8198" max="8198" width="9" customWidth="1"/>
    <col min="8200" max="8200" width="11.453125" customWidth="1"/>
    <col min="8201" max="8201" width="10" customWidth="1"/>
    <col min="8202" max="8202" width="12" customWidth="1"/>
    <col min="8204" max="8204" width="6.453125" customWidth="1"/>
    <col min="8205" max="8205" width="6.26953125" customWidth="1"/>
    <col min="8206" max="8206" width="7.26953125" customWidth="1"/>
    <col min="8449" max="8449" width="20.453125" customWidth="1"/>
    <col min="8450" max="8450" width="8.26953125" customWidth="1"/>
    <col min="8451" max="8451" width="8.453125" customWidth="1"/>
    <col min="8452" max="8452" width="8.26953125" customWidth="1"/>
    <col min="8453" max="8453" width="8.7265625" customWidth="1"/>
    <col min="8454" max="8454" width="9" customWidth="1"/>
    <col min="8456" max="8456" width="11.453125" customWidth="1"/>
    <col min="8457" max="8457" width="10" customWidth="1"/>
    <col min="8458" max="8458" width="12" customWidth="1"/>
    <col min="8460" max="8460" width="6.453125" customWidth="1"/>
    <col min="8461" max="8461" width="6.26953125" customWidth="1"/>
    <col min="8462" max="8462" width="7.26953125" customWidth="1"/>
    <col min="8705" max="8705" width="20.453125" customWidth="1"/>
    <col min="8706" max="8706" width="8.26953125" customWidth="1"/>
    <col min="8707" max="8707" width="8.453125" customWidth="1"/>
    <col min="8708" max="8708" width="8.26953125" customWidth="1"/>
    <col min="8709" max="8709" width="8.7265625" customWidth="1"/>
    <col min="8710" max="8710" width="9" customWidth="1"/>
    <col min="8712" max="8712" width="11.453125" customWidth="1"/>
    <col min="8713" max="8713" width="10" customWidth="1"/>
    <col min="8714" max="8714" width="12" customWidth="1"/>
    <col min="8716" max="8716" width="6.453125" customWidth="1"/>
    <col min="8717" max="8717" width="6.26953125" customWidth="1"/>
    <col min="8718" max="8718" width="7.26953125" customWidth="1"/>
    <col min="8961" max="8961" width="20.453125" customWidth="1"/>
    <col min="8962" max="8962" width="8.26953125" customWidth="1"/>
    <col min="8963" max="8963" width="8.453125" customWidth="1"/>
    <col min="8964" max="8964" width="8.26953125" customWidth="1"/>
    <col min="8965" max="8965" width="8.7265625" customWidth="1"/>
    <col min="8966" max="8966" width="9" customWidth="1"/>
    <col min="8968" max="8968" width="11.453125" customWidth="1"/>
    <col min="8969" max="8969" width="10" customWidth="1"/>
    <col min="8970" max="8970" width="12" customWidth="1"/>
    <col min="8972" max="8972" width="6.453125" customWidth="1"/>
    <col min="8973" max="8973" width="6.26953125" customWidth="1"/>
    <col min="8974" max="8974" width="7.26953125" customWidth="1"/>
    <col min="9217" max="9217" width="20.453125" customWidth="1"/>
    <col min="9218" max="9218" width="8.26953125" customWidth="1"/>
    <col min="9219" max="9219" width="8.453125" customWidth="1"/>
    <col min="9220" max="9220" width="8.26953125" customWidth="1"/>
    <col min="9221" max="9221" width="8.7265625" customWidth="1"/>
    <col min="9222" max="9222" width="9" customWidth="1"/>
    <col min="9224" max="9224" width="11.453125" customWidth="1"/>
    <col min="9225" max="9225" width="10" customWidth="1"/>
    <col min="9226" max="9226" width="12" customWidth="1"/>
    <col min="9228" max="9228" width="6.453125" customWidth="1"/>
    <col min="9229" max="9229" width="6.26953125" customWidth="1"/>
    <col min="9230" max="9230" width="7.26953125" customWidth="1"/>
    <col min="9473" max="9473" width="20.453125" customWidth="1"/>
    <col min="9474" max="9474" width="8.26953125" customWidth="1"/>
    <col min="9475" max="9475" width="8.453125" customWidth="1"/>
    <col min="9476" max="9476" width="8.26953125" customWidth="1"/>
    <col min="9477" max="9477" width="8.7265625" customWidth="1"/>
    <col min="9478" max="9478" width="9" customWidth="1"/>
    <col min="9480" max="9480" width="11.453125" customWidth="1"/>
    <col min="9481" max="9481" width="10" customWidth="1"/>
    <col min="9482" max="9482" width="12" customWidth="1"/>
    <col min="9484" max="9484" width="6.453125" customWidth="1"/>
    <col min="9485" max="9485" width="6.26953125" customWidth="1"/>
    <col min="9486" max="9486" width="7.26953125" customWidth="1"/>
    <col min="9729" max="9729" width="20.453125" customWidth="1"/>
    <col min="9730" max="9730" width="8.26953125" customWidth="1"/>
    <col min="9731" max="9731" width="8.453125" customWidth="1"/>
    <col min="9732" max="9732" width="8.26953125" customWidth="1"/>
    <col min="9733" max="9733" width="8.7265625" customWidth="1"/>
    <col min="9734" max="9734" width="9" customWidth="1"/>
    <col min="9736" max="9736" width="11.453125" customWidth="1"/>
    <col min="9737" max="9737" width="10" customWidth="1"/>
    <col min="9738" max="9738" width="12" customWidth="1"/>
    <col min="9740" max="9740" width="6.453125" customWidth="1"/>
    <col min="9741" max="9741" width="6.26953125" customWidth="1"/>
    <col min="9742" max="9742" width="7.26953125" customWidth="1"/>
    <col min="9985" max="9985" width="20.453125" customWidth="1"/>
    <col min="9986" max="9986" width="8.26953125" customWidth="1"/>
    <col min="9987" max="9987" width="8.453125" customWidth="1"/>
    <col min="9988" max="9988" width="8.26953125" customWidth="1"/>
    <col min="9989" max="9989" width="8.7265625" customWidth="1"/>
    <col min="9990" max="9990" width="9" customWidth="1"/>
    <col min="9992" max="9992" width="11.453125" customWidth="1"/>
    <col min="9993" max="9993" width="10" customWidth="1"/>
    <col min="9994" max="9994" width="12" customWidth="1"/>
    <col min="9996" max="9996" width="6.453125" customWidth="1"/>
    <col min="9997" max="9997" width="6.26953125" customWidth="1"/>
    <col min="9998" max="9998" width="7.26953125" customWidth="1"/>
    <col min="10241" max="10241" width="20.453125" customWidth="1"/>
    <col min="10242" max="10242" width="8.26953125" customWidth="1"/>
    <col min="10243" max="10243" width="8.453125" customWidth="1"/>
    <col min="10244" max="10244" width="8.26953125" customWidth="1"/>
    <col min="10245" max="10245" width="8.7265625" customWidth="1"/>
    <col min="10246" max="10246" width="9" customWidth="1"/>
    <col min="10248" max="10248" width="11.453125" customWidth="1"/>
    <col min="10249" max="10249" width="10" customWidth="1"/>
    <col min="10250" max="10250" width="12" customWidth="1"/>
    <col min="10252" max="10252" width="6.453125" customWidth="1"/>
    <col min="10253" max="10253" width="6.26953125" customWidth="1"/>
    <col min="10254" max="10254" width="7.26953125" customWidth="1"/>
    <col min="10497" max="10497" width="20.453125" customWidth="1"/>
    <col min="10498" max="10498" width="8.26953125" customWidth="1"/>
    <col min="10499" max="10499" width="8.453125" customWidth="1"/>
    <col min="10500" max="10500" width="8.26953125" customWidth="1"/>
    <col min="10501" max="10501" width="8.7265625" customWidth="1"/>
    <col min="10502" max="10502" width="9" customWidth="1"/>
    <col min="10504" max="10504" width="11.453125" customWidth="1"/>
    <col min="10505" max="10505" width="10" customWidth="1"/>
    <col min="10506" max="10506" width="12" customWidth="1"/>
    <col min="10508" max="10508" width="6.453125" customWidth="1"/>
    <col min="10509" max="10509" width="6.26953125" customWidth="1"/>
    <col min="10510" max="10510" width="7.26953125" customWidth="1"/>
    <col min="10753" max="10753" width="20.453125" customWidth="1"/>
    <col min="10754" max="10754" width="8.26953125" customWidth="1"/>
    <col min="10755" max="10755" width="8.453125" customWidth="1"/>
    <col min="10756" max="10756" width="8.26953125" customWidth="1"/>
    <col min="10757" max="10757" width="8.7265625" customWidth="1"/>
    <col min="10758" max="10758" width="9" customWidth="1"/>
    <col min="10760" max="10760" width="11.453125" customWidth="1"/>
    <col min="10761" max="10761" width="10" customWidth="1"/>
    <col min="10762" max="10762" width="12" customWidth="1"/>
    <col min="10764" max="10764" width="6.453125" customWidth="1"/>
    <col min="10765" max="10765" width="6.26953125" customWidth="1"/>
    <col min="10766" max="10766" width="7.26953125" customWidth="1"/>
    <col min="11009" max="11009" width="20.453125" customWidth="1"/>
    <col min="11010" max="11010" width="8.26953125" customWidth="1"/>
    <col min="11011" max="11011" width="8.453125" customWidth="1"/>
    <col min="11012" max="11012" width="8.26953125" customWidth="1"/>
    <col min="11013" max="11013" width="8.7265625" customWidth="1"/>
    <col min="11014" max="11014" width="9" customWidth="1"/>
    <col min="11016" max="11016" width="11.453125" customWidth="1"/>
    <col min="11017" max="11017" width="10" customWidth="1"/>
    <col min="11018" max="11018" width="12" customWidth="1"/>
    <col min="11020" max="11020" width="6.453125" customWidth="1"/>
    <col min="11021" max="11021" width="6.26953125" customWidth="1"/>
    <col min="11022" max="11022" width="7.26953125" customWidth="1"/>
    <col min="11265" max="11265" width="20.453125" customWidth="1"/>
    <col min="11266" max="11266" width="8.26953125" customWidth="1"/>
    <col min="11267" max="11267" width="8.453125" customWidth="1"/>
    <col min="11268" max="11268" width="8.26953125" customWidth="1"/>
    <col min="11269" max="11269" width="8.7265625" customWidth="1"/>
    <col min="11270" max="11270" width="9" customWidth="1"/>
    <col min="11272" max="11272" width="11.453125" customWidth="1"/>
    <col min="11273" max="11273" width="10" customWidth="1"/>
    <col min="11274" max="11274" width="12" customWidth="1"/>
    <col min="11276" max="11276" width="6.453125" customWidth="1"/>
    <col min="11277" max="11277" width="6.26953125" customWidth="1"/>
    <col min="11278" max="11278" width="7.26953125" customWidth="1"/>
    <col min="11521" max="11521" width="20.453125" customWidth="1"/>
    <col min="11522" max="11522" width="8.26953125" customWidth="1"/>
    <col min="11523" max="11523" width="8.453125" customWidth="1"/>
    <col min="11524" max="11524" width="8.26953125" customWidth="1"/>
    <col min="11525" max="11525" width="8.7265625" customWidth="1"/>
    <col min="11526" max="11526" width="9" customWidth="1"/>
    <col min="11528" max="11528" width="11.453125" customWidth="1"/>
    <col min="11529" max="11529" width="10" customWidth="1"/>
    <col min="11530" max="11530" width="12" customWidth="1"/>
    <col min="11532" max="11532" width="6.453125" customWidth="1"/>
    <col min="11533" max="11533" width="6.26953125" customWidth="1"/>
    <col min="11534" max="11534" width="7.26953125" customWidth="1"/>
    <col min="11777" max="11777" width="20.453125" customWidth="1"/>
    <col min="11778" max="11778" width="8.26953125" customWidth="1"/>
    <col min="11779" max="11779" width="8.453125" customWidth="1"/>
    <col min="11780" max="11780" width="8.26953125" customWidth="1"/>
    <col min="11781" max="11781" width="8.7265625" customWidth="1"/>
    <col min="11782" max="11782" width="9" customWidth="1"/>
    <col min="11784" max="11784" width="11.453125" customWidth="1"/>
    <col min="11785" max="11785" width="10" customWidth="1"/>
    <col min="11786" max="11786" width="12" customWidth="1"/>
    <col min="11788" max="11788" width="6.453125" customWidth="1"/>
    <col min="11789" max="11789" width="6.26953125" customWidth="1"/>
    <col min="11790" max="11790" width="7.26953125" customWidth="1"/>
    <col min="12033" max="12033" width="20.453125" customWidth="1"/>
    <col min="12034" max="12034" width="8.26953125" customWidth="1"/>
    <col min="12035" max="12035" width="8.453125" customWidth="1"/>
    <col min="12036" max="12036" width="8.26953125" customWidth="1"/>
    <col min="12037" max="12037" width="8.7265625" customWidth="1"/>
    <col min="12038" max="12038" width="9" customWidth="1"/>
    <col min="12040" max="12040" width="11.453125" customWidth="1"/>
    <col min="12041" max="12041" width="10" customWidth="1"/>
    <col min="12042" max="12042" width="12" customWidth="1"/>
    <col min="12044" max="12044" width="6.453125" customWidth="1"/>
    <col min="12045" max="12045" width="6.26953125" customWidth="1"/>
    <col min="12046" max="12046" width="7.26953125" customWidth="1"/>
    <col min="12289" max="12289" width="20.453125" customWidth="1"/>
    <col min="12290" max="12290" width="8.26953125" customWidth="1"/>
    <col min="12291" max="12291" width="8.453125" customWidth="1"/>
    <col min="12292" max="12292" width="8.26953125" customWidth="1"/>
    <col min="12293" max="12293" width="8.7265625" customWidth="1"/>
    <col min="12294" max="12294" width="9" customWidth="1"/>
    <col min="12296" max="12296" width="11.453125" customWidth="1"/>
    <col min="12297" max="12297" width="10" customWidth="1"/>
    <col min="12298" max="12298" width="12" customWidth="1"/>
    <col min="12300" max="12300" width="6.453125" customWidth="1"/>
    <col min="12301" max="12301" width="6.26953125" customWidth="1"/>
    <col min="12302" max="12302" width="7.26953125" customWidth="1"/>
    <col min="12545" max="12545" width="20.453125" customWidth="1"/>
    <col min="12546" max="12546" width="8.26953125" customWidth="1"/>
    <col min="12547" max="12547" width="8.453125" customWidth="1"/>
    <col min="12548" max="12548" width="8.26953125" customWidth="1"/>
    <col min="12549" max="12549" width="8.7265625" customWidth="1"/>
    <col min="12550" max="12550" width="9" customWidth="1"/>
    <col min="12552" max="12552" width="11.453125" customWidth="1"/>
    <col min="12553" max="12553" width="10" customWidth="1"/>
    <col min="12554" max="12554" width="12" customWidth="1"/>
    <col min="12556" max="12556" width="6.453125" customWidth="1"/>
    <col min="12557" max="12557" width="6.26953125" customWidth="1"/>
    <col min="12558" max="12558" width="7.26953125" customWidth="1"/>
    <col min="12801" max="12801" width="20.453125" customWidth="1"/>
    <col min="12802" max="12802" width="8.26953125" customWidth="1"/>
    <col min="12803" max="12803" width="8.453125" customWidth="1"/>
    <col min="12804" max="12804" width="8.26953125" customWidth="1"/>
    <col min="12805" max="12805" width="8.7265625" customWidth="1"/>
    <col min="12806" max="12806" width="9" customWidth="1"/>
    <col min="12808" max="12808" width="11.453125" customWidth="1"/>
    <col min="12809" max="12809" width="10" customWidth="1"/>
    <col min="12810" max="12810" width="12" customWidth="1"/>
    <col min="12812" max="12812" width="6.453125" customWidth="1"/>
    <col min="12813" max="12813" width="6.26953125" customWidth="1"/>
    <col min="12814" max="12814" width="7.26953125" customWidth="1"/>
    <col min="13057" max="13057" width="20.453125" customWidth="1"/>
    <col min="13058" max="13058" width="8.26953125" customWidth="1"/>
    <col min="13059" max="13059" width="8.453125" customWidth="1"/>
    <col min="13060" max="13060" width="8.26953125" customWidth="1"/>
    <col min="13061" max="13061" width="8.7265625" customWidth="1"/>
    <col min="13062" max="13062" width="9" customWidth="1"/>
    <col min="13064" max="13064" width="11.453125" customWidth="1"/>
    <col min="13065" max="13065" width="10" customWidth="1"/>
    <col min="13066" max="13066" width="12" customWidth="1"/>
    <col min="13068" max="13068" width="6.453125" customWidth="1"/>
    <col min="13069" max="13069" width="6.26953125" customWidth="1"/>
    <col min="13070" max="13070" width="7.26953125" customWidth="1"/>
    <col min="13313" max="13313" width="20.453125" customWidth="1"/>
    <col min="13314" max="13314" width="8.26953125" customWidth="1"/>
    <col min="13315" max="13315" width="8.453125" customWidth="1"/>
    <col min="13316" max="13316" width="8.26953125" customWidth="1"/>
    <col min="13317" max="13317" width="8.7265625" customWidth="1"/>
    <col min="13318" max="13318" width="9" customWidth="1"/>
    <col min="13320" max="13320" width="11.453125" customWidth="1"/>
    <col min="13321" max="13321" width="10" customWidth="1"/>
    <col min="13322" max="13322" width="12" customWidth="1"/>
    <col min="13324" max="13324" width="6.453125" customWidth="1"/>
    <col min="13325" max="13325" width="6.26953125" customWidth="1"/>
    <col min="13326" max="13326" width="7.26953125" customWidth="1"/>
    <col min="13569" max="13569" width="20.453125" customWidth="1"/>
    <col min="13570" max="13570" width="8.26953125" customWidth="1"/>
    <col min="13571" max="13571" width="8.453125" customWidth="1"/>
    <col min="13572" max="13572" width="8.26953125" customWidth="1"/>
    <col min="13573" max="13573" width="8.7265625" customWidth="1"/>
    <col min="13574" max="13574" width="9" customWidth="1"/>
    <col min="13576" max="13576" width="11.453125" customWidth="1"/>
    <col min="13577" max="13577" width="10" customWidth="1"/>
    <col min="13578" max="13578" width="12" customWidth="1"/>
    <col min="13580" max="13580" width="6.453125" customWidth="1"/>
    <col min="13581" max="13581" width="6.26953125" customWidth="1"/>
    <col min="13582" max="13582" width="7.26953125" customWidth="1"/>
    <col min="13825" max="13825" width="20.453125" customWidth="1"/>
    <col min="13826" max="13826" width="8.26953125" customWidth="1"/>
    <col min="13827" max="13827" width="8.453125" customWidth="1"/>
    <col min="13828" max="13828" width="8.26953125" customWidth="1"/>
    <col min="13829" max="13829" width="8.7265625" customWidth="1"/>
    <col min="13830" max="13830" width="9" customWidth="1"/>
    <col min="13832" max="13832" width="11.453125" customWidth="1"/>
    <col min="13833" max="13833" width="10" customWidth="1"/>
    <col min="13834" max="13834" width="12" customWidth="1"/>
    <col min="13836" max="13836" width="6.453125" customWidth="1"/>
    <col min="13837" max="13837" width="6.26953125" customWidth="1"/>
    <col min="13838" max="13838" width="7.26953125" customWidth="1"/>
    <col min="14081" max="14081" width="20.453125" customWidth="1"/>
    <col min="14082" max="14082" width="8.26953125" customWidth="1"/>
    <col min="14083" max="14083" width="8.453125" customWidth="1"/>
    <col min="14084" max="14084" width="8.26953125" customWidth="1"/>
    <col min="14085" max="14085" width="8.7265625" customWidth="1"/>
    <col min="14086" max="14086" width="9" customWidth="1"/>
    <col min="14088" max="14088" width="11.453125" customWidth="1"/>
    <col min="14089" max="14089" width="10" customWidth="1"/>
    <col min="14090" max="14090" width="12" customWidth="1"/>
    <col min="14092" max="14092" width="6.453125" customWidth="1"/>
    <col min="14093" max="14093" width="6.26953125" customWidth="1"/>
    <col min="14094" max="14094" width="7.26953125" customWidth="1"/>
    <col min="14337" max="14337" width="20.453125" customWidth="1"/>
    <col min="14338" max="14338" width="8.26953125" customWidth="1"/>
    <col min="14339" max="14339" width="8.453125" customWidth="1"/>
    <col min="14340" max="14340" width="8.26953125" customWidth="1"/>
    <col min="14341" max="14341" width="8.7265625" customWidth="1"/>
    <col min="14342" max="14342" width="9" customWidth="1"/>
    <col min="14344" max="14344" width="11.453125" customWidth="1"/>
    <col min="14345" max="14345" width="10" customWidth="1"/>
    <col min="14346" max="14346" width="12" customWidth="1"/>
    <col min="14348" max="14348" width="6.453125" customWidth="1"/>
    <col min="14349" max="14349" width="6.26953125" customWidth="1"/>
    <col min="14350" max="14350" width="7.26953125" customWidth="1"/>
    <col min="14593" max="14593" width="20.453125" customWidth="1"/>
    <col min="14594" max="14594" width="8.26953125" customWidth="1"/>
    <col min="14595" max="14595" width="8.453125" customWidth="1"/>
    <col min="14596" max="14596" width="8.26953125" customWidth="1"/>
    <col min="14597" max="14597" width="8.7265625" customWidth="1"/>
    <col min="14598" max="14598" width="9" customWidth="1"/>
    <col min="14600" max="14600" width="11.453125" customWidth="1"/>
    <col min="14601" max="14601" width="10" customWidth="1"/>
    <col min="14602" max="14602" width="12" customWidth="1"/>
    <col min="14604" max="14604" width="6.453125" customWidth="1"/>
    <col min="14605" max="14605" width="6.26953125" customWidth="1"/>
    <col min="14606" max="14606" width="7.26953125" customWidth="1"/>
    <col min="14849" max="14849" width="20.453125" customWidth="1"/>
    <col min="14850" max="14850" width="8.26953125" customWidth="1"/>
    <col min="14851" max="14851" width="8.453125" customWidth="1"/>
    <col min="14852" max="14852" width="8.26953125" customWidth="1"/>
    <col min="14853" max="14853" width="8.7265625" customWidth="1"/>
    <col min="14854" max="14854" width="9" customWidth="1"/>
    <col min="14856" max="14856" width="11.453125" customWidth="1"/>
    <col min="14857" max="14857" width="10" customWidth="1"/>
    <col min="14858" max="14858" width="12" customWidth="1"/>
    <col min="14860" max="14860" width="6.453125" customWidth="1"/>
    <col min="14861" max="14861" width="6.26953125" customWidth="1"/>
    <col min="14862" max="14862" width="7.26953125" customWidth="1"/>
    <col min="15105" max="15105" width="20.453125" customWidth="1"/>
    <col min="15106" max="15106" width="8.26953125" customWidth="1"/>
    <col min="15107" max="15107" width="8.453125" customWidth="1"/>
    <col min="15108" max="15108" width="8.26953125" customWidth="1"/>
    <col min="15109" max="15109" width="8.7265625" customWidth="1"/>
    <col min="15110" max="15110" width="9" customWidth="1"/>
    <col min="15112" max="15112" width="11.453125" customWidth="1"/>
    <col min="15113" max="15113" width="10" customWidth="1"/>
    <col min="15114" max="15114" width="12" customWidth="1"/>
    <col min="15116" max="15116" width="6.453125" customWidth="1"/>
    <col min="15117" max="15117" width="6.26953125" customWidth="1"/>
    <col min="15118" max="15118" width="7.26953125" customWidth="1"/>
    <col min="15361" max="15361" width="20.453125" customWidth="1"/>
    <col min="15362" max="15362" width="8.26953125" customWidth="1"/>
    <col min="15363" max="15363" width="8.453125" customWidth="1"/>
    <col min="15364" max="15364" width="8.26953125" customWidth="1"/>
    <col min="15365" max="15365" width="8.7265625" customWidth="1"/>
    <col min="15366" max="15366" width="9" customWidth="1"/>
    <col min="15368" max="15368" width="11.453125" customWidth="1"/>
    <col min="15369" max="15369" width="10" customWidth="1"/>
    <col min="15370" max="15370" width="12" customWidth="1"/>
    <col min="15372" max="15372" width="6.453125" customWidth="1"/>
    <col min="15373" max="15373" width="6.26953125" customWidth="1"/>
    <col min="15374" max="15374" width="7.26953125" customWidth="1"/>
    <col min="15617" max="15617" width="20.453125" customWidth="1"/>
    <col min="15618" max="15618" width="8.26953125" customWidth="1"/>
    <col min="15619" max="15619" width="8.453125" customWidth="1"/>
    <col min="15620" max="15620" width="8.26953125" customWidth="1"/>
    <col min="15621" max="15621" width="8.7265625" customWidth="1"/>
    <col min="15622" max="15622" width="9" customWidth="1"/>
    <col min="15624" max="15624" width="11.453125" customWidth="1"/>
    <col min="15625" max="15625" width="10" customWidth="1"/>
    <col min="15626" max="15626" width="12" customWidth="1"/>
    <col min="15628" max="15628" width="6.453125" customWidth="1"/>
    <col min="15629" max="15629" width="6.26953125" customWidth="1"/>
    <col min="15630" max="15630" width="7.26953125" customWidth="1"/>
    <col min="15873" max="15873" width="20.453125" customWidth="1"/>
    <col min="15874" max="15874" width="8.26953125" customWidth="1"/>
    <col min="15875" max="15875" width="8.453125" customWidth="1"/>
    <col min="15876" max="15876" width="8.26953125" customWidth="1"/>
    <col min="15877" max="15877" width="8.7265625" customWidth="1"/>
    <col min="15878" max="15878" width="9" customWidth="1"/>
    <col min="15880" max="15880" width="11.453125" customWidth="1"/>
    <col min="15881" max="15881" width="10" customWidth="1"/>
    <col min="15882" max="15882" width="12" customWidth="1"/>
    <col min="15884" max="15884" width="6.453125" customWidth="1"/>
    <col min="15885" max="15885" width="6.26953125" customWidth="1"/>
    <col min="15886" max="15886" width="7.26953125" customWidth="1"/>
    <col min="16129" max="16129" width="20.453125" customWidth="1"/>
    <col min="16130" max="16130" width="8.26953125" customWidth="1"/>
    <col min="16131" max="16131" width="8.453125" customWidth="1"/>
    <col min="16132" max="16132" width="8.26953125" customWidth="1"/>
    <col min="16133" max="16133" width="8.7265625" customWidth="1"/>
    <col min="16134" max="16134" width="9" customWidth="1"/>
    <col min="16136" max="16136" width="11.453125" customWidth="1"/>
    <col min="16137" max="16137" width="10" customWidth="1"/>
    <col min="16138" max="16138" width="12" customWidth="1"/>
    <col min="16140" max="16140" width="6.453125" customWidth="1"/>
    <col min="16141" max="16141" width="6.26953125" customWidth="1"/>
    <col min="16142" max="16142" width="7.26953125" customWidth="1"/>
  </cols>
  <sheetData>
    <row r="1" spans="1:17" x14ac:dyDescent="0.35">
      <c r="A1" s="26" t="s">
        <v>64</v>
      </c>
      <c r="B1" s="25"/>
      <c r="D1" s="25"/>
      <c r="E1" s="25"/>
      <c r="F1" s="25"/>
      <c r="G1" s="25"/>
      <c r="H1" s="25"/>
      <c r="I1" s="25"/>
    </row>
    <row r="2" spans="1:17" x14ac:dyDescent="0.35">
      <c r="A2" s="26" t="s">
        <v>65</v>
      </c>
      <c r="B2" s="25"/>
      <c r="C2" s="25"/>
      <c r="D2" s="25"/>
      <c r="E2" s="25"/>
      <c r="F2" s="25"/>
      <c r="G2" s="25"/>
      <c r="H2" s="25"/>
      <c r="I2" s="25"/>
      <c r="J2" s="43"/>
      <c r="K2" s="43"/>
      <c r="L2" s="43"/>
      <c r="M2" s="43"/>
      <c r="N2" s="43"/>
      <c r="O2" s="43"/>
    </row>
    <row r="3" spans="1:17" x14ac:dyDescent="0.35">
      <c r="A3" s="25"/>
      <c r="B3" s="25"/>
      <c r="C3" s="25"/>
      <c r="D3" s="25"/>
      <c r="E3" s="26" t="s">
        <v>66</v>
      </c>
      <c r="F3" s="25"/>
      <c r="G3" s="25"/>
      <c r="H3" s="25"/>
      <c r="I3" s="25"/>
      <c r="J3" s="43"/>
      <c r="K3" s="43"/>
      <c r="L3" s="43"/>
      <c r="M3" s="43"/>
      <c r="N3" s="43"/>
      <c r="O3" s="43"/>
    </row>
    <row r="4" spans="1:17" x14ac:dyDescent="0.35">
      <c r="I4" s="42" t="s">
        <v>113</v>
      </c>
      <c r="J4" s="83"/>
      <c r="K4" s="83"/>
      <c r="L4" s="43"/>
      <c r="M4" s="43"/>
      <c r="N4" s="43"/>
      <c r="O4" s="43"/>
    </row>
    <row r="5" spans="1:17" x14ac:dyDescent="0.35">
      <c r="A5" s="25" t="s">
        <v>67</v>
      </c>
      <c r="B5" s="27">
        <f>'Accounting Data'!B5</f>
        <v>335.1</v>
      </c>
      <c r="C5" s="25" t="s">
        <v>68</v>
      </c>
      <c r="D5" s="25"/>
      <c r="E5" s="44"/>
      <c r="F5" s="25"/>
      <c r="G5" s="25"/>
      <c r="H5" s="25"/>
      <c r="I5" s="44"/>
      <c r="J5" s="45"/>
      <c r="K5" s="46"/>
      <c r="L5" s="47"/>
      <c r="M5" s="43"/>
      <c r="N5" s="48"/>
      <c r="O5" s="43"/>
    </row>
    <row r="6" spans="1:17" ht="76.5" customHeight="1" x14ac:dyDescent="0.35">
      <c r="A6" s="25" t="s">
        <v>48</v>
      </c>
      <c r="B6" s="37">
        <f>'Accounting Data'!B24</f>
        <v>7.5239037573584966E-2</v>
      </c>
      <c r="C6" s="25" t="s">
        <v>70</v>
      </c>
      <c r="D6" s="25"/>
      <c r="E6" s="44"/>
      <c r="F6" s="44"/>
      <c r="G6" s="44"/>
      <c r="H6" s="44"/>
      <c r="I6" s="94" t="s">
        <v>110</v>
      </c>
      <c r="J6" s="82"/>
      <c r="K6" s="43"/>
      <c r="L6" s="49"/>
      <c r="M6" s="43"/>
      <c r="N6" s="43"/>
      <c r="O6" s="50"/>
      <c r="P6" s="43"/>
      <c r="Q6" s="51"/>
    </row>
    <row r="7" spans="1:17" s="43" customFormat="1" ht="13" x14ac:dyDescent="0.3">
      <c r="A7" s="25" t="s">
        <v>72</v>
      </c>
      <c r="B7" s="71">
        <v>7.0000000000000007E-2</v>
      </c>
      <c r="C7" s="25" t="s">
        <v>73</v>
      </c>
      <c r="D7" s="25"/>
      <c r="E7" s="44"/>
      <c r="F7" s="44"/>
      <c r="G7" s="44"/>
      <c r="H7" s="44"/>
      <c r="I7" s="44"/>
      <c r="J7" s="44"/>
    </row>
    <row r="8" spans="1:17" x14ac:dyDescent="0.35">
      <c r="A8" s="25" t="s">
        <v>75</v>
      </c>
      <c r="B8" s="40">
        <v>0.25</v>
      </c>
      <c r="C8" s="25"/>
      <c r="D8" s="25"/>
      <c r="E8" s="53"/>
      <c r="F8" s="44"/>
      <c r="G8" s="44"/>
      <c r="H8" s="44"/>
      <c r="I8" s="44"/>
      <c r="J8" s="44"/>
      <c r="K8" s="43"/>
      <c r="L8" s="43"/>
      <c r="M8" s="43"/>
      <c r="N8" s="43"/>
      <c r="O8" s="43"/>
    </row>
    <row r="9" spans="1:17" s="55" customFormat="1" x14ac:dyDescent="0.35">
      <c r="A9" s="25" t="s">
        <v>77</v>
      </c>
      <c r="B9" s="71">
        <f>'Accounting Data'!G29</f>
        <v>-0.40486993590551429</v>
      </c>
      <c r="C9" s="25" t="s">
        <v>78</v>
      </c>
      <c r="D9" s="25"/>
      <c r="E9" s="44"/>
      <c r="F9" s="54"/>
      <c r="G9" s="54"/>
      <c r="H9" s="44"/>
      <c r="I9" s="83" t="s">
        <v>111</v>
      </c>
      <c r="J9" s="84"/>
      <c r="K9" s="84"/>
      <c r="L9" s="81"/>
      <c r="M9" s="43"/>
      <c r="N9" s="50"/>
      <c r="O9" s="43"/>
      <c r="P9" s="50"/>
    </row>
    <row r="10" spans="1:17" s="55" customFormat="1" x14ac:dyDescent="0.35">
      <c r="A10" s="25" t="s">
        <v>80</v>
      </c>
      <c r="B10" s="71">
        <f>'Accounting Data'!G32</f>
        <v>-0.34109308465210864</v>
      </c>
      <c r="C10" s="25" t="s">
        <v>78</v>
      </c>
      <c r="D10" s="25"/>
      <c r="E10" s="44"/>
      <c r="F10" s="54"/>
      <c r="G10" s="54"/>
      <c r="H10" s="44"/>
      <c r="I10" s="83" t="s">
        <v>112</v>
      </c>
      <c r="J10" s="84"/>
      <c r="K10" s="84"/>
      <c r="L10" s="81"/>
      <c r="M10" s="43"/>
      <c r="N10" s="49"/>
      <c r="O10" s="43"/>
      <c r="P10" s="50"/>
    </row>
    <row r="11" spans="1:17" x14ac:dyDescent="0.35">
      <c r="A11" s="25" t="s">
        <v>82</v>
      </c>
      <c r="B11" s="25">
        <v>5</v>
      </c>
      <c r="C11" s="25" t="s">
        <v>83</v>
      </c>
      <c r="D11" s="25"/>
      <c r="E11" s="44"/>
      <c r="F11" s="44"/>
      <c r="G11" s="44"/>
      <c r="H11" s="44"/>
      <c r="I11" s="44"/>
      <c r="J11" s="44"/>
      <c r="K11" s="43"/>
      <c r="L11" s="43"/>
      <c r="M11" s="43"/>
      <c r="N11" s="43"/>
      <c r="O11" s="43"/>
    </row>
    <row r="12" spans="1:17" x14ac:dyDescent="0.35">
      <c r="A12" s="25" t="s">
        <v>84</v>
      </c>
      <c r="B12" s="38">
        <f>'NCC Group'!B16</f>
        <v>9.0967475180361634E-2</v>
      </c>
      <c r="C12" s="25"/>
      <c r="D12" s="25"/>
      <c r="E12" s="44"/>
      <c r="F12" s="44"/>
      <c r="G12" s="44"/>
      <c r="H12" s="44"/>
      <c r="I12" s="44"/>
      <c r="J12" s="44"/>
      <c r="K12" s="43"/>
      <c r="L12" s="43"/>
      <c r="M12" s="43"/>
      <c r="N12" s="43"/>
      <c r="O12" s="43"/>
    </row>
    <row r="13" spans="1:17" x14ac:dyDescent="0.35">
      <c r="A13" s="25" t="s">
        <v>63</v>
      </c>
      <c r="B13" s="56">
        <f>'Accounting Data'!B47</f>
        <v>33.5</v>
      </c>
      <c r="C13" s="25" t="s">
        <v>68</v>
      </c>
      <c r="D13" s="25"/>
      <c r="E13" s="44"/>
      <c r="F13" s="44"/>
      <c r="G13" s="44"/>
      <c r="H13" s="44"/>
      <c r="I13" s="44"/>
      <c r="J13" s="44"/>
      <c r="K13" s="43"/>
      <c r="L13" s="43"/>
      <c r="M13" s="43"/>
      <c r="N13" s="43"/>
      <c r="O13" s="43"/>
    </row>
    <row r="14" spans="1:17" x14ac:dyDescent="0.35">
      <c r="A14" s="25"/>
      <c r="B14" s="27"/>
      <c r="C14" s="25"/>
      <c r="D14" s="25"/>
      <c r="E14" s="25"/>
      <c r="F14" s="25"/>
      <c r="G14" s="25"/>
      <c r="H14" s="25"/>
      <c r="I14" s="25"/>
      <c r="J14" s="43"/>
      <c r="K14" s="43"/>
      <c r="L14" s="43"/>
      <c r="M14" s="43"/>
      <c r="N14" s="43"/>
      <c r="O14" s="43"/>
    </row>
    <row r="15" spans="1:17" x14ac:dyDescent="0.35">
      <c r="A15" s="26" t="s">
        <v>86</v>
      </c>
      <c r="B15" s="25"/>
      <c r="C15" s="25"/>
      <c r="D15" s="25"/>
      <c r="E15" s="25"/>
      <c r="F15" s="25"/>
      <c r="G15" s="25"/>
      <c r="H15" s="41"/>
      <c r="I15" s="25"/>
      <c r="J15" s="43"/>
      <c r="K15" s="43"/>
      <c r="L15" s="43"/>
      <c r="M15" s="43"/>
      <c r="N15" s="43"/>
      <c r="O15" s="43"/>
    </row>
    <row r="16" spans="1:17" x14ac:dyDescent="0.35">
      <c r="A16" s="25" t="s">
        <v>87</v>
      </c>
      <c r="B16" s="25">
        <v>1</v>
      </c>
      <c r="C16" s="25">
        <v>2</v>
      </c>
      <c r="D16" s="25">
        <v>3</v>
      </c>
      <c r="E16" s="25">
        <v>4</v>
      </c>
      <c r="F16" s="57">
        <v>5</v>
      </c>
      <c r="G16" s="57" t="s">
        <v>88</v>
      </c>
      <c r="H16" s="25"/>
      <c r="I16" s="25"/>
      <c r="J16" s="43"/>
      <c r="K16" s="43"/>
      <c r="L16" s="43"/>
      <c r="M16" s="43"/>
      <c r="N16" s="43"/>
      <c r="O16" s="43"/>
    </row>
    <row r="17" spans="1:15" x14ac:dyDescent="0.35">
      <c r="A17" s="25" t="s">
        <v>89</v>
      </c>
      <c r="B17" s="56">
        <f>B5*(1+$B$6)</f>
        <v>360.31260149090832</v>
      </c>
      <c r="C17" s="56">
        <f>B17*(1+$B$6)</f>
        <v>387.42217485271891</v>
      </c>
      <c r="D17" s="56">
        <f t="shared" ref="D17:F17" si="0">C17*(1+$B$6)</f>
        <v>416.57144642330263</v>
      </c>
      <c r="E17" s="56">
        <f t="shared" si="0"/>
        <v>447.91388113282812</v>
      </c>
      <c r="F17" s="56">
        <f t="shared" si="0"/>
        <v>481.61449046511126</v>
      </c>
      <c r="G17" s="56">
        <f>F17</f>
        <v>481.61449046511126</v>
      </c>
      <c r="H17" s="25"/>
      <c r="I17" s="25"/>
      <c r="J17" s="43"/>
      <c r="K17" s="43"/>
      <c r="L17" s="43"/>
      <c r="M17" s="43"/>
      <c r="N17" s="43"/>
      <c r="O17" s="43"/>
    </row>
    <row r="18" spans="1:15" x14ac:dyDescent="0.35">
      <c r="A18" s="25" t="s">
        <v>90</v>
      </c>
      <c r="B18" s="58">
        <f>B17*$B$7</f>
        <v>25.221882104363583</v>
      </c>
      <c r="C18" s="58">
        <f t="shared" ref="C18:G18" si="1">C17*$B$7</f>
        <v>27.119552239690325</v>
      </c>
      <c r="D18" s="58">
        <f t="shared" si="1"/>
        <v>29.160001249631186</v>
      </c>
      <c r="E18" s="58">
        <f t="shared" si="1"/>
        <v>31.35397167929797</v>
      </c>
      <c r="F18" s="58">
        <f t="shared" si="1"/>
        <v>33.71301433255779</v>
      </c>
      <c r="G18" s="58">
        <f t="shared" si="1"/>
        <v>33.71301433255779</v>
      </c>
      <c r="H18" s="25"/>
      <c r="I18" s="25"/>
      <c r="J18" s="43"/>
      <c r="K18" s="43"/>
      <c r="L18" s="43"/>
      <c r="M18" s="43"/>
      <c r="N18" s="43"/>
      <c r="O18" s="43"/>
    </row>
    <row r="19" spans="1:15" x14ac:dyDescent="0.35">
      <c r="A19" s="25" t="s">
        <v>91</v>
      </c>
      <c r="B19" s="59">
        <f>B18*$B$8</f>
        <v>6.3054705260908959</v>
      </c>
      <c r="C19" s="59">
        <f t="shared" ref="C19:G19" si="2">C18*$B$8</f>
        <v>6.7798880599225813</v>
      </c>
      <c r="D19" s="59">
        <f t="shared" si="2"/>
        <v>7.2900003124077966</v>
      </c>
      <c r="E19" s="59">
        <f t="shared" si="2"/>
        <v>7.8384929198244926</v>
      </c>
      <c r="F19" s="59">
        <f t="shared" si="2"/>
        <v>8.4282535831394476</v>
      </c>
      <c r="G19" s="59">
        <f t="shared" si="2"/>
        <v>8.4282535831394476</v>
      </c>
      <c r="H19" s="25"/>
      <c r="I19" s="25"/>
      <c r="J19" s="43"/>
      <c r="K19" s="43"/>
      <c r="L19" s="43"/>
      <c r="M19" s="43"/>
      <c r="N19" s="43"/>
      <c r="O19" s="43"/>
    </row>
    <row r="20" spans="1:15" x14ac:dyDescent="0.35">
      <c r="A20" s="25" t="s">
        <v>92</v>
      </c>
      <c r="B20" s="58">
        <f>(B17-B5)*$B$9</f>
        <v>-10.207824349635317</v>
      </c>
      <c r="C20" s="58">
        <f>(C17-B17)*$B$9</f>
        <v>-10.975851229422091</v>
      </c>
      <c r="D20" s="58">
        <f t="shared" ref="D20:F20" si="3">(D17-C17)*$B$9</f>
        <v>-11.801663712474662</v>
      </c>
      <c r="E20" s="58">
        <f t="shared" si="3"/>
        <v>-12.689609531968353</v>
      </c>
      <c r="F20" s="58">
        <f t="shared" si="3"/>
        <v>-13.644363540338251</v>
      </c>
      <c r="G20" s="58">
        <v>0</v>
      </c>
      <c r="H20" s="25"/>
      <c r="I20" s="25"/>
      <c r="J20" s="43"/>
      <c r="K20" s="43"/>
      <c r="L20" s="43"/>
      <c r="M20" s="43"/>
      <c r="N20" s="43"/>
      <c r="O20" s="43"/>
    </row>
    <row r="21" spans="1:15" x14ac:dyDescent="0.35">
      <c r="A21" s="25" t="s">
        <v>93</v>
      </c>
      <c r="B21" s="64">
        <f>(B17-B5)*B10</f>
        <v>-8.5998440146382649</v>
      </c>
      <c r="C21" s="64">
        <f>(C17-B17)*$B$10</f>
        <v>-9.246888001582608</v>
      </c>
      <c r="D21" s="64">
        <f t="shared" ref="D21:F21" si="4">(D17-C17)*$B$10</f>
        <v>-9.9426149553724166</v>
      </c>
      <c r="E21" s="64">
        <f t="shared" si="4"/>
        <v>-10.690687735579367</v>
      </c>
      <c r="F21" s="64">
        <f t="shared" si="4"/>
        <v>-11.495044791804094</v>
      </c>
      <c r="G21" s="64">
        <v>0</v>
      </c>
      <c r="H21" s="25"/>
      <c r="I21" s="25"/>
      <c r="J21" s="43"/>
      <c r="K21" s="43"/>
      <c r="L21" s="43"/>
      <c r="M21" s="43"/>
      <c r="N21" s="43"/>
      <c r="O21" s="43"/>
    </row>
    <row r="22" spans="1:15" x14ac:dyDescent="0.35">
      <c r="A22" s="25"/>
      <c r="B22" s="25"/>
      <c r="C22" s="25"/>
      <c r="D22" s="25"/>
      <c r="E22" s="25"/>
      <c r="F22" s="25"/>
      <c r="G22" s="25"/>
      <c r="H22" s="25"/>
      <c r="I22" s="25"/>
      <c r="J22" s="43"/>
      <c r="K22" s="43"/>
      <c r="L22" s="43"/>
      <c r="M22" s="43"/>
      <c r="N22" s="43"/>
      <c r="O22" s="43"/>
    </row>
    <row r="23" spans="1:15" x14ac:dyDescent="0.35">
      <c r="A23" s="25" t="s">
        <v>94</v>
      </c>
      <c r="B23" s="66">
        <f>B18-(B19+B20+B21)</f>
        <v>37.724079942546268</v>
      </c>
      <c r="C23" s="66">
        <f t="shared" ref="C23:G23" si="5">C18-(C19+C20+C21)</f>
        <v>40.562403410772447</v>
      </c>
      <c r="D23" s="66">
        <f t="shared" si="5"/>
        <v>43.614279605070465</v>
      </c>
      <c r="E23" s="66">
        <f t="shared" si="5"/>
        <v>46.895776027021199</v>
      </c>
      <c r="F23" s="66">
        <f t="shared" si="5"/>
        <v>50.424169081560692</v>
      </c>
      <c r="G23" s="66">
        <f t="shared" si="5"/>
        <v>25.284760749418343</v>
      </c>
      <c r="H23" s="25"/>
      <c r="I23" s="25"/>
      <c r="J23" s="60"/>
      <c r="K23" s="43"/>
      <c r="L23" s="43"/>
      <c r="M23" s="43"/>
      <c r="N23" s="43"/>
      <c r="O23" s="43"/>
    </row>
    <row r="24" spans="1:15" x14ac:dyDescent="0.35">
      <c r="A24" s="25" t="s">
        <v>95</v>
      </c>
      <c r="B24" s="65">
        <f>B23*(1+$B$12)^-B16</f>
        <v>34.578556007189512</v>
      </c>
      <c r="C24" s="65">
        <f t="shared" ref="C24:F24" si="6">C23*(1+$B$12)^-C16</f>
        <v>34.080038248352025</v>
      </c>
      <c r="D24" s="65">
        <f t="shared" si="6"/>
        <v>33.588707601545025</v>
      </c>
      <c r="E24" s="65">
        <f t="shared" si="6"/>
        <v>33.104460450441053</v>
      </c>
      <c r="F24" s="65">
        <f t="shared" si="6"/>
        <v>32.627194672545457</v>
      </c>
      <c r="G24" s="65">
        <f>G23/B12*(1+B12)^-F16</f>
        <v>179.85134560323073</v>
      </c>
      <c r="H24" s="25"/>
      <c r="I24" s="25"/>
      <c r="J24" s="43"/>
      <c r="K24" s="43"/>
      <c r="L24" s="43"/>
      <c r="M24" s="43"/>
      <c r="N24" s="43"/>
      <c r="O24" s="43"/>
    </row>
    <row r="25" spans="1:15" x14ac:dyDescent="0.35">
      <c r="A25" s="43"/>
      <c r="B25" s="61"/>
      <c r="C25" s="61"/>
      <c r="D25" s="61"/>
      <c r="E25" s="61"/>
      <c r="F25" s="61"/>
      <c r="G25" s="61"/>
      <c r="H25" s="61"/>
      <c r="I25" s="61"/>
      <c r="J25" s="43"/>
      <c r="K25" s="43"/>
      <c r="L25" s="43"/>
      <c r="M25" s="43"/>
      <c r="N25" s="43"/>
      <c r="O25" s="43"/>
    </row>
    <row r="26" spans="1:15" x14ac:dyDescent="0.35">
      <c r="A26" s="43"/>
      <c r="B26" s="61"/>
      <c r="C26" s="61"/>
      <c r="D26" s="61"/>
      <c r="E26" s="61"/>
      <c r="F26" s="61"/>
      <c r="G26" s="61"/>
      <c r="H26" s="61"/>
      <c r="I26" s="61"/>
      <c r="J26" s="43"/>
      <c r="K26" s="43"/>
      <c r="L26" s="43"/>
      <c r="M26" s="43"/>
      <c r="N26" s="43"/>
      <c r="O26" s="43"/>
    </row>
    <row r="27" spans="1:15" x14ac:dyDescent="0.35">
      <c r="A27" s="25" t="s">
        <v>96</v>
      </c>
      <c r="B27" s="72">
        <f>SUM(B24:G24)</f>
        <v>347.83030258330382</v>
      </c>
      <c r="C27" s="25"/>
      <c r="D27" s="43"/>
      <c r="E27" s="43"/>
      <c r="F27" s="43"/>
      <c r="G27" s="43"/>
      <c r="H27" s="43"/>
      <c r="I27" s="43"/>
      <c r="J27" s="43"/>
      <c r="K27" s="43"/>
      <c r="L27" s="43"/>
      <c r="M27" s="43"/>
      <c r="N27" s="43"/>
      <c r="O27" s="43"/>
    </row>
    <row r="28" spans="1:15" x14ac:dyDescent="0.35">
      <c r="A28" s="25" t="s">
        <v>97</v>
      </c>
      <c r="B28" s="58">
        <f>B13</f>
        <v>33.5</v>
      </c>
      <c r="C28" s="25"/>
      <c r="D28" s="43"/>
      <c r="E28" s="43"/>
      <c r="F28" s="43"/>
      <c r="G28" s="43"/>
      <c r="H28" s="43"/>
      <c r="I28" s="43"/>
      <c r="J28" s="43"/>
      <c r="K28" s="43"/>
      <c r="L28" s="43"/>
      <c r="M28" s="43"/>
      <c r="N28" s="43"/>
      <c r="O28" s="43"/>
    </row>
    <row r="29" spans="1:15" x14ac:dyDescent="0.35">
      <c r="A29" s="25" t="s">
        <v>98</v>
      </c>
      <c r="B29" s="62">
        <f>'NCC Group'!B10</f>
        <v>120.2</v>
      </c>
      <c r="C29" s="25"/>
      <c r="D29" s="43"/>
      <c r="E29" s="43"/>
      <c r="F29" s="43"/>
      <c r="G29" s="43"/>
      <c r="H29" s="43"/>
      <c r="I29" s="43"/>
      <c r="J29" s="43"/>
      <c r="K29" s="43"/>
      <c r="L29" s="43"/>
      <c r="M29" s="43"/>
      <c r="N29" s="43"/>
      <c r="O29" s="43"/>
    </row>
    <row r="30" spans="1:15" x14ac:dyDescent="0.35">
      <c r="A30" s="25"/>
      <c r="B30" s="25"/>
      <c r="C30" s="25"/>
      <c r="D30" s="43"/>
      <c r="E30" s="43"/>
      <c r="F30" s="43"/>
      <c r="G30" s="43"/>
      <c r="H30" s="43"/>
      <c r="I30" s="43"/>
      <c r="J30" s="43"/>
      <c r="K30" s="43"/>
      <c r="L30" s="43"/>
      <c r="M30" s="43"/>
      <c r="N30" s="43"/>
      <c r="O30" s="43"/>
    </row>
    <row r="31" spans="1:15" x14ac:dyDescent="0.35">
      <c r="A31" s="25" t="s">
        <v>99</v>
      </c>
      <c r="B31" s="72">
        <f>B27+B28-B29</f>
        <v>261.13030258330383</v>
      </c>
      <c r="C31" s="25" t="s">
        <v>68</v>
      </c>
      <c r="D31" s="43"/>
      <c r="E31" s="43"/>
      <c r="F31" s="43"/>
      <c r="G31" s="43"/>
      <c r="H31" s="43"/>
      <c r="I31" s="43"/>
      <c r="J31" s="43"/>
      <c r="K31" s="43"/>
      <c r="L31" s="43"/>
      <c r="M31" s="43"/>
      <c r="N31" s="43"/>
      <c r="O31" s="43"/>
    </row>
    <row r="32" spans="1:15" x14ac:dyDescent="0.35">
      <c r="A32" s="25"/>
      <c r="B32" s="25"/>
      <c r="C32" s="25"/>
      <c r="D32" s="43"/>
      <c r="E32" s="43"/>
      <c r="F32" s="43"/>
      <c r="G32" s="43"/>
      <c r="H32" s="43"/>
      <c r="I32" s="43"/>
      <c r="J32" s="43"/>
      <c r="K32" s="43"/>
      <c r="L32" s="43"/>
      <c r="M32" s="43"/>
      <c r="N32" s="43"/>
      <c r="O32" s="43"/>
    </row>
    <row r="33" spans="1:15" x14ac:dyDescent="0.35">
      <c r="A33" s="25" t="s">
        <v>100</v>
      </c>
      <c r="B33" s="28">
        <f>'NCC Group'!B9</f>
        <v>379.32</v>
      </c>
      <c r="C33" s="25" t="s">
        <v>68</v>
      </c>
      <c r="D33" s="25" t="s">
        <v>109</v>
      </c>
      <c r="E33" s="25"/>
      <c r="F33" s="25"/>
      <c r="G33" s="43"/>
      <c r="H33" s="43"/>
      <c r="I33" s="43"/>
      <c r="J33" s="43"/>
      <c r="K33" s="43"/>
      <c r="L33" s="43"/>
      <c r="M33" s="43"/>
      <c r="N33" s="43"/>
      <c r="O33" s="43"/>
    </row>
    <row r="34" spans="1:15" x14ac:dyDescent="0.35">
      <c r="A34" s="43"/>
      <c r="B34" s="43"/>
      <c r="C34" s="43"/>
      <c r="D34" s="43"/>
      <c r="E34" s="43"/>
      <c r="F34" s="43"/>
      <c r="G34" s="43"/>
      <c r="H34" s="43"/>
      <c r="I34" s="43"/>
      <c r="J34" s="43"/>
      <c r="K34" s="43"/>
      <c r="L34" s="43"/>
      <c r="M34" s="43"/>
      <c r="N34" s="43"/>
      <c r="O34" s="43"/>
    </row>
    <row r="35" spans="1:15" x14ac:dyDescent="0.35">
      <c r="A35" s="43"/>
      <c r="B35" s="50"/>
      <c r="C35" s="43"/>
      <c r="D35" s="43"/>
      <c r="E35" s="43"/>
      <c r="F35" s="43"/>
      <c r="G35" s="43"/>
      <c r="H35" s="43"/>
      <c r="I35" s="43"/>
      <c r="J35" s="43"/>
      <c r="K35" s="43"/>
      <c r="L35" s="43"/>
      <c r="M35" s="43"/>
      <c r="N35" s="43"/>
      <c r="O35" s="43"/>
    </row>
    <row r="36" spans="1:15" x14ac:dyDescent="0.35">
      <c r="B36" s="80">
        <f>B31/B33</f>
        <v>0.68841691074370936</v>
      </c>
      <c r="C36" s="43"/>
      <c r="D36" s="43"/>
      <c r="E36" s="43"/>
      <c r="F36" s="43"/>
      <c r="G36" s="43"/>
      <c r="H36" s="43"/>
      <c r="I36" s="43"/>
      <c r="J36" s="43"/>
    </row>
    <row r="37" spans="1:15" x14ac:dyDescent="0.35">
      <c r="B37" s="43"/>
      <c r="C37" s="43"/>
      <c r="D37" s="43"/>
      <c r="E37" s="43"/>
      <c r="F37" s="43"/>
      <c r="G37" s="43"/>
      <c r="H37" s="43"/>
      <c r="I37" s="43"/>
      <c r="J37" s="43"/>
    </row>
    <row r="38" spans="1:15" x14ac:dyDescent="0.35">
      <c r="B38" s="43"/>
      <c r="C38" s="43"/>
      <c r="D38" s="43"/>
      <c r="E38" s="43"/>
      <c r="F38" s="43"/>
      <c r="G38" s="43"/>
      <c r="H38" s="43"/>
      <c r="I38" s="43"/>
      <c r="J38" s="43"/>
    </row>
    <row r="39" spans="1:15" x14ac:dyDescent="0.35">
      <c r="B39" s="43"/>
      <c r="C39" s="43"/>
      <c r="D39" s="43"/>
      <c r="E39" s="43"/>
      <c r="F39" s="43"/>
      <c r="G39" s="43"/>
      <c r="H39" s="43"/>
      <c r="I39" s="43"/>
      <c r="J39" s="43"/>
    </row>
    <row r="40" spans="1:15" x14ac:dyDescent="0.35">
      <c r="B40" s="43"/>
      <c r="C40" s="43"/>
      <c r="D40" s="43"/>
      <c r="E40" s="43"/>
      <c r="F40" s="43"/>
      <c r="G40" s="43"/>
      <c r="H40" s="43"/>
      <c r="I40" s="43"/>
      <c r="J40" s="43"/>
    </row>
    <row r="41" spans="1:15" x14ac:dyDescent="0.35">
      <c r="B41" s="43"/>
      <c r="C41" s="43"/>
      <c r="D41" s="43"/>
      <c r="E41" s="43"/>
      <c r="F41" s="43"/>
      <c r="G41" s="43"/>
      <c r="H41" s="43"/>
      <c r="I41" s="43"/>
      <c r="J41" s="43"/>
    </row>
    <row r="42" spans="1:15" x14ac:dyDescent="0.35">
      <c r="B42" s="43"/>
      <c r="C42" s="43"/>
      <c r="D42" s="43"/>
      <c r="E42" s="43"/>
      <c r="F42" s="43"/>
      <c r="G42" s="43"/>
      <c r="H42" s="43"/>
      <c r="I42" s="43"/>
      <c r="J42" s="43"/>
    </row>
    <row r="43" spans="1:15" x14ac:dyDescent="0.35">
      <c r="B43" s="43"/>
      <c r="C43" s="43"/>
      <c r="D43" s="43"/>
      <c r="E43" s="43"/>
      <c r="F43" s="43"/>
      <c r="G43" s="43"/>
      <c r="H43" s="43"/>
      <c r="I43" s="43"/>
      <c r="J43" s="4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E0189718D26D4BAD503A509C29B5DF" ma:contentTypeVersion="4" ma:contentTypeDescription="Create a new document." ma:contentTypeScope="" ma:versionID="015877cfc87a8215b4e0a2161fb16e59">
  <xsd:schema xmlns:xsd="http://www.w3.org/2001/XMLSchema" xmlns:xs="http://www.w3.org/2001/XMLSchema" xmlns:p="http://schemas.microsoft.com/office/2006/metadata/properties" xmlns:ns3="b43a0084-e9a4-4e58-acb6-d8740297f8a6" targetNamespace="http://schemas.microsoft.com/office/2006/metadata/properties" ma:root="true" ma:fieldsID="8a646ddc4036a2ee47d6093508f651c8" ns3:_="">
    <xsd:import namespace="b43a0084-e9a4-4e58-acb6-d8740297f8a6"/>
    <xsd:element name="properties">
      <xsd:complexType>
        <xsd:sequence>
          <xsd:element name="documentManagement">
            <xsd:complexType>
              <xsd:all>
                <xsd:element ref="ns3:_activity" minOccurs="0"/>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3a0084-e9a4-4e58-acb6-d8740297f8a6"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43a0084-e9a4-4e58-acb6-d8740297f8a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4EBFA8-85BE-441A-9D16-17F6D488B7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3a0084-e9a4-4e58-acb6-d8740297f8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6DD9E5-9A3B-4210-B7CE-5023FCC140A3}">
  <ds:schemaRefs>
    <ds:schemaRef ds:uri="http://www.w3.org/XML/1998/namespace"/>
    <ds:schemaRef ds:uri="http://purl.org/dc/elements/1.1/"/>
    <ds:schemaRef ds:uri="http://purl.org/dc/terms/"/>
    <ds:schemaRef ds:uri="http://schemas.openxmlformats.org/package/2006/metadata/core-properties"/>
    <ds:schemaRef ds:uri="b43a0084-e9a4-4e58-acb6-d8740297f8a6"/>
    <ds:schemaRef ds:uri="http://schemas.microsoft.com/office/2006/documentManagement/types"/>
    <ds:schemaRef ds:uri="http://schemas.microsoft.com/office/2006/metadata/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1A0FBAC6-D284-4DB9-A963-D06D103FE8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Dividend calculation </vt:lpstr>
      <vt:lpstr>NCC Group</vt:lpstr>
      <vt:lpstr>Accounting Data</vt:lpstr>
      <vt:lpstr>First Draft SVA</vt:lpstr>
      <vt:lpstr>Revised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Limica Andrew Lopes 2023 (N1242167)</dc:creator>
  <cp:keywords/>
  <dc:description/>
  <cp:lastModifiedBy>Limica Andrew Lopes 2023 (N1242167)</cp:lastModifiedBy>
  <cp:revision/>
  <dcterms:created xsi:type="dcterms:W3CDTF">2023-12-21T10:39:02Z</dcterms:created>
  <dcterms:modified xsi:type="dcterms:W3CDTF">2024-01-14T20:48:36Z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0x01010042E0189718D26D4BAD503A509C29B5DF</vt:lpwstr>
  </property>
</Properties>
</file>