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minate" sheetId="1" r:id="rId4"/>
    <sheet state="visible" name="Equivalent Laminate Properties" sheetId="2" r:id="rId5"/>
    <sheet state="visible" name="Materials" sheetId="3" r:id="rId6"/>
    <sheet state="visible" name="jank bendtests" sheetId="4" r:id="rId7"/>
    <sheet state="visible" name="Loading" sheetId="5" r:id="rId8"/>
    <sheet state="visible" name="Layer Calculations" sheetId="6" r:id="rId9"/>
    <sheet state="visible" name="Laminate Calculations" sheetId="7" r:id="rId10"/>
    <sheet state="visible" name="StressX" sheetId="8" r:id="rId11"/>
    <sheet state="visible" name="StressY" sheetId="9" r:id="rId12"/>
    <sheet state="visible" name="StressXY" sheetId="10" r:id="rId13"/>
    <sheet state="visible" name="PlotData" sheetId="11" r:id="rId14"/>
    <sheet state="visible" name="Sheet3" sheetId="12" r:id="rId15"/>
    <sheet state="visible" name="panel 3 instron" sheetId="13" r:id="rId16"/>
    <sheet state="visible" name="panel 45325" sheetId="14" r:id="rId17"/>
    <sheet state="visible" name="45326" sheetId="15" r:id="rId18"/>
  </sheets>
  <definedNames>
    <definedName name="a">#REF!</definedName>
  </definedNames>
  <calcPr/>
  <extLst>
    <ext uri="GoogleSheetsCustomDataVersion2">
      <go:sheetsCustomData xmlns:go="http://customooxmlschemas.google.com/" r:id="rId19" roundtripDataChecksum="BfIliFnu4qZBL2BpvUNthW3XmjFDJHKRs0LTWPFL2p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======
ID#AAAAuGaTX7Q
antonio lopez    (2023-04-26 23:41:18)
poisons ratio</t>
      </text>
    </comment>
    <comment authorId="0" ref="A11">
      <text>
        <t xml:space="preserve">======
ID#AAAAuGaTX7M
antonio lopez    (2023-04-26 23:41:07)
coefficient of thermal expansion against the fiber direction</t>
      </text>
    </comment>
    <comment authorId="0" ref="A10">
      <text>
        <t xml:space="preserve">======
ID#AAAAuGaTX7I
antonio lopez    (2023-04-26 23:40:54)
coefficient of thermal expansion in the fiber direction,</t>
      </text>
    </comment>
    <comment authorId="0" ref="A9">
      <text>
        <t xml:space="preserve">======
ID#AAAAuGaTX7E
antonio lopez    (2023-04-26 23:40:20)
ratio of the shear stress to the shear strain in the plane of the laminate, assuming that the laminate is loaded only in shear</t>
      </text>
    </comment>
    <comment authorId="0" ref="A7">
      <text>
        <t xml:space="preserve">======
ID#AAAAuGaTX7A
antonio lopez    (2023-04-26 23:39:43)
transverse elastic modulus</t>
      </text>
    </comment>
    <comment authorId="0" ref="A6">
      <text>
        <t xml:space="preserve">======
ID#AAAAuGaTX68
antonio lopez    (2023-04-26 23:39:29)
longitudinal elastic modulus</t>
      </text>
    </comment>
  </commentList>
  <extLst>
    <ext uri="GoogleSheetsCustomDataVersion2">
      <go:sheetsCustomData xmlns:go="http://customooxmlschemas.google.com/" r:id="rId1" roundtripDataSignature="AMtx7miJCgmgMDjR/yPYpTP18PbG1XXqCw=="/>
    </ext>
  </extLst>
</comments>
</file>

<file path=xl/sharedStrings.xml><?xml version="1.0" encoding="utf-8"?>
<sst xmlns="http://schemas.openxmlformats.org/spreadsheetml/2006/main" count="291" uniqueCount="196">
  <si>
    <t>Laminate</t>
  </si>
  <si>
    <t>Enter layer information in bold coloumns from top (layer 1) to bottom (max 30)</t>
  </si>
  <si>
    <t>LAYER #</t>
  </si>
  <si>
    <t>Mat. ID</t>
  </si>
  <si>
    <t>Material Name</t>
  </si>
  <si>
    <t>Thickness (m)</t>
  </si>
  <si>
    <t>Angle (°)</t>
  </si>
  <si>
    <t>full ply thickness (in)</t>
  </si>
  <si>
    <t xml:space="preserve">in </t>
  </si>
  <si>
    <t>m</t>
  </si>
  <si>
    <t>Total thickness</t>
  </si>
  <si>
    <t>mm</t>
  </si>
  <si>
    <t>E_xx (Pa)</t>
  </si>
  <si>
    <t>fw main:</t>
  </si>
  <si>
    <t>E_yy (Pa)</t>
  </si>
  <si>
    <t>v_xy</t>
  </si>
  <si>
    <t>v_yx</t>
  </si>
  <si>
    <t>G_xy (Pa)</t>
  </si>
  <si>
    <t>alpha_x</t>
  </si>
  <si>
    <t>alpha_y</t>
  </si>
  <si>
    <t>alpha_xy</t>
  </si>
  <si>
    <t>Materials</t>
  </si>
  <si>
    <t>Enter you material</t>
  </si>
  <si>
    <t>properties here.</t>
  </si>
  <si>
    <t>Define your own materials in S.I. units</t>
  </si>
  <si>
    <t>Material Number</t>
  </si>
  <si>
    <t xml:space="preserve">fiberglast 3k tw </t>
  </si>
  <si>
    <t>rockwest T300 3k</t>
  </si>
  <si>
    <t>TC380/T1100GC 12k 71E</t>
  </si>
  <si>
    <t>3/16 Nomex HC 1/4 thick</t>
  </si>
  <si>
    <t>TC380/T700SC 12k Spread Tow</t>
  </si>
  <si>
    <t>Toray 3900 3k pw</t>
  </si>
  <si>
    <t>fiberglast 2363 1k pw</t>
  </si>
  <si>
    <t>1/4 cell AL hc</t>
  </si>
  <si>
    <t>foam</t>
  </si>
  <si>
    <t>E_11 (Pa)</t>
  </si>
  <si>
    <t>E_22 (Pa)</t>
  </si>
  <si>
    <t>v_12</t>
  </si>
  <si>
    <t>G_12 (Pa)</t>
  </si>
  <si>
    <t>alpha_1</t>
  </si>
  <si>
    <t>alpha_2</t>
  </si>
  <si>
    <t>https://store.acpcomposites.com/SSP%20Applications/NetSuite%20Inc.%20-%20CMS/CMS/Site-2/files/Data%20Sheets%20(PDS)/Polyurethane-Foam-PDS.pdf</t>
  </si>
  <si>
    <t>b</t>
  </si>
  <si>
    <t>weight (lbs)</t>
  </si>
  <si>
    <t>IRL Deflection data: (in.)</t>
  </si>
  <si>
    <t>Theo bend calc (in.)</t>
  </si>
  <si>
    <t>3k tw deflection theo</t>
  </si>
  <si>
    <t>3k pw deflection theo (in)</t>
  </si>
  <si>
    <t>failed endplate slab:</t>
  </si>
  <si>
    <t>h (thickness)</t>
  </si>
  <si>
    <t>L</t>
  </si>
  <si>
    <t>psi</t>
  </si>
  <si>
    <t>L_2</t>
  </si>
  <si>
    <t xml:space="preserve"> </t>
  </si>
  <si>
    <t>I</t>
  </si>
  <si>
    <t>Endplate slab fliped</t>
  </si>
  <si>
    <t>h</t>
  </si>
  <si>
    <t>endplate slap  same</t>
  </si>
  <si>
    <t>l</t>
  </si>
  <si>
    <t>D11</t>
  </si>
  <si>
    <t>D11' psi</t>
  </si>
  <si>
    <t>Loading</t>
  </si>
  <si>
    <t>Apply loading</t>
  </si>
  <si>
    <t>in terms of</t>
  </si>
  <si>
    <t>membrane</t>
  </si>
  <si>
    <t>forces and bending</t>
  </si>
  <si>
    <t>moments</t>
  </si>
  <si>
    <t>and curing</t>
  </si>
  <si>
    <t>temperature</t>
  </si>
  <si>
    <t>gradient</t>
  </si>
  <si>
    <t>Membrane loads and bending moments:</t>
  </si>
  <si>
    <t>N_x</t>
  </si>
  <si>
    <t>N_y</t>
  </si>
  <si>
    <t>N_xy</t>
  </si>
  <si>
    <t>M_x</t>
  </si>
  <si>
    <t>M_y</t>
  </si>
  <si>
    <t>M_xy</t>
  </si>
  <si>
    <t>Temperature gradient from cure:</t>
  </si>
  <si>
    <t>Delta T</t>
  </si>
  <si>
    <t>Delta-T</t>
  </si>
  <si>
    <t>Layer #</t>
  </si>
  <si>
    <t>Matl ID</t>
  </si>
  <si>
    <t>Thickness</t>
  </si>
  <si>
    <t>Angle</t>
  </si>
  <si>
    <t>cos</t>
  </si>
  <si>
    <t>sin</t>
  </si>
  <si>
    <t>E_11</t>
  </si>
  <si>
    <t>E_22</t>
  </si>
  <si>
    <t>G_12</t>
  </si>
  <si>
    <t>v_21</t>
  </si>
  <si>
    <t>1-v_12*v_21</t>
  </si>
  <si>
    <t>Q_11</t>
  </si>
  <si>
    <t>Q_12</t>
  </si>
  <si>
    <t>Q_22</t>
  </si>
  <si>
    <t>Q_66</t>
  </si>
  <si>
    <t>QB_11</t>
  </si>
  <si>
    <t>QB_12</t>
  </si>
  <si>
    <t>QB_16</t>
  </si>
  <si>
    <t>QB_22</t>
  </si>
  <si>
    <t>QB_26</t>
  </si>
  <si>
    <t>QB_66</t>
  </si>
  <si>
    <t>z_top</t>
  </si>
  <si>
    <t>z_bottom</t>
  </si>
  <si>
    <t>z_bar</t>
  </si>
  <si>
    <t>A-terms</t>
  </si>
  <si>
    <t>A_11 term</t>
  </si>
  <si>
    <t>A_12 term</t>
  </si>
  <si>
    <t>A_16 term</t>
  </si>
  <si>
    <t>A_22 term</t>
  </si>
  <si>
    <t>A_26 term</t>
  </si>
  <si>
    <t>A_66 term</t>
  </si>
  <si>
    <t>B-terms</t>
  </si>
  <si>
    <t>B_11 term</t>
  </si>
  <si>
    <t>B_12 term</t>
  </si>
  <si>
    <t>B_16 term</t>
  </si>
  <si>
    <t>B_22 term</t>
  </si>
  <si>
    <t>B_26 term</t>
  </si>
  <si>
    <t>B_66 term</t>
  </si>
  <si>
    <t>D-terms</t>
  </si>
  <si>
    <t>D_11 term</t>
  </si>
  <si>
    <t>D_12 term</t>
  </si>
  <si>
    <t>D_16 term</t>
  </si>
  <si>
    <t>D_22 term</t>
  </si>
  <si>
    <t>D_26 term</t>
  </si>
  <si>
    <t>D_66 term</t>
  </si>
  <si>
    <t>Unit Thermal Loads</t>
  </si>
  <si>
    <t>N_xT term</t>
  </si>
  <si>
    <t>N_yT term</t>
  </si>
  <si>
    <t>N_xyT term</t>
  </si>
  <si>
    <t>M_xT term</t>
  </si>
  <si>
    <t>M_yT term</t>
  </si>
  <si>
    <t>M_xyT term</t>
  </si>
  <si>
    <t>eps_x</t>
  </si>
  <si>
    <t>eps_y</t>
  </si>
  <si>
    <t>gamma_xy</t>
  </si>
  <si>
    <t>kappa_x</t>
  </si>
  <si>
    <t>kappa_y</t>
  </si>
  <si>
    <t>kappa_xy</t>
  </si>
  <si>
    <t>Values at the top of layers</t>
  </si>
  <si>
    <t>Total Strains</t>
  </si>
  <si>
    <t>eps_1</t>
  </si>
  <si>
    <t>eps_2</t>
  </si>
  <si>
    <t>gamma_12</t>
  </si>
  <si>
    <t>Mechanical Strains</t>
  </si>
  <si>
    <t>sig_1</t>
  </si>
  <si>
    <t>sig_2</t>
  </si>
  <si>
    <t>tau_12</t>
  </si>
  <si>
    <t>sig_x</t>
  </si>
  <si>
    <t>sig_y</t>
  </si>
  <si>
    <t>tau_xy</t>
  </si>
  <si>
    <t>Values at the bottom of layers</t>
  </si>
  <si>
    <t>ABD Matrix:</t>
  </si>
  <si>
    <t>Inverted</t>
  </si>
  <si>
    <t>Applied Loading</t>
  </si>
  <si>
    <t>Thermal Loading</t>
  </si>
  <si>
    <t>Total Loading</t>
  </si>
  <si>
    <t>Strains/Curvatures</t>
  </si>
  <si>
    <t>N_xT</t>
  </si>
  <si>
    <t>N_yT</t>
  </si>
  <si>
    <t>N_xyT</t>
  </si>
  <si>
    <t>=</t>
  </si>
  <si>
    <t>Gives</t>
  </si>
  <si>
    <t>z</t>
  </si>
  <si>
    <t>F:</t>
  </si>
  <si>
    <t>w:</t>
  </si>
  <si>
    <t>E1:</t>
  </si>
  <si>
    <t>E2:</t>
  </si>
  <si>
    <t>E3:</t>
  </si>
  <si>
    <t>I1:</t>
  </si>
  <si>
    <t>I2:</t>
  </si>
  <si>
    <t>I3:</t>
  </si>
  <si>
    <t>L:</t>
  </si>
  <si>
    <t>POINT LOAD:</t>
  </si>
  <si>
    <t>DISTRIBUTED LOAD</t>
  </si>
  <si>
    <t>FW HP:</t>
  </si>
  <si>
    <t>Spar:</t>
  </si>
  <si>
    <t>FW LP:</t>
  </si>
  <si>
    <t>FW Difflection:</t>
  </si>
  <si>
    <t>TESTNUM</t>
  </si>
  <si>
    <t>POINTNUM</t>
  </si>
  <si>
    <t>TIME</t>
  </si>
  <si>
    <t>POSIT</t>
  </si>
  <si>
    <t>FORCE</t>
  </si>
  <si>
    <t>EXT</t>
  </si>
  <si>
    <t>lb/in</t>
  </si>
  <si>
    <t>length</t>
  </si>
  <si>
    <t>width</t>
  </si>
  <si>
    <t>thickness</t>
  </si>
  <si>
    <t>ex</t>
  </si>
  <si>
    <t>e_flex</t>
  </si>
  <si>
    <t>ex max</t>
  </si>
  <si>
    <t>ex avg</t>
  </si>
  <si>
    <t>ex calc</t>
  </si>
  <si>
    <t xml:space="preserve">% diff max </t>
  </si>
  <si>
    <t>%diff avg</t>
  </si>
  <si>
    <t>max 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</si>
</sst>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"/>
    <numFmt numFmtId="165" formatCode="0.000E+00"/>
    <numFmt numFmtId="166" formatCode="0.000"/>
    <numFmt numFmtId="167" formatCode="0.000000"/>
    <numFmt numFmtId="168" formatCode="0.0000"/>
    <numFmt numFmtId="169" formatCode="0.0000E+00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b/>
      <color theme="1"/>
      <name val="Arial"/>
      <scheme val="minor"/>
    </font>
    <font>
      <sz val="9.0"/>
      <color rgb="FF000000"/>
      <name val="&quot;Google Sans Mono&quot;"/>
    </font>
    <font>
      <color theme="1"/>
      <name val="&quot;Open Sans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99CCFF"/>
        <bgColor rgb="FF99CCFF"/>
      </patternFill>
    </fill>
    <fill>
      <patternFill patternType="solid">
        <fgColor rgb="FF99CC00"/>
        <bgColor rgb="FF99CC00"/>
      </patternFill>
    </fill>
  </fills>
  <borders count="19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0" fontId="2" numFmtId="11" xfId="0" applyAlignment="1" applyBorder="1" applyFont="1" applyNumberForma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0" fillId="0" fontId="4" numFmtId="3" xfId="0" applyAlignment="1" applyFont="1" applyNumberFormat="1">
      <alignment horizontal="center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0" fillId="0" fontId="4" numFmtId="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4" xfId="0" applyAlignment="1" applyFont="1" applyNumberFormat="1">
      <alignment horizontal="center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12" fillId="0" fontId="2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center" shrinkToFit="0" vertical="center" wrapText="0"/>
    </xf>
    <xf borderId="0" fillId="0" fontId="4" numFmtId="4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165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11" xfId="0" applyAlignment="1" applyFont="1" applyNumberFormat="1">
      <alignment horizontal="center" readingOrder="0" shrinkToFit="0" vertical="center" wrapText="0"/>
    </xf>
    <xf borderId="0" fillId="0" fontId="4" numFmtId="166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5" xfId="0" applyAlignment="1" applyFont="1" applyNumberFormat="1">
      <alignment horizontal="center" readingOrder="0" shrinkToFit="0" vertical="center" wrapText="0"/>
    </xf>
    <xf borderId="0" fillId="0" fontId="4" numFmtId="165" xfId="0" applyAlignment="1" applyFont="1" applyNumberFormat="1">
      <alignment horizontal="right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/>
    </xf>
    <xf borderId="0" fillId="2" fontId="7" numFmtId="0" xfId="0" applyFill="1" applyFont="1"/>
    <xf borderId="0" fillId="0" fontId="3" numFmtId="11" xfId="0" applyAlignment="1" applyFont="1" applyNumberFormat="1">
      <alignment readingOrder="0"/>
    </xf>
    <xf borderId="0" fillId="0" fontId="3" numFmtId="0" xfId="0" applyFont="1"/>
    <xf borderId="0" fillId="0" fontId="3" numFmtId="165" xfId="0" applyFont="1" applyNumberFormat="1"/>
    <xf borderId="0" fillId="2" fontId="7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4" numFmtId="11" xfId="0" applyAlignment="1" applyFont="1" applyNumberFormat="1">
      <alignment shrinkToFit="0" vertical="bottom" wrapText="0"/>
    </xf>
    <xf borderId="0" fillId="0" fontId="4" numFmtId="168" xfId="0" applyAlignment="1" applyFont="1" applyNumberFormat="1">
      <alignment shrinkToFit="0" vertical="bottom" wrapText="0"/>
    </xf>
    <xf borderId="0" fillId="0" fontId="4" numFmtId="168" xfId="0" applyAlignment="1" applyFont="1" applyNumberFormat="1">
      <alignment horizontal="center"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0" fillId="0" fontId="3" numFmtId="11" xfId="0" applyFont="1" applyNumberFormat="1"/>
    <xf borderId="0" fillId="0" fontId="4" numFmtId="11" xfId="0" applyFont="1" applyNumberFormat="1"/>
    <xf borderId="0" fillId="0" fontId="2" numFmtId="0" xfId="0" applyAlignment="1" applyFont="1">
      <alignment horizontal="center" shrinkToFit="0" vertical="bottom" wrapText="0"/>
    </xf>
    <xf borderId="0" fillId="0" fontId="4" numFmtId="169" xfId="0" applyAlignment="1" applyFont="1" applyNumberFormat="1">
      <alignment horizontal="center" shrinkToFit="0" vertical="bottom" wrapText="0"/>
    </xf>
    <xf borderId="0" fillId="0" fontId="4" numFmtId="165" xfId="0" applyAlignment="1" applyFont="1" applyNumberForma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4" numFmtId="3" xfId="0" applyAlignment="1" applyFont="1" applyNumberFormat="1">
      <alignment horizontal="left"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13" fillId="3" fontId="4" numFmtId="165" xfId="0" applyAlignment="1" applyBorder="1" applyFill="1" applyFont="1" applyNumberFormat="1">
      <alignment shrinkToFit="0" vertical="bottom" wrapText="0"/>
    </xf>
    <xf borderId="14" fillId="3" fontId="4" numFmtId="165" xfId="0" applyAlignment="1" applyBorder="1" applyFont="1" applyNumberFormat="1">
      <alignment shrinkToFit="0" vertical="bottom" wrapText="0"/>
    </xf>
    <xf borderId="14" fillId="3" fontId="4" numFmtId="169" xfId="0" applyAlignment="1" applyBorder="1" applyFont="1" applyNumberFormat="1">
      <alignment shrinkToFit="0" vertical="bottom" wrapText="0"/>
    </xf>
    <xf borderId="14" fillId="4" fontId="4" numFmtId="165" xfId="0" applyAlignment="1" applyBorder="1" applyFill="1" applyFont="1" applyNumberFormat="1">
      <alignment shrinkToFit="0" vertical="bottom" wrapText="0"/>
    </xf>
    <xf borderId="15" fillId="4" fontId="4" numFmtId="169" xfId="0" applyAlignment="1" applyBorder="1" applyFont="1" applyNumberFormat="1">
      <alignment shrinkToFit="0" vertical="bottom" wrapText="0"/>
    </xf>
    <xf borderId="15" fillId="4" fontId="4" numFmtId="165" xfId="0" applyAlignment="1" applyBorder="1" applyFont="1" applyNumberFormat="1">
      <alignment shrinkToFit="0" vertical="bottom" wrapText="0"/>
    </xf>
    <xf borderId="13" fillId="3" fontId="4" numFmtId="169" xfId="0" applyAlignment="1" applyBorder="1" applyFont="1" applyNumberFormat="1">
      <alignment shrinkToFit="0" vertical="bottom" wrapText="0"/>
    </xf>
    <xf borderId="14" fillId="4" fontId="4" numFmtId="169" xfId="0" applyAlignment="1" applyBorder="1" applyFont="1" applyNumberFormat="1">
      <alignment shrinkToFit="0" vertical="bottom" wrapText="0"/>
    </xf>
    <xf borderId="13" fillId="4" fontId="4" numFmtId="165" xfId="0" applyAlignment="1" applyBorder="1" applyFont="1" applyNumberFormat="1">
      <alignment shrinkToFit="0" vertical="bottom" wrapText="0"/>
    </xf>
    <xf borderId="14" fillId="5" fontId="4" numFmtId="165" xfId="0" applyAlignment="1" applyBorder="1" applyFill="1" applyFont="1" applyNumberFormat="1">
      <alignment shrinkToFit="0" vertical="bottom" wrapText="0"/>
    </xf>
    <xf borderId="15" fillId="5" fontId="4" numFmtId="165" xfId="0" applyAlignment="1" applyBorder="1" applyFont="1" applyNumberFormat="1">
      <alignment shrinkToFit="0" vertical="bottom" wrapText="0"/>
    </xf>
    <xf borderId="13" fillId="4" fontId="4" numFmtId="169" xfId="0" applyAlignment="1" applyBorder="1" applyFont="1" applyNumberFormat="1">
      <alignment shrinkToFit="0" vertical="bottom" wrapText="0"/>
    </xf>
    <xf borderId="13" fillId="3" fontId="4" numFmtId="0" xfId="0" applyAlignment="1" applyBorder="1" applyFont="1">
      <alignment shrinkToFit="0" vertical="bottom" wrapText="0"/>
    </xf>
    <xf borderId="14" fillId="3" fontId="4" numFmtId="0" xfId="0" applyAlignment="1" applyBorder="1" applyFont="1">
      <alignment shrinkToFit="0" vertical="bottom" wrapText="0"/>
    </xf>
    <xf borderId="14" fillId="4" fontId="4" numFmtId="0" xfId="0" applyAlignment="1" applyBorder="1" applyFont="1">
      <alignment shrinkToFit="0" vertical="bottom" wrapText="0"/>
    </xf>
    <xf borderId="15" fillId="4" fontId="4" numFmtId="0" xfId="0" applyAlignment="1" applyBorder="1" applyFont="1">
      <alignment shrinkToFit="0" vertical="bottom" wrapText="0"/>
    </xf>
    <xf borderId="13" fillId="4" fontId="4" numFmtId="0" xfId="0" applyAlignment="1" applyBorder="1" applyFont="1">
      <alignment shrinkToFit="0" vertical="bottom" wrapText="0"/>
    </xf>
    <xf borderId="14" fillId="5" fontId="4" numFmtId="0" xfId="0" applyAlignment="1" applyBorder="1" applyFont="1">
      <alignment shrinkToFit="0" vertical="bottom" wrapText="0"/>
    </xf>
    <xf borderId="15" fillId="5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16" fillId="0" fontId="4" numFmtId="0" xfId="0" applyAlignment="1" applyBorder="1" applyFont="1">
      <alignment horizontal="center" shrinkToFit="0" vertical="bottom" wrapText="0"/>
    </xf>
    <xf borderId="16" fillId="0" fontId="4" numFmtId="165" xfId="0" applyAlignment="1" applyBorder="1" applyFont="1" applyNumberFormat="1">
      <alignment horizontal="center" shrinkToFit="0" vertical="center" wrapText="0"/>
    </xf>
    <xf borderId="17" fillId="6" fontId="4" numFmtId="165" xfId="0" applyAlignment="1" applyBorder="1" applyFill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18" fillId="0" fontId="3" numFmtId="0" xfId="0" applyAlignment="1" applyBorder="1" applyFont="1">
      <alignment readingOrder="0"/>
    </xf>
    <xf borderId="8" fillId="0" fontId="3" numFmtId="0" xfId="0" applyBorder="1" applyFont="1"/>
    <xf borderId="5" fillId="0" fontId="3" numFmtId="0" xfId="0" applyAlignment="1" applyBorder="1" applyFont="1">
      <alignment readingOrder="0"/>
    </xf>
    <xf borderId="8" fillId="2" fontId="0" numFmtId="0" xfId="0" applyAlignment="1" applyBorder="1" applyFont="1">
      <alignment readingOrder="0"/>
    </xf>
    <xf borderId="5" fillId="0" fontId="3" numFmtId="0" xfId="0" applyBorder="1" applyFont="1"/>
    <xf borderId="10" fillId="0" fontId="3" numFmtId="0" xfId="0" applyAlignment="1" applyBorder="1" applyFont="1">
      <alignment readingOrder="0"/>
    </xf>
    <xf borderId="12" fillId="0" fontId="3" numFmtId="0" xfId="0" applyBorder="1" applyFont="1"/>
    <xf borderId="0" fillId="0" fontId="8" numFmtId="0" xfId="0" applyAlignment="1" applyFont="1">
      <alignment vertical="bottom"/>
    </xf>
    <xf borderId="0" fillId="0" fontId="3" numFmtId="10" xfId="0" applyAlignment="1" applyFont="1" applyNumberFormat="1">
      <alignment readingOrder="0"/>
    </xf>
    <xf borderId="0" fillId="0" fontId="8" numFmtId="0" xfId="0" applyAlignment="1" applyFont="1">
      <alignment horizontal="right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1.xml"/><Relationship Id="rId10" Type="http://schemas.openxmlformats.org/officeDocument/2006/relationships/worksheet" Target="worksheets/sheet7.xml"/><Relationship Id="rId13" Type="http://schemas.openxmlformats.org/officeDocument/2006/relationships/chartsheet" Target="chartsheets/sheet3.xml"/><Relationship Id="rId12" Type="http://schemas.openxmlformats.org/officeDocument/2006/relationships/chartsheet" Target="chartsheets/sheet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9.xml"/><Relationship Id="rId14" Type="http://schemas.openxmlformats.org/officeDocument/2006/relationships/worksheet" Target="worksheets/sheet8.xml"/><Relationship Id="rId17" Type="http://schemas.openxmlformats.org/officeDocument/2006/relationships/worksheet" Target="worksheets/sheet11.xml"/><Relationship Id="rId16" Type="http://schemas.openxmlformats.org/officeDocument/2006/relationships/worksheet" Target="worksheets/sheet10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Bend Deflection vs Load: (in.)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'jank bendtests'!$I$1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'jank bendtests'!$H$2:$H$6</c:f>
            </c:numRef>
          </c:xVal>
          <c:yVal>
            <c:numRef>
              <c:f>'jank bendtests'!$I$2:$I$6</c:f>
              <c:numCache/>
            </c:numRef>
          </c:yVal>
        </c:ser>
        <c:ser>
          <c:idx val="1"/>
          <c:order val="1"/>
          <c:tx>
            <c:strRef>
              <c:f>'jank bendtests'!$J$1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'jank bendtests'!$H$2:$H$6</c:f>
            </c:numRef>
          </c:xVal>
          <c:yVal>
            <c:numRef>
              <c:f>'jank bendtests'!$J$2:$J$6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211266"/>
        <c:axId val="524088595"/>
      </c:scatterChart>
      <c:valAx>
        <c:axId val="19692112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Load (lbf)</a:t>
                </a:r>
              </a:p>
            </c:rich>
          </c:tx>
          <c:overlay val="0"/>
        </c:title>
        <c:numFmt formatCode="#,##0.00;(#,##0.00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4088595"/>
      </c:valAx>
      <c:valAx>
        <c:axId val="524088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Deflection data: (in.)</a:t>
                </a:r>
              </a:p>
            </c:rich>
          </c:tx>
          <c:overlay val="0"/>
        </c:title>
        <c:numFmt formatCode="#,##0.00;(#,##0.00)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9211266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Stress in x-Direction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xVal>
            <c:numRef>
              <c:f>PlotData!$D$2:$D$61</c:f>
            </c:numRef>
          </c:xVal>
          <c:yVal>
            <c:numRef>
              <c:f>PlotData!$B$2:$B$61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908730"/>
        <c:axId val="356774642"/>
      </c:scatterChart>
      <c:valAx>
        <c:axId val="6889087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Stress (Pa)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774642"/>
      </c:valAx>
      <c:valAx>
        <c:axId val="356774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z-direction location w.r.t. midplane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8908730"/>
      </c:valAx>
    </c:plotArea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Stress in y-Direction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xVal>
            <c:numRef>
              <c:f>PlotData!$F$2:$F$61</c:f>
            </c:numRef>
          </c:xVal>
          <c:yVal>
            <c:numRef>
              <c:f>PlotData!$B$2:$B$61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52020"/>
        <c:axId val="1770723221"/>
      </c:scatterChart>
      <c:valAx>
        <c:axId val="932520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Stress (Pa)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723221"/>
      </c:valAx>
      <c:valAx>
        <c:axId val="1770723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z-direction location w.r.t. midplane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252020"/>
      </c:valAx>
    </c:plotArea>
  </c:chart>
  <c:spPr>
    <a:solidFill>
      <a:srgbClr val="00000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Shear Stress xy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xVal>
            <c:numRef>
              <c:f>PlotData!$H$2:$H$61</c:f>
            </c:numRef>
          </c:xVal>
          <c:yVal>
            <c:numRef>
              <c:f>PlotData!$B$2:$B$61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065313"/>
        <c:axId val="1956202309"/>
      </c:scatterChart>
      <c:valAx>
        <c:axId val="8390653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Stress (Pa)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202309"/>
      </c:valAx>
      <c:valAx>
        <c:axId val="1956202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z-direction location w.r.t. midplane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065313"/>
      </c:valAx>
    </c:plotArea>
  </c:chart>
  <c:spPr>
    <a:solidFill>
      <a:srgbClr val="00000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PlotData!$A$1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PlotData!$A$2:$A$19</c:f>
            </c:strRef>
          </c:cat>
          <c:val>
            <c:numRef>
              <c:f>PlotData!$A$2:$A$19</c:f>
              <c:numCache/>
            </c:numRef>
          </c:val>
          <c:smooth val="0"/>
        </c:ser>
        <c:ser>
          <c:idx val="1"/>
          <c:order val="1"/>
          <c:tx>
            <c:strRef>
              <c:f>PlotData!$B$1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PlotData!$A$2:$A$19</c:f>
            </c:strRef>
          </c:cat>
          <c:val>
            <c:numRef>
              <c:f>PlotData!$B$2:$B$19</c:f>
              <c:numCache/>
            </c:numRef>
          </c:val>
          <c:smooth val="0"/>
        </c:ser>
        <c:ser>
          <c:idx val="2"/>
          <c:order val="2"/>
          <c:tx>
            <c:strRef>
              <c:f>PlotData!$D$1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PlotData!$A$2:$A$19</c:f>
            </c:strRef>
          </c:cat>
          <c:val>
            <c:numRef>
              <c:f>PlotData!$D$2:$D$19</c:f>
              <c:numCache/>
            </c:numRef>
          </c:val>
          <c:smooth val="0"/>
        </c:ser>
        <c:ser>
          <c:idx val="3"/>
          <c:order val="3"/>
          <c:tx>
            <c:strRef>
              <c:f>PlotData!$E$1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PlotData!$A$2:$A$19</c:f>
            </c:strRef>
          </c:cat>
          <c:val>
            <c:numRef>
              <c:f>PlotData!$E$2:$E$19</c:f>
              <c:numCache/>
            </c:numRef>
          </c:val>
          <c:smooth val="0"/>
        </c:ser>
        <c:ser>
          <c:idx val="4"/>
          <c:order val="4"/>
          <c:tx>
            <c:strRef>
              <c:f>PlotData!$F$1</c:f>
            </c:strRef>
          </c:tx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PlotData!$A$2:$A$19</c:f>
            </c:strRef>
          </c:cat>
          <c:val>
            <c:numRef>
              <c:f>PlotData!$F$2:$F$19</c:f>
              <c:numCache/>
            </c:numRef>
          </c:val>
          <c:smooth val="0"/>
        </c:ser>
        <c:axId val="1940877598"/>
        <c:axId val="1216062740"/>
      </c:lineChart>
      <c:catAx>
        <c:axId val="1940877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062740"/>
      </c:catAx>
      <c:valAx>
        <c:axId val="1216062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877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'panel 3 instron'!$D$2:$D$400</c:f>
            </c:strRef>
          </c:cat>
          <c:val>
            <c:numRef>
              <c:f>'panel 3 instron'!$L$2:$L$400</c:f>
              <c:numCache/>
            </c:numRef>
          </c:val>
          <c:smooth val="0"/>
        </c:ser>
        <c:axId val="453831731"/>
        <c:axId val="550908290"/>
      </c:lineChart>
      <c:catAx>
        <c:axId val="4538317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908290"/>
      </c:catAx>
      <c:valAx>
        <c:axId val="550908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8317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'panel 45325'!$D$2:$D$400</c:f>
            </c:strRef>
          </c:cat>
          <c:val>
            <c:numRef>
              <c:f>'panel 45325'!$L$2:$L$400</c:f>
              <c:numCache/>
            </c:numRef>
          </c:val>
          <c:smooth val="0"/>
        </c:ser>
        <c:axId val="1654036581"/>
        <c:axId val="51599506"/>
      </c:lineChart>
      <c:catAx>
        <c:axId val="1654036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599506"/>
      </c:catAx>
      <c:valAx>
        <c:axId val="515995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036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'45326'!$D$2:$D$401</c:f>
            </c:strRef>
          </c:cat>
          <c:val>
            <c:numRef>
              <c:f>'45326'!$L$2:$L$400</c:f>
              <c:numCache/>
            </c:numRef>
          </c:val>
          <c:smooth val="0"/>
        </c:ser>
        <c:axId val="345942185"/>
        <c:axId val="339082779"/>
      </c:lineChart>
      <c:catAx>
        <c:axId val="345942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9082779"/>
      </c:catAx>
      <c:valAx>
        <c:axId val="339082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942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24</xdr:row>
      <xdr:rowOff>38100</xdr:rowOff>
    </xdr:from>
    <xdr:ext cx="7096125" cy="4391025"/>
    <xdr:graphicFrame>
      <xdr:nvGraphicFramePr>
        <xdr:cNvPr id="158239107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752475</xdr:colOff>
      <xdr:row>3</xdr:row>
      <xdr:rowOff>28575</xdr:rowOff>
    </xdr:from>
    <xdr:ext cx="5153025" cy="423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666750</xdr:colOff>
      <xdr:row>1</xdr:row>
      <xdr:rowOff>57150</xdr:rowOff>
    </xdr:from>
    <xdr:ext cx="4229100" cy="19335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175416578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53109490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180919844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600075</xdr:colOff>
      <xdr:row>0</xdr:row>
      <xdr:rowOff>0</xdr:rowOff>
    </xdr:from>
    <xdr:ext cx="5715000" cy="3533775"/>
    <xdr:graphicFrame>
      <xdr:nvGraphicFramePr>
        <xdr:cNvPr id="213514177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200025</xdr:colOff>
      <xdr:row>5</xdr:row>
      <xdr:rowOff>38100</xdr:rowOff>
    </xdr:from>
    <xdr:ext cx="5715000" cy="3533775"/>
    <xdr:graphicFrame>
      <xdr:nvGraphicFramePr>
        <xdr:cNvPr id="598472939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76200</xdr:colOff>
      <xdr:row>12</xdr:row>
      <xdr:rowOff>9525</xdr:rowOff>
    </xdr:from>
    <xdr:ext cx="3390900" cy="26479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</xdr:row>
      <xdr:rowOff>0</xdr:rowOff>
    </xdr:from>
    <xdr:ext cx="2124075" cy="7239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809625</xdr:colOff>
      <xdr:row>6</xdr:row>
      <xdr:rowOff>0</xdr:rowOff>
    </xdr:from>
    <xdr:ext cx="5715000" cy="3533775"/>
    <xdr:graphicFrame>
      <xdr:nvGraphicFramePr>
        <xdr:cNvPr id="418130914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809625</xdr:colOff>
      <xdr:row>6</xdr:row>
      <xdr:rowOff>0</xdr:rowOff>
    </xdr:from>
    <xdr:ext cx="5715000" cy="3533775"/>
    <xdr:graphicFrame>
      <xdr:nvGraphicFramePr>
        <xdr:cNvPr id="772166749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tore.acpcomposites.com/SSP%20Applications/NetSuite%20Inc.%20-%20CMS/CMS/Site-2/files/Data%20Sheets%20(PDS)/Polyurethane-Foam-PDS.pdf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88"/>
    <col customWidth="1" min="3" max="3" width="25.0"/>
    <col customWidth="1" min="4" max="4" width="12.88"/>
    <col customWidth="1" min="5" max="5" width="10.5"/>
    <col customWidth="1" min="6" max="6" width="13.38"/>
    <col customWidth="1" min="7" max="7" width="15.63"/>
    <col customWidth="1" min="8" max="8" width="11.0"/>
    <col customWidth="1" min="9" max="9" width="11.88"/>
    <col customWidth="1" min="10" max="10" width="11.5"/>
    <col customWidth="1" min="11" max="11" width="10.0"/>
    <col customWidth="1" min="12" max="12" width="9.63"/>
    <col customWidth="1" min="13" max="13" width="9.38"/>
    <col customWidth="1" min="14" max="14" width="11.38"/>
    <col customWidth="1" min="15" max="15" width="10.5"/>
    <col customWidth="1" min="16" max="26" width="10.0"/>
  </cols>
  <sheetData>
    <row r="1" ht="15.0" customHeight="1">
      <c r="A1" s="1" t="s">
        <v>0</v>
      </c>
      <c r="B1" s="2"/>
      <c r="D1" s="2"/>
      <c r="E1" s="2"/>
    </row>
    <row r="2" ht="12.75" customHeight="1">
      <c r="B2" s="2"/>
      <c r="D2" s="2"/>
      <c r="E2" s="2"/>
    </row>
    <row r="3" ht="12.0" customHeight="1">
      <c r="A3" s="3" t="s">
        <v>1</v>
      </c>
      <c r="B3" s="2"/>
      <c r="D3" s="2"/>
      <c r="E3" s="2"/>
    </row>
    <row r="4" ht="12.0" customHeight="1">
      <c r="B4" s="2"/>
      <c r="D4" s="2"/>
      <c r="E4" s="2"/>
      <c r="F4" s="4"/>
    </row>
    <row r="5" ht="12.0" customHeight="1">
      <c r="A5" s="5" t="s">
        <v>2</v>
      </c>
      <c r="B5" s="6" t="s">
        <v>3</v>
      </c>
      <c r="C5" s="5" t="s">
        <v>4</v>
      </c>
      <c r="D5" s="7" t="s">
        <v>5</v>
      </c>
      <c r="E5" s="8" t="s">
        <v>6</v>
      </c>
      <c r="F5" s="4"/>
      <c r="G5" s="4"/>
      <c r="H5" s="4"/>
      <c r="I5" s="4"/>
    </row>
    <row r="6" ht="12.0" customHeight="1">
      <c r="A6" s="4">
        <f>IF(D6&gt;0,1,#REF!)</f>
        <v>1</v>
      </c>
      <c r="B6" s="9">
        <v>5.0</v>
      </c>
      <c r="C6" s="4" t="str">
        <f>IF(D6&gt;0,HLOOKUP(B6,Materials!$B$4:$J$5,2,FALSE),"")</f>
        <v>TC380/T700SC 12k Spread Tow</v>
      </c>
      <c r="D6" s="10">
        <v>8.89001778003556E-5</v>
      </c>
      <c r="E6" s="11">
        <v>0.0</v>
      </c>
      <c r="F6" s="12"/>
      <c r="G6" s="13" t="s">
        <v>7</v>
      </c>
      <c r="H6" s="12"/>
      <c r="I6" s="14" t="s">
        <v>8</v>
      </c>
      <c r="J6" s="15" t="s">
        <v>9</v>
      </c>
    </row>
    <row r="7" ht="12.0" customHeight="1">
      <c r="A7" s="16">
        <v>2.0</v>
      </c>
      <c r="B7" s="9">
        <v>1.0</v>
      </c>
      <c r="C7" s="4" t="str">
        <f>IF(D7&gt;0,HLOOKUP(B7,Materials!$B$4:$J$5,2,FALSE),"")</f>
        <v>fiberglast 3k tw </v>
      </c>
      <c r="D7" s="10">
        <v>2.79400558801118E-4</v>
      </c>
      <c r="E7" s="17">
        <v>0.0</v>
      </c>
      <c r="F7" s="12"/>
      <c r="G7" s="18">
        <f>SUM(D6:D10)*39.37
</f>
        <v>0.2789995</v>
      </c>
      <c r="H7" s="12"/>
      <c r="I7" s="19"/>
    </row>
    <row r="8" ht="12.0" customHeight="1">
      <c r="A8" s="4">
        <f t="shared" ref="A8:A10" si="1">IF(D8&gt;0,A7+1,#REF!)</f>
        <v>3</v>
      </c>
      <c r="B8" s="9">
        <v>4.0</v>
      </c>
      <c r="C8" s="4" t="str">
        <f>IF(D8&gt;0,HLOOKUP(B8,Materials!$B$4:$J$5,2,FALSE),"")</f>
        <v>3/16 Nomex HC 1/4 thick</v>
      </c>
      <c r="D8" s="10">
        <v>0.00635</v>
      </c>
      <c r="E8" s="17">
        <v>0.0</v>
      </c>
      <c r="F8" s="12"/>
      <c r="G8" s="12"/>
      <c r="H8" s="12"/>
      <c r="I8" s="19"/>
    </row>
    <row r="9" ht="12.0" customHeight="1">
      <c r="A9" s="4">
        <f t="shared" si="1"/>
        <v>4</v>
      </c>
      <c r="B9" s="9">
        <v>1.0</v>
      </c>
      <c r="C9" s="4" t="str">
        <f>IF(D9&gt;0,HLOOKUP(B9,Materials!$B$4:$J$5,2,FALSE),"")</f>
        <v>fiberglast 3k tw </v>
      </c>
      <c r="D9" s="10">
        <v>2.79400558801118E-4</v>
      </c>
      <c r="E9" s="17">
        <v>0.0</v>
      </c>
      <c r="F9" s="12"/>
      <c r="G9" s="12"/>
      <c r="H9" s="12"/>
      <c r="I9" s="19"/>
    </row>
    <row r="10" ht="12.0" customHeight="1">
      <c r="A10" s="4">
        <f t="shared" si="1"/>
        <v>5</v>
      </c>
      <c r="B10" s="9">
        <v>5.0</v>
      </c>
      <c r="C10" s="4" t="str">
        <f>IF(D10&gt;0,HLOOKUP(B10,Materials!$B$4:$J$5,2,FALSE),"")</f>
        <v>TC380/T700SC 12k Spread Tow</v>
      </c>
      <c r="D10" s="10">
        <v>8.89001778003556E-5</v>
      </c>
      <c r="E10" s="17">
        <v>0.0</v>
      </c>
      <c r="F10" s="12"/>
      <c r="G10" s="12"/>
      <c r="H10" s="12"/>
      <c r="I10" s="19"/>
    </row>
    <row r="11" ht="12.0" customHeight="1">
      <c r="A11" s="16">
        <v>6.0</v>
      </c>
      <c r="B11" s="9"/>
      <c r="C11" s="4" t="str">
        <f>IF(D11&gt;0,HLOOKUP(B11,Materials!$B$4:$J$5,2,FALSE),"")</f>
        <v/>
      </c>
      <c r="D11" s="10"/>
      <c r="E11" s="17">
        <v>0.0</v>
      </c>
      <c r="F11" s="12"/>
      <c r="G11" s="12"/>
      <c r="H11" s="12"/>
      <c r="I11" s="19"/>
    </row>
    <row r="12" ht="12.0" customHeight="1">
      <c r="A12" s="16">
        <v>7.0</v>
      </c>
      <c r="B12" s="9"/>
      <c r="C12" s="4" t="str">
        <f>IF(D12&gt;0,HLOOKUP(B12,Materials!$B$4:$J$5,2,FALSE),"")</f>
        <v/>
      </c>
      <c r="D12" s="10"/>
      <c r="E12" s="17">
        <v>0.0</v>
      </c>
      <c r="F12" s="12"/>
      <c r="G12" s="12"/>
      <c r="H12" s="12"/>
      <c r="I12" s="19"/>
    </row>
    <row r="13" ht="12.0" customHeight="1">
      <c r="A13" s="16">
        <v>8.0</v>
      </c>
      <c r="B13" s="9"/>
      <c r="C13" s="4" t="str">
        <f>IF(D13&gt;0,HLOOKUP(B13,Materials!$B$4:$J$5,2,FALSE),"")</f>
        <v/>
      </c>
      <c r="D13" s="10"/>
      <c r="E13" s="17">
        <v>0.0</v>
      </c>
      <c r="F13" s="12"/>
      <c r="G13" s="12"/>
      <c r="H13" s="12"/>
      <c r="I13" s="19"/>
    </row>
    <row r="14" ht="12.0" customHeight="1">
      <c r="A14" s="4">
        <v>9.0</v>
      </c>
      <c r="B14" s="9"/>
      <c r="C14" s="4" t="str">
        <f>IF(D14&gt;0,HLOOKUP(B14,Materials!$B$4:$J$5,2,FALSE),"")</f>
        <v/>
      </c>
      <c r="D14" s="10"/>
      <c r="E14" s="17">
        <v>0.0</v>
      </c>
      <c r="F14" s="12"/>
      <c r="G14" s="12"/>
      <c r="H14" s="12"/>
      <c r="I14" s="19"/>
    </row>
    <row r="15" ht="12.0" customHeight="1">
      <c r="A15" s="4">
        <v>10.0</v>
      </c>
      <c r="B15" s="9"/>
      <c r="C15" s="4" t="str">
        <f>IF(D15&gt;0,HLOOKUP(B15,Materials!$B$4:$J$5,2,FALSE),"")</f>
        <v/>
      </c>
      <c r="D15" s="10"/>
      <c r="E15" s="17">
        <v>0.0</v>
      </c>
      <c r="F15" s="12"/>
      <c r="G15" s="12"/>
      <c r="H15" s="12"/>
      <c r="I15" s="19"/>
    </row>
    <row r="16" ht="12.0" customHeight="1">
      <c r="A16" s="4">
        <v>11.0</v>
      </c>
      <c r="B16" s="9"/>
      <c r="C16" s="4" t="str">
        <f>IF(D16&gt;0,HLOOKUP(B16,Materials!$B$4:$J$5,2,FALSE),"")</f>
        <v/>
      </c>
      <c r="D16" s="10"/>
      <c r="E16" s="17">
        <v>0.0</v>
      </c>
      <c r="F16" s="12"/>
      <c r="G16" s="12"/>
      <c r="H16" s="12"/>
      <c r="I16" s="19"/>
    </row>
    <row r="17" ht="12.0" customHeight="1">
      <c r="A17" s="4">
        <v>12.0</v>
      </c>
      <c r="B17" s="9"/>
      <c r="C17" s="4" t="str">
        <f>IF(D17&gt;0,HLOOKUP(B17,Materials!$B$4:$J$5,2,FALSE),"")</f>
        <v/>
      </c>
      <c r="D17" s="10"/>
      <c r="E17" s="17">
        <v>0.0</v>
      </c>
      <c r="F17" s="12"/>
      <c r="G17" s="12"/>
      <c r="H17" s="12"/>
      <c r="I17" s="19"/>
    </row>
    <row r="18" ht="12.0" customHeight="1">
      <c r="A18" s="4">
        <v>13.0</v>
      </c>
      <c r="B18" s="9"/>
      <c r="C18" s="4" t="str">
        <f>IF(D18&gt;0,HLOOKUP(B18,Materials!$B$4:$J$5,2,FALSE),"")</f>
        <v/>
      </c>
      <c r="D18" s="10"/>
      <c r="E18" s="17"/>
      <c r="F18" s="12"/>
      <c r="G18" s="12"/>
      <c r="H18" s="12"/>
      <c r="I18" s="19"/>
    </row>
    <row r="19" ht="12.0" customHeight="1">
      <c r="A19" s="4">
        <v>14.0</v>
      </c>
      <c r="B19" s="9"/>
      <c r="C19" s="4"/>
      <c r="D19" s="20"/>
      <c r="E19" s="17"/>
      <c r="F19" s="12"/>
      <c r="G19" s="12"/>
      <c r="H19" s="12"/>
      <c r="I19" s="19"/>
    </row>
    <row r="20" ht="12.0" customHeight="1">
      <c r="A20" s="4">
        <v>15.0</v>
      </c>
      <c r="B20" s="9"/>
      <c r="C20" s="4"/>
      <c r="D20" s="20"/>
      <c r="E20" s="17"/>
      <c r="F20" s="12"/>
      <c r="G20" s="12"/>
      <c r="H20" s="12"/>
      <c r="I20" s="19"/>
    </row>
    <row r="21" ht="12.0" customHeight="1">
      <c r="A21" s="4">
        <v>16.0</v>
      </c>
      <c r="B21" s="9"/>
      <c r="C21" s="4"/>
      <c r="D21" s="20"/>
      <c r="E21" s="17"/>
      <c r="F21" s="12"/>
      <c r="G21" s="12"/>
      <c r="H21" s="12"/>
      <c r="I21" s="19"/>
    </row>
    <row r="22" ht="12.0" customHeight="1">
      <c r="A22" s="4">
        <v>17.0</v>
      </c>
      <c r="B22" s="9"/>
      <c r="C22" s="4"/>
      <c r="D22" s="20"/>
      <c r="E22" s="17"/>
      <c r="F22" s="12"/>
      <c r="G22" s="12"/>
      <c r="H22" s="12"/>
      <c r="I22" s="19"/>
    </row>
    <row r="23" ht="12.0" customHeight="1">
      <c r="A23" s="4">
        <v>18.0</v>
      </c>
      <c r="B23" s="9"/>
      <c r="C23" s="4" t="str">
        <f>IF(D23&gt;0,HLOOKUP(B23,Materials!$B$4:$I$5,2,FALSE),"")</f>
        <v/>
      </c>
      <c r="D23" s="20"/>
      <c r="E23" s="17"/>
      <c r="F23" s="12"/>
      <c r="G23" s="12"/>
      <c r="H23" s="12"/>
      <c r="I23" s="19"/>
    </row>
    <row r="24" ht="12.0" customHeight="1">
      <c r="A24" s="4">
        <v>19.0</v>
      </c>
      <c r="B24" s="9"/>
      <c r="C24" s="4" t="str">
        <f>IF(D24&gt;0,HLOOKUP(B24,Materials!$B$4:$I$5,2,FALSE),"")</f>
        <v/>
      </c>
      <c r="D24" s="20"/>
      <c r="E24" s="17"/>
      <c r="F24" s="12"/>
      <c r="G24" s="12"/>
      <c r="H24" s="12"/>
      <c r="I24" s="19"/>
    </row>
    <row r="25" ht="12.0" customHeight="1">
      <c r="A25" s="4">
        <v>20.0</v>
      </c>
      <c r="B25" s="9"/>
      <c r="C25" s="4" t="str">
        <f>IF(D25&gt;0,HLOOKUP(B25,Materials!$B$4:$I$5,2,FALSE),"")</f>
        <v/>
      </c>
      <c r="D25" s="20"/>
      <c r="E25" s="17"/>
      <c r="F25" s="12"/>
      <c r="G25" s="12"/>
      <c r="H25" s="12"/>
      <c r="I25" s="19"/>
    </row>
    <row r="26" ht="12.0" customHeight="1">
      <c r="A26" s="4">
        <v>21.0</v>
      </c>
      <c r="B26" s="9"/>
      <c r="C26" s="4" t="str">
        <f>IF(D26&gt;0,HLOOKUP(B26,Materials!$B$4:$I$5,2,FALSE),"")</f>
        <v/>
      </c>
      <c r="D26" s="20"/>
      <c r="E26" s="17"/>
    </row>
    <row r="27" ht="12.0" customHeight="1">
      <c r="A27" s="4">
        <v>22.0</v>
      </c>
      <c r="B27" s="21"/>
      <c r="C27" s="4" t="str">
        <f>IF(D27&gt;0,HLOOKUP(B27,Materials!$B$4:$I$5,2,FALSE),"")</f>
        <v/>
      </c>
      <c r="D27" s="22"/>
      <c r="E27" s="23"/>
    </row>
    <row r="28" ht="12.0" customHeight="1">
      <c r="A28" s="4">
        <v>23.0</v>
      </c>
      <c r="B28" s="21"/>
      <c r="C28" s="4" t="str">
        <f>IF(D28&gt;0,HLOOKUP(B28,Materials!$B$4:$I$5,2,FALSE),"")</f>
        <v/>
      </c>
      <c r="D28" s="22"/>
      <c r="E28" s="23"/>
    </row>
    <row r="29" ht="12.0" customHeight="1">
      <c r="A29" s="4">
        <v>24.0</v>
      </c>
      <c r="B29" s="21"/>
      <c r="C29" s="4" t="str">
        <f>IF(D29&gt;0,HLOOKUP(B29,Materials!$B$4:$I$5,2,FALSE),"")</f>
        <v/>
      </c>
      <c r="D29" s="22"/>
      <c r="E29" s="23"/>
    </row>
    <row r="30" ht="12.0" customHeight="1">
      <c r="A30" s="4">
        <v>25.0</v>
      </c>
      <c r="B30" s="21"/>
      <c r="C30" s="4" t="str">
        <f>IF(D30&gt;0,HLOOKUP(B30,Materials!$B$4:$I$5,2,FALSE),"")</f>
        <v/>
      </c>
      <c r="D30" s="22"/>
      <c r="E30" s="23"/>
    </row>
    <row r="31" ht="12.0" customHeight="1">
      <c r="A31" s="4">
        <v>26.0</v>
      </c>
      <c r="B31" s="21"/>
      <c r="C31" s="4" t="str">
        <f>IF(D31&gt;0,HLOOKUP(B31,Materials!$B$4:$I$5,2,FALSE),"")</f>
        <v/>
      </c>
      <c r="D31" s="22"/>
      <c r="E31" s="23"/>
    </row>
    <row r="32" ht="12.0" customHeight="1">
      <c r="A32" s="4">
        <v>27.0</v>
      </c>
      <c r="B32" s="21"/>
      <c r="C32" s="4" t="str">
        <f>IF(D32&gt;0,HLOOKUP(B32,Materials!$B$4:$I$5,2,FALSE),"")</f>
        <v/>
      </c>
      <c r="D32" s="22"/>
      <c r="E32" s="23"/>
    </row>
    <row r="33" ht="12.0" customHeight="1">
      <c r="A33" s="4">
        <v>28.0</v>
      </c>
      <c r="B33" s="21"/>
      <c r="C33" s="4" t="str">
        <f>IF(D33&gt;0,HLOOKUP(B33,Materials!$B$4:$I$5,2,FALSE),"")</f>
        <v/>
      </c>
      <c r="D33" s="22"/>
      <c r="E33" s="23"/>
    </row>
    <row r="34" ht="12.0" customHeight="1">
      <c r="A34" s="4">
        <v>29.0</v>
      </c>
      <c r="B34" s="21"/>
      <c r="C34" s="4" t="str">
        <f>IF(D34&gt;0,HLOOKUP(B34,Materials!$B$4:$I$5,2,FALSE),"")</f>
        <v/>
      </c>
      <c r="D34" s="22"/>
      <c r="E34" s="23"/>
    </row>
    <row r="35" ht="12.0" customHeight="1">
      <c r="A35" s="24">
        <v>30.0</v>
      </c>
      <c r="B35" s="25"/>
      <c r="C35" s="26" t="str">
        <f>IF(D35&gt;0,HLOOKUP(B35,Materials!$B$4:$I$5,2,FALSE),"")</f>
        <v/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2.0" customHeight="1">
      <c r="A36" s="29"/>
      <c r="B36" s="2"/>
      <c r="C36" s="29"/>
      <c r="D36" s="2"/>
      <c r="E36" s="2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2.0" customHeight="1">
      <c r="B37" s="2"/>
      <c r="C37" s="29" t="s">
        <v>10</v>
      </c>
      <c r="D37" s="30">
        <f>SUM(D6:D35)</f>
        <v>0.007086601473</v>
      </c>
      <c r="E37" s="29" t="s">
        <v>9</v>
      </c>
    </row>
    <row r="38" ht="12.0" customHeight="1">
      <c r="B38" s="2"/>
      <c r="D38" s="31">
        <f>D37*1000</f>
        <v>7.086601473</v>
      </c>
      <c r="E38" s="29" t="s">
        <v>11</v>
      </c>
    </row>
    <row r="39" ht="12.0" customHeight="1">
      <c r="B39" s="2"/>
      <c r="D39" s="2"/>
      <c r="E39" s="2"/>
    </row>
    <row r="40" ht="12.0" customHeight="1">
      <c r="B40" s="2"/>
      <c r="D40" s="2"/>
      <c r="E40" s="2"/>
    </row>
    <row r="41" ht="12.0" customHeight="1">
      <c r="B41" s="2"/>
      <c r="C41" s="29"/>
      <c r="D41" s="2"/>
      <c r="E41" s="2"/>
    </row>
    <row r="42" ht="12.0" customHeight="1">
      <c r="B42" s="2"/>
      <c r="D42" s="2"/>
      <c r="E42" s="2"/>
    </row>
    <row r="43" ht="12.0" customHeight="1">
      <c r="B43" s="2"/>
      <c r="D43" s="2"/>
      <c r="E43" s="2"/>
    </row>
    <row r="44" ht="12.0" customHeight="1">
      <c r="B44" s="2"/>
      <c r="D44" s="2"/>
      <c r="E44" s="2"/>
    </row>
    <row r="45" ht="12.0" customHeight="1">
      <c r="B45" s="2"/>
      <c r="D45" s="2"/>
      <c r="E45" s="2"/>
    </row>
    <row r="46" ht="12.0" customHeight="1">
      <c r="B46" s="2"/>
      <c r="D46" s="2"/>
      <c r="E46" s="2"/>
    </row>
    <row r="47" ht="12.0" customHeight="1">
      <c r="B47" s="2"/>
      <c r="D47" s="2"/>
      <c r="E47" s="2"/>
    </row>
    <row r="48" ht="12.0" customHeight="1">
      <c r="B48" s="2"/>
      <c r="D48" s="2"/>
      <c r="E48" s="2"/>
    </row>
    <row r="49" ht="12.0" customHeight="1">
      <c r="B49" s="2"/>
      <c r="D49" s="2"/>
      <c r="E49" s="2"/>
    </row>
    <row r="50" ht="12.0" customHeight="1">
      <c r="B50" s="2"/>
      <c r="D50" s="2"/>
      <c r="E50" s="2"/>
    </row>
    <row r="51" ht="12.0" customHeight="1">
      <c r="B51" s="2"/>
      <c r="D51" s="2"/>
      <c r="E51" s="2"/>
    </row>
    <row r="52" ht="12.0" customHeight="1">
      <c r="B52" s="2"/>
      <c r="D52" s="2"/>
      <c r="E52" s="2"/>
    </row>
    <row r="53" ht="12.0" customHeight="1">
      <c r="B53" s="2"/>
      <c r="D53" s="2"/>
      <c r="E53" s="2"/>
    </row>
    <row r="54" ht="12.0" customHeight="1">
      <c r="B54" s="2"/>
      <c r="D54" s="2"/>
      <c r="E54" s="2"/>
    </row>
    <row r="55" ht="12.0" customHeight="1">
      <c r="B55" s="2"/>
      <c r="D55" s="2"/>
      <c r="E55" s="2"/>
    </row>
    <row r="56" ht="12.0" customHeight="1">
      <c r="B56" s="2"/>
      <c r="D56" s="2"/>
      <c r="E56" s="2"/>
    </row>
    <row r="57" ht="12.0" customHeight="1">
      <c r="B57" s="2"/>
      <c r="D57" s="2"/>
      <c r="E57" s="2"/>
    </row>
    <row r="58" ht="12.0" customHeight="1">
      <c r="B58" s="2"/>
      <c r="D58" s="2"/>
      <c r="E58" s="2"/>
    </row>
    <row r="59" ht="12.0" customHeight="1">
      <c r="B59" s="2"/>
      <c r="D59" s="2"/>
      <c r="E59" s="2"/>
    </row>
    <row r="60" ht="12.0" customHeight="1">
      <c r="B60" s="2"/>
      <c r="D60" s="2"/>
      <c r="E60" s="2"/>
    </row>
    <row r="61" ht="12.0" customHeight="1">
      <c r="B61" s="2"/>
      <c r="D61" s="2"/>
      <c r="E61" s="2"/>
    </row>
    <row r="62" ht="12.0" customHeight="1">
      <c r="B62" s="2"/>
      <c r="D62" s="2"/>
      <c r="E62" s="2"/>
    </row>
    <row r="63" ht="12.0" customHeight="1">
      <c r="B63" s="2"/>
      <c r="D63" s="2"/>
      <c r="E63" s="2"/>
    </row>
    <row r="64" ht="12.0" customHeight="1">
      <c r="B64" s="2"/>
      <c r="D64" s="2"/>
      <c r="E64" s="2"/>
    </row>
    <row r="65" ht="12.0" customHeight="1">
      <c r="B65" s="2"/>
      <c r="D65" s="2"/>
      <c r="E65" s="2"/>
    </row>
    <row r="66" ht="12.0" customHeight="1">
      <c r="B66" s="2"/>
      <c r="D66" s="2"/>
      <c r="E66" s="2"/>
    </row>
    <row r="67" ht="12.0" customHeight="1">
      <c r="B67" s="2"/>
      <c r="D67" s="2"/>
      <c r="E67" s="2"/>
    </row>
    <row r="68" ht="12.0" customHeight="1">
      <c r="B68" s="2"/>
      <c r="D68" s="2"/>
      <c r="E68" s="2"/>
    </row>
    <row r="69" ht="12.0" customHeight="1">
      <c r="B69" s="2"/>
      <c r="D69" s="2"/>
      <c r="E69" s="2"/>
    </row>
    <row r="70" ht="12.0" customHeight="1">
      <c r="B70" s="2"/>
      <c r="D70" s="2"/>
      <c r="E70" s="2"/>
    </row>
    <row r="71" ht="12.0" customHeight="1">
      <c r="B71" s="2"/>
      <c r="D71" s="2"/>
      <c r="E71" s="2"/>
    </row>
    <row r="72" ht="12.0" customHeight="1">
      <c r="B72" s="2"/>
      <c r="D72" s="2"/>
      <c r="E72" s="2"/>
    </row>
    <row r="73" ht="12.0" customHeight="1">
      <c r="B73" s="2"/>
      <c r="D73" s="2"/>
      <c r="E73" s="2"/>
    </row>
    <row r="74" ht="12.0" customHeight="1">
      <c r="B74" s="2"/>
      <c r="D74" s="2"/>
      <c r="E74" s="2"/>
    </row>
    <row r="75" ht="12.0" customHeight="1">
      <c r="B75" s="2"/>
      <c r="D75" s="2"/>
      <c r="E75" s="2"/>
    </row>
    <row r="76" ht="12.0" customHeight="1">
      <c r="B76" s="2"/>
      <c r="D76" s="2"/>
      <c r="E76" s="2"/>
    </row>
    <row r="77" ht="12.0" customHeight="1">
      <c r="B77" s="2"/>
      <c r="D77" s="2"/>
      <c r="E77" s="2"/>
    </row>
    <row r="78" ht="12.0" customHeight="1">
      <c r="B78" s="2"/>
      <c r="D78" s="2"/>
      <c r="E78" s="2"/>
    </row>
    <row r="79" ht="12.0" customHeight="1">
      <c r="B79" s="2"/>
      <c r="D79" s="2"/>
      <c r="E79" s="2"/>
    </row>
    <row r="80" ht="12.0" customHeight="1">
      <c r="B80" s="2"/>
      <c r="D80" s="2"/>
      <c r="E80" s="2"/>
    </row>
    <row r="81" ht="12.0" customHeight="1">
      <c r="B81" s="2"/>
      <c r="D81" s="2"/>
      <c r="E81" s="2"/>
    </row>
    <row r="82" ht="12.0" customHeight="1">
      <c r="B82" s="2"/>
      <c r="D82" s="2"/>
      <c r="E82" s="2"/>
    </row>
    <row r="83" ht="12.0" customHeight="1">
      <c r="B83" s="2"/>
      <c r="D83" s="2"/>
      <c r="E83" s="2"/>
    </row>
    <row r="84" ht="12.0" customHeight="1">
      <c r="B84" s="2"/>
      <c r="D84" s="2"/>
      <c r="E84" s="2"/>
    </row>
    <row r="85" ht="12.0" customHeight="1">
      <c r="B85" s="2"/>
      <c r="D85" s="2"/>
      <c r="E85" s="2"/>
    </row>
    <row r="86" ht="12.0" customHeight="1">
      <c r="B86" s="2"/>
      <c r="D86" s="2"/>
      <c r="E86" s="2"/>
    </row>
    <row r="87" ht="12.0" customHeight="1">
      <c r="B87" s="2"/>
      <c r="D87" s="2"/>
      <c r="E87" s="2"/>
    </row>
    <row r="88" ht="12.0" customHeight="1">
      <c r="B88" s="2"/>
      <c r="D88" s="2"/>
      <c r="E88" s="2"/>
    </row>
    <row r="89" ht="12.0" customHeight="1">
      <c r="B89" s="2"/>
      <c r="D89" s="2"/>
      <c r="E89" s="2"/>
    </row>
    <row r="90" ht="12.0" customHeight="1">
      <c r="B90" s="2"/>
      <c r="D90" s="2"/>
      <c r="E90" s="2"/>
    </row>
    <row r="91" ht="12.0" customHeight="1">
      <c r="B91" s="2"/>
      <c r="D91" s="2"/>
      <c r="E91" s="2"/>
    </row>
    <row r="92" ht="12.0" customHeight="1">
      <c r="B92" s="2"/>
      <c r="D92" s="2"/>
      <c r="E92" s="2"/>
    </row>
    <row r="93" ht="12.0" customHeight="1">
      <c r="B93" s="2"/>
      <c r="D93" s="2"/>
      <c r="E93" s="2"/>
    </row>
    <row r="94" ht="12.0" customHeight="1">
      <c r="B94" s="2"/>
      <c r="D94" s="2"/>
      <c r="E94" s="2"/>
    </row>
    <row r="95" ht="12.0" customHeight="1">
      <c r="B95" s="2"/>
      <c r="D95" s="2"/>
      <c r="E95" s="2"/>
    </row>
    <row r="96" ht="12.0" customHeight="1">
      <c r="B96" s="2"/>
      <c r="D96" s="2"/>
      <c r="E96" s="2"/>
    </row>
    <row r="97" ht="12.0" customHeight="1">
      <c r="B97" s="2"/>
      <c r="D97" s="2"/>
      <c r="E97" s="2"/>
    </row>
    <row r="98" ht="12.0" customHeight="1">
      <c r="B98" s="2"/>
      <c r="D98" s="2"/>
      <c r="E98" s="2"/>
    </row>
    <row r="99" ht="12.0" customHeight="1">
      <c r="B99" s="2"/>
      <c r="D99" s="2"/>
      <c r="E99" s="2"/>
    </row>
    <row r="100" ht="12.0" customHeight="1">
      <c r="B100" s="2"/>
      <c r="D100" s="2"/>
      <c r="E100" s="2"/>
    </row>
    <row r="101" ht="12.0" customHeight="1">
      <c r="B101" s="2"/>
      <c r="D101" s="2"/>
      <c r="E101" s="2"/>
    </row>
    <row r="102" ht="12.0" customHeight="1">
      <c r="B102" s="2"/>
      <c r="D102" s="2"/>
      <c r="E102" s="2"/>
    </row>
    <row r="103" ht="12.0" customHeight="1">
      <c r="B103" s="2"/>
      <c r="D103" s="2"/>
      <c r="E103" s="2"/>
    </row>
    <row r="104" ht="12.0" customHeight="1">
      <c r="B104" s="2"/>
      <c r="D104" s="2"/>
      <c r="E104" s="2"/>
    </row>
    <row r="105" ht="12.0" customHeight="1">
      <c r="B105" s="2"/>
      <c r="D105" s="2"/>
      <c r="E105" s="2"/>
    </row>
    <row r="106" ht="12.0" customHeight="1">
      <c r="B106" s="2"/>
      <c r="D106" s="2"/>
      <c r="E106" s="2"/>
    </row>
    <row r="107" ht="12.0" customHeight="1">
      <c r="B107" s="2"/>
      <c r="D107" s="2"/>
      <c r="E107" s="2"/>
    </row>
    <row r="108" ht="12.0" customHeight="1">
      <c r="B108" s="2"/>
      <c r="D108" s="2"/>
      <c r="E108" s="2"/>
    </row>
    <row r="109" ht="12.0" customHeight="1">
      <c r="B109" s="2"/>
      <c r="D109" s="2"/>
      <c r="E109" s="2"/>
    </row>
    <row r="110" ht="12.0" customHeight="1">
      <c r="B110" s="2"/>
      <c r="D110" s="2"/>
      <c r="E110" s="2"/>
    </row>
    <row r="111" ht="12.0" customHeight="1">
      <c r="B111" s="2"/>
      <c r="D111" s="2"/>
      <c r="E111" s="2"/>
    </row>
    <row r="112" ht="12.0" customHeight="1">
      <c r="B112" s="2"/>
      <c r="D112" s="2"/>
      <c r="E112" s="2"/>
    </row>
    <row r="113" ht="12.0" customHeight="1">
      <c r="B113" s="2"/>
      <c r="D113" s="2"/>
      <c r="E113" s="2"/>
    </row>
    <row r="114" ht="12.0" customHeight="1">
      <c r="B114" s="2"/>
      <c r="D114" s="2"/>
      <c r="E114" s="2"/>
    </row>
    <row r="115" ht="12.0" customHeight="1">
      <c r="B115" s="2"/>
      <c r="D115" s="2"/>
      <c r="E115" s="2"/>
    </row>
    <row r="116" ht="12.0" customHeight="1">
      <c r="B116" s="2"/>
      <c r="D116" s="2"/>
      <c r="E116" s="2"/>
    </row>
    <row r="117" ht="12.0" customHeight="1">
      <c r="B117" s="2"/>
      <c r="D117" s="2"/>
      <c r="E117" s="2"/>
    </row>
    <row r="118" ht="12.0" customHeight="1">
      <c r="B118" s="2"/>
      <c r="D118" s="2"/>
      <c r="E118" s="2"/>
    </row>
    <row r="119" ht="12.0" customHeight="1">
      <c r="B119" s="2"/>
      <c r="D119" s="2"/>
      <c r="E119" s="2"/>
    </row>
    <row r="120" ht="12.0" customHeight="1">
      <c r="B120" s="2"/>
      <c r="D120" s="2"/>
      <c r="E120" s="2"/>
    </row>
    <row r="121" ht="12.0" customHeight="1">
      <c r="B121" s="2"/>
      <c r="D121" s="2"/>
      <c r="E121" s="2"/>
    </row>
    <row r="122" ht="12.0" customHeight="1">
      <c r="B122" s="2"/>
      <c r="D122" s="2"/>
      <c r="E122" s="2"/>
    </row>
    <row r="123" ht="12.0" customHeight="1">
      <c r="B123" s="2"/>
      <c r="D123" s="2"/>
      <c r="E123" s="2"/>
    </row>
    <row r="124" ht="12.0" customHeight="1">
      <c r="B124" s="2"/>
      <c r="D124" s="2"/>
      <c r="E124" s="2"/>
    </row>
    <row r="125" ht="12.0" customHeight="1">
      <c r="B125" s="2"/>
      <c r="D125" s="2"/>
      <c r="E125" s="2"/>
    </row>
    <row r="126" ht="12.0" customHeight="1">
      <c r="B126" s="2"/>
      <c r="D126" s="2"/>
      <c r="E126" s="2"/>
    </row>
    <row r="127" ht="12.0" customHeight="1">
      <c r="B127" s="2"/>
      <c r="D127" s="2"/>
      <c r="E127" s="2"/>
    </row>
    <row r="128" ht="12.0" customHeight="1">
      <c r="B128" s="2"/>
      <c r="D128" s="2"/>
      <c r="E128" s="2"/>
    </row>
    <row r="129" ht="12.0" customHeight="1">
      <c r="B129" s="2"/>
      <c r="D129" s="2"/>
      <c r="E129" s="2"/>
    </row>
    <row r="130" ht="12.0" customHeight="1">
      <c r="B130" s="2"/>
      <c r="D130" s="2"/>
      <c r="E130" s="2"/>
    </row>
    <row r="131" ht="12.0" customHeight="1">
      <c r="B131" s="2"/>
      <c r="D131" s="2"/>
      <c r="E131" s="2"/>
    </row>
    <row r="132" ht="12.0" customHeight="1">
      <c r="B132" s="2"/>
      <c r="D132" s="2"/>
      <c r="E132" s="2"/>
    </row>
    <row r="133" ht="12.0" customHeight="1">
      <c r="B133" s="2"/>
      <c r="D133" s="2"/>
      <c r="E133" s="2"/>
    </row>
    <row r="134" ht="12.0" customHeight="1">
      <c r="B134" s="2"/>
      <c r="D134" s="2"/>
      <c r="E134" s="2"/>
    </row>
    <row r="135" ht="12.0" customHeight="1">
      <c r="B135" s="2"/>
      <c r="D135" s="2"/>
      <c r="E135" s="2"/>
    </row>
    <row r="136" ht="12.0" customHeight="1">
      <c r="B136" s="2"/>
      <c r="D136" s="2"/>
      <c r="E136" s="2"/>
    </row>
    <row r="137" ht="12.0" customHeight="1">
      <c r="B137" s="2"/>
      <c r="D137" s="2"/>
      <c r="E137" s="2"/>
    </row>
    <row r="138" ht="12.0" customHeight="1">
      <c r="B138" s="2"/>
      <c r="D138" s="2"/>
      <c r="E138" s="2"/>
    </row>
    <row r="139" ht="12.0" customHeight="1">
      <c r="B139" s="2"/>
      <c r="D139" s="2"/>
      <c r="E139" s="2"/>
    </row>
    <row r="140" ht="12.0" customHeight="1">
      <c r="B140" s="2"/>
      <c r="D140" s="2"/>
      <c r="E140" s="2"/>
    </row>
    <row r="141" ht="12.0" customHeight="1">
      <c r="B141" s="2"/>
      <c r="D141" s="2"/>
      <c r="E141" s="2"/>
    </row>
    <row r="142" ht="12.0" customHeight="1">
      <c r="B142" s="2"/>
      <c r="D142" s="2"/>
      <c r="E142" s="2"/>
    </row>
    <row r="143" ht="12.0" customHeight="1">
      <c r="B143" s="2"/>
      <c r="D143" s="2"/>
      <c r="E143" s="2"/>
    </row>
    <row r="144" ht="12.0" customHeight="1">
      <c r="B144" s="2"/>
      <c r="D144" s="2"/>
      <c r="E144" s="2"/>
    </row>
    <row r="145" ht="12.0" customHeight="1">
      <c r="B145" s="2"/>
      <c r="D145" s="2"/>
      <c r="E145" s="2"/>
    </row>
    <row r="146" ht="12.0" customHeight="1">
      <c r="B146" s="2"/>
      <c r="D146" s="2"/>
      <c r="E146" s="2"/>
    </row>
    <row r="147" ht="12.0" customHeight="1">
      <c r="B147" s="2"/>
      <c r="D147" s="2"/>
      <c r="E147" s="2"/>
    </row>
    <row r="148" ht="12.0" customHeight="1">
      <c r="B148" s="2"/>
      <c r="D148" s="2"/>
      <c r="E148" s="2"/>
    </row>
    <row r="149" ht="12.0" customHeight="1">
      <c r="B149" s="2"/>
      <c r="D149" s="2"/>
      <c r="E149" s="2"/>
    </row>
    <row r="150" ht="12.0" customHeight="1">
      <c r="B150" s="2"/>
      <c r="D150" s="2"/>
      <c r="E150" s="2"/>
    </row>
    <row r="151" ht="12.0" customHeight="1">
      <c r="B151" s="2"/>
      <c r="D151" s="2"/>
      <c r="E151" s="2"/>
    </row>
    <row r="152" ht="12.0" customHeight="1">
      <c r="B152" s="2"/>
      <c r="D152" s="2"/>
      <c r="E152" s="2"/>
    </row>
    <row r="153" ht="12.0" customHeight="1">
      <c r="B153" s="2"/>
      <c r="D153" s="2"/>
      <c r="E153" s="2"/>
    </row>
    <row r="154" ht="12.0" customHeight="1">
      <c r="B154" s="2"/>
      <c r="D154" s="2"/>
      <c r="E154" s="2"/>
    </row>
    <row r="155" ht="12.0" customHeight="1">
      <c r="B155" s="2"/>
      <c r="D155" s="2"/>
      <c r="E155" s="2"/>
    </row>
    <row r="156" ht="12.0" customHeight="1">
      <c r="B156" s="2"/>
      <c r="D156" s="2"/>
      <c r="E156" s="2"/>
    </row>
    <row r="157" ht="12.0" customHeight="1">
      <c r="B157" s="2"/>
      <c r="D157" s="2"/>
      <c r="E157" s="2"/>
    </row>
    <row r="158" ht="12.0" customHeight="1">
      <c r="B158" s="2"/>
      <c r="D158" s="2"/>
      <c r="E158" s="2"/>
    </row>
    <row r="159" ht="12.0" customHeight="1">
      <c r="B159" s="2"/>
      <c r="D159" s="2"/>
      <c r="E159" s="2"/>
    </row>
    <row r="160" ht="12.0" customHeight="1">
      <c r="B160" s="2"/>
      <c r="D160" s="2"/>
      <c r="E160" s="2"/>
    </row>
    <row r="161" ht="12.0" customHeight="1">
      <c r="B161" s="2"/>
      <c r="D161" s="2"/>
      <c r="E161" s="2"/>
    </row>
    <row r="162" ht="12.0" customHeight="1">
      <c r="B162" s="2"/>
      <c r="D162" s="2"/>
      <c r="E162" s="2"/>
    </row>
    <row r="163" ht="12.0" customHeight="1">
      <c r="B163" s="2"/>
      <c r="D163" s="2"/>
      <c r="E163" s="2"/>
    </row>
    <row r="164" ht="12.0" customHeight="1">
      <c r="B164" s="2"/>
      <c r="D164" s="2"/>
      <c r="E164" s="2"/>
    </row>
    <row r="165" ht="12.0" customHeight="1">
      <c r="B165" s="2"/>
      <c r="D165" s="2"/>
      <c r="E165" s="2"/>
    </row>
    <row r="166" ht="12.0" customHeight="1">
      <c r="B166" s="2"/>
      <c r="D166" s="2"/>
      <c r="E166" s="2"/>
    </row>
    <row r="167" ht="12.0" customHeight="1">
      <c r="B167" s="2"/>
      <c r="D167" s="2"/>
      <c r="E167" s="2"/>
    </row>
    <row r="168" ht="12.0" customHeight="1">
      <c r="B168" s="2"/>
      <c r="D168" s="2"/>
      <c r="E168" s="2"/>
    </row>
    <row r="169" ht="12.0" customHeight="1">
      <c r="B169" s="2"/>
      <c r="D169" s="2"/>
      <c r="E169" s="2"/>
    </row>
    <row r="170" ht="12.0" customHeight="1">
      <c r="B170" s="2"/>
      <c r="D170" s="2"/>
      <c r="E170" s="2"/>
    </row>
    <row r="171" ht="12.0" customHeight="1">
      <c r="B171" s="2"/>
      <c r="D171" s="2"/>
      <c r="E171" s="2"/>
    </row>
    <row r="172" ht="12.0" customHeight="1">
      <c r="B172" s="2"/>
      <c r="D172" s="2"/>
      <c r="E172" s="2"/>
    </row>
    <row r="173" ht="12.0" customHeight="1">
      <c r="B173" s="2"/>
      <c r="D173" s="2"/>
      <c r="E173" s="2"/>
    </row>
    <row r="174" ht="12.0" customHeight="1">
      <c r="B174" s="2"/>
      <c r="D174" s="2"/>
      <c r="E174" s="2"/>
    </row>
    <row r="175" ht="12.0" customHeight="1">
      <c r="B175" s="2"/>
      <c r="D175" s="2"/>
      <c r="E175" s="2"/>
    </row>
    <row r="176" ht="12.0" customHeight="1">
      <c r="B176" s="2"/>
      <c r="D176" s="2"/>
      <c r="E176" s="2"/>
    </row>
    <row r="177" ht="12.0" customHeight="1">
      <c r="B177" s="2"/>
      <c r="D177" s="2"/>
      <c r="E177" s="2"/>
    </row>
    <row r="178" ht="12.0" customHeight="1">
      <c r="B178" s="2"/>
      <c r="D178" s="2"/>
      <c r="E178" s="2"/>
    </row>
    <row r="179" ht="12.0" customHeight="1">
      <c r="B179" s="2"/>
      <c r="D179" s="2"/>
      <c r="E179" s="2"/>
    </row>
    <row r="180" ht="12.0" customHeight="1">
      <c r="B180" s="2"/>
      <c r="D180" s="2"/>
      <c r="E180" s="2"/>
    </row>
    <row r="181" ht="12.0" customHeight="1">
      <c r="B181" s="2"/>
      <c r="D181" s="2"/>
      <c r="E181" s="2"/>
    </row>
    <row r="182" ht="12.0" customHeight="1">
      <c r="B182" s="2"/>
      <c r="D182" s="2"/>
      <c r="E182" s="2"/>
    </row>
    <row r="183" ht="12.0" customHeight="1">
      <c r="B183" s="2"/>
      <c r="D183" s="2"/>
      <c r="E183" s="2"/>
    </row>
    <row r="184" ht="12.0" customHeight="1">
      <c r="B184" s="2"/>
      <c r="D184" s="2"/>
      <c r="E184" s="2"/>
    </row>
    <row r="185" ht="12.0" customHeight="1">
      <c r="B185" s="2"/>
      <c r="D185" s="2"/>
      <c r="E185" s="2"/>
    </row>
    <row r="186" ht="12.0" customHeight="1">
      <c r="B186" s="2"/>
      <c r="D186" s="2"/>
      <c r="E186" s="2"/>
    </row>
    <row r="187" ht="12.0" customHeight="1">
      <c r="B187" s="2"/>
      <c r="D187" s="2"/>
      <c r="E187" s="2"/>
    </row>
    <row r="188" ht="12.0" customHeight="1">
      <c r="B188" s="2"/>
      <c r="D188" s="2"/>
      <c r="E188" s="2"/>
    </row>
    <row r="189" ht="12.0" customHeight="1">
      <c r="B189" s="2"/>
      <c r="D189" s="2"/>
      <c r="E189" s="2"/>
    </row>
    <row r="190" ht="12.0" customHeight="1">
      <c r="B190" s="2"/>
      <c r="D190" s="2"/>
      <c r="E190" s="2"/>
    </row>
    <row r="191" ht="12.0" customHeight="1">
      <c r="B191" s="2"/>
      <c r="D191" s="2"/>
      <c r="E191" s="2"/>
    </row>
    <row r="192" ht="12.0" customHeight="1">
      <c r="B192" s="2"/>
      <c r="D192" s="2"/>
      <c r="E192" s="2"/>
    </row>
    <row r="193" ht="12.0" customHeight="1">
      <c r="B193" s="2"/>
      <c r="D193" s="2"/>
      <c r="E193" s="2"/>
    </row>
    <row r="194" ht="12.0" customHeight="1">
      <c r="B194" s="2"/>
      <c r="D194" s="2"/>
      <c r="E194" s="2"/>
    </row>
    <row r="195" ht="12.0" customHeight="1">
      <c r="B195" s="2"/>
      <c r="D195" s="2"/>
      <c r="E195" s="2"/>
    </row>
    <row r="196" ht="12.0" customHeight="1">
      <c r="B196" s="2"/>
      <c r="D196" s="2"/>
      <c r="E196" s="2"/>
    </row>
    <row r="197" ht="12.0" customHeight="1">
      <c r="B197" s="2"/>
      <c r="D197" s="2"/>
      <c r="E197" s="2"/>
    </row>
    <row r="198" ht="12.0" customHeight="1">
      <c r="B198" s="2"/>
      <c r="D198" s="2"/>
      <c r="E198" s="2"/>
    </row>
    <row r="199" ht="12.0" customHeight="1">
      <c r="B199" s="2"/>
      <c r="D199" s="2"/>
      <c r="E199" s="2"/>
    </row>
    <row r="200" ht="12.0" customHeight="1">
      <c r="B200" s="2"/>
      <c r="D200" s="2"/>
      <c r="E200" s="2"/>
    </row>
    <row r="201" ht="12.0" customHeight="1">
      <c r="B201" s="2"/>
      <c r="D201" s="2"/>
      <c r="E201" s="2"/>
    </row>
    <row r="202" ht="12.0" customHeight="1">
      <c r="B202" s="2"/>
      <c r="D202" s="2"/>
      <c r="E202" s="2"/>
    </row>
    <row r="203" ht="12.0" customHeight="1">
      <c r="B203" s="2"/>
      <c r="D203" s="2"/>
      <c r="E203" s="2"/>
    </row>
    <row r="204" ht="12.0" customHeight="1">
      <c r="B204" s="2"/>
      <c r="D204" s="2"/>
      <c r="E204" s="2"/>
    </row>
    <row r="205" ht="12.0" customHeight="1">
      <c r="B205" s="2"/>
      <c r="D205" s="2"/>
      <c r="E205" s="2"/>
    </row>
    <row r="206" ht="12.0" customHeight="1">
      <c r="B206" s="2"/>
      <c r="D206" s="2"/>
      <c r="E206" s="2"/>
    </row>
    <row r="207" ht="12.0" customHeight="1">
      <c r="B207" s="2"/>
      <c r="D207" s="2"/>
      <c r="E207" s="2"/>
    </row>
    <row r="208" ht="12.0" customHeight="1">
      <c r="B208" s="2"/>
      <c r="D208" s="2"/>
      <c r="E208" s="2"/>
    </row>
    <row r="209" ht="12.0" customHeight="1">
      <c r="B209" s="2"/>
      <c r="D209" s="2"/>
      <c r="E209" s="2"/>
    </row>
    <row r="210" ht="12.0" customHeight="1">
      <c r="B210" s="2"/>
      <c r="D210" s="2"/>
      <c r="E210" s="2"/>
    </row>
    <row r="211" ht="12.0" customHeight="1">
      <c r="B211" s="2"/>
      <c r="D211" s="2"/>
      <c r="E211" s="2"/>
    </row>
    <row r="212" ht="12.0" customHeight="1">
      <c r="B212" s="2"/>
      <c r="D212" s="2"/>
      <c r="E212" s="2"/>
    </row>
    <row r="213" ht="12.0" customHeight="1">
      <c r="B213" s="2"/>
      <c r="D213" s="2"/>
      <c r="E213" s="2"/>
    </row>
    <row r="214" ht="12.0" customHeight="1">
      <c r="B214" s="2"/>
      <c r="D214" s="2"/>
      <c r="E214" s="2"/>
    </row>
    <row r="215" ht="12.0" customHeight="1">
      <c r="B215" s="2"/>
      <c r="D215" s="2"/>
      <c r="E215" s="2"/>
    </row>
    <row r="216" ht="12.0" customHeight="1">
      <c r="B216" s="2"/>
      <c r="D216" s="2"/>
      <c r="E216" s="2"/>
    </row>
    <row r="217" ht="12.0" customHeight="1">
      <c r="B217" s="2"/>
      <c r="D217" s="2"/>
      <c r="E217" s="2"/>
    </row>
    <row r="218" ht="12.0" customHeight="1">
      <c r="B218" s="2"/>
      <c r="D218" s="2"/>
      <c r="E218" s="2"/>
    </row>
    <row r="219" ht="12.0" customHeight="1">
      <c r="B219" s="2"/>
      <c r="D219" s="2"/>
      <c r="E219" s="2"/>
    </row>
    <row r="220" ht="12.0" customHeight="1">
      <c r="B220" s="2"/>
      <c r="D220" s="2"/>
      <c r="E220" s="2"/>
    </row>
    <row r="221" ht="12.0" customHeight="1">
      <c r="B221" s="2"/>
      <c r="D221" s="2"/>
      <c r="E221" s="2"/>
    </row>
    <row r="222" ht="12.0" customHeight="1">
      <c r="B222" s="2"/>
      <c r="D222" s="2"/>
      <c r="E222" s="2"/>
    </row>
    <row r="223" ht="12.0" customHeight="1">
      <c r="B223" s="2"/>
      <c r="D223" s="2"/>
      <c r="E223" s="2"/>
    </row>
    <row r="224" ht="12.0" customHeight="1">
      <c r="B224" s="2"/>
      <c r="D224" s="2"/>
      <c r="E224" s="2"/>
    </row>
    <row r="225" ht="12.0" customHeight="1">
      <c r="B225" s="2"/>
      <c r="D225" s="2"/>
      <c r="E225" s="2"/>
    </row>
    <row r="226" ht="12.0" customHeight="1">
      <c r="B226" s="2"/>
      <c r="D226" s="2"/>
      <c r="E226" s="2"/>
    </row>
    <row r="227" ht="12.0" customHeight="1">
      <c r="B227" s="2"/>
      <c r="D227" s="2"/>
      <c r="E227" s="2"/>
    </row>
    <row r="228" ht="12.0" customHeight="1">
      <c r="B228" s="2"/>
      <c r="D228" s="2"/>
      <c r="E228" s="2"/>
    </row>
    <row r="229" ht="12.0" customHeight="1">
      <c r="B229" s="2"/>
      <c r="D229" s="2"/>
      <c r="E229" s="2"/>
    </row>
    <row r="230" ht="12.0" customHeight="1">
      <c r="B230" s="2"/>
      <c r="D230" s="2"/>
      <c r="E230" s="2"/>
    </row>
    <row r="231" ht="12.0" customHeight="1">
      <c r="B231" s="2"/>
      <c r="D231" s="2"/>
      <c r="E231" s="2"/>
    </row>
    <row r="232" ht="12.0" customHeight="1">
      <c r="B232" s="2"/>
      <c r="D232" s="2"/>
      <c r="E232" s="2"/>
    </row>
    <row r="233" ht="12.0" customHeight="1">
      <c r="B233" s="2"/>
      <c r="D233" s="2"/>
      <c r="E233" s="2"/>
    </row>
    <row r="234" ht="12.0" customHeight="1">
      <c r="B234" s="2"/>
      <c r="D234" s="2"/>
      <c r="E234" s="2"/>
    </row>
    <row r="235" ht="12.0" customHeight="1">
      <c r="B235" s="2"/>
      <c r="D235" s="2"/>
      <c r="E235" s="2"/>
    </row>
    <row r="236" ht="12.0" customHeight="1">
      <c r="B236" s="2"/>
      <c r="D236" s="2"/>
      <c r="E236" s="2"/>
    </row>
    <row r="237" ht="12.0" customHeight="1">
      <c r="B237" s="2"/>
      <c r="D237" s="2"/>
      <c r="E237" s="2"/>
    </row>
    <row r="238" ht="12.0" customHeight="1">
      <c r="B238" s="2"/>
      <c r="D238" s="2"/>
      <c r="E238" s="2"/>
    </row>
    <row r="239" ht="12.0" customHeight="1">
      <c r="B239" s="2"/>
      <c r="D239" s="2"/>
      <c r="E239" s="2"/>
    </row>
    <row r="240" ht="12.0" customHeight="1">
      <c r="B240" s="2"/>
      <c r="D240" s="2"/>
      <c r="E240" s="2"/>
    </row>
    <row r="241" ht="12.0" customHeight="1">
      <c r="B241" s="2"/>
      <c r="D241" s="2"/>
      <c r="E241" s="2"/>
    </row>
    <row r="242" ht="12.0" customHeight="1">
      <c r="B242" s="2"/>
      <c r="D242" s="2"/>
      <c r="E242" s="2"/>
    </row>
    <row r="243" ht="12.0" customHeight="1">
      <c r="B243" s="2"/>
      <c r="D243" s="2"/>
      <c r="E243" s="2"/>
    </row>
    <row r="244" ht="12.0" customHeight="1">
      <c r="B244" s="2"/>
      <c r="D244" s="2"/>
      <c r="E244" s="2"/>
    </row>
    <row r="245" ht="12.0" customHeight="1">
      <c r="B245" s="2"/>
      <c r="D245" s="2"/>
      <c r="E245" s="2"/>
    </row>
    <row r="246" ht="12.0" customHeight="1">
      <c r="B246" s="2"/>
      <c r="D246" s="2"/>
      <c r="E246" s="2"/>
    </row>
    <row r="247" ht="12.0" customHeight="1">
      <c r="B247" s="2"/>
      <c r="D247" s="2"/>
      <c r="E247" s="2"/>
    </row>
    <row r="248" ht="12.0" customHeight="1">
      <c r="B248" s="2"/>
      <c r="D248" s="2"/>
      <c r="E248" s="2"/>
    </row>
    <row r="249" ht="12.0" customHeight="1">
      <c r="B249" s="2"/>
      <c r="D249" s="2"/>
      <c r="E249" s="2"/>
    </row>
    <row r="250" ht="12.0" customHeight="1">
      <c r="B250" s="2"/>
      <c r="D250" s="2"/>
      <c r="E250" s="2"/>
    </row>
    <row r="251" ht="12.0" customHeight="1">
      <c r="B251" s="2"/>
      <c r="D251" s="2"/>
      <c r="E251" s="2"/>
    </row>
    <row r="252" ht="12.0" customHeight="1">
      <c r="B252" s="2"/>
      <c r="D252" s="2"/>
      <c r="E252" s="2"/>
    </row>
    <row r="253" ht="12.0" customHeight="1">
      <c r="B253" s="2"/>
      <c r="D253" s="2"/>
      <c r="E253" s="2"/>
    </row>
    <row r="254" ht="12.0" customHeight="1">
      <c r="B254" s="2"/>
      <c r="D254" s="2"/>
      <c r="E254" s="2"/>
    </row>
    <row r="255" ht="12.0" customHeight="1">
      <c r="B255" s="2"/>
      <c r="D255" s="2"/>
      <c r="E255" s="2"/>
    </row>
    <row r="256" ht="12.0" customHeight="1">
      <c r="B256" s="2"/>
      <c r="D256" s="2"/>
      <c r="E256" s="2"/>
    </row>
    <row r="257" ht="12.0" customHeight="1">
      <c r="B257" s="2"/>
      <c r="D257" s="2"/>
      <c r="E257" s="2"/>
    </row>
    <row r="258" ht="12.0" customHeight="1">
      <c r="B258" s="2"/>
      <c r="D258" s="2"/>
      <c r="E258" s="2"/>
    </row>
    <row r="259" ht="12.0" customHeight="1">
      <c r="B259" s="2"/>
      <c r="D259" s="2"/>
      <c r="E259" s="2"/>
    </row>
    <row r="260" ht="12.0" customHeight="1">
      <c r="B260" s="2"/>
      <c r="D260" s="2"/>
      <c r="E260" s="2"/>
    </row>
    <row r="261" ht="12.0" customHeight="1">
      <c r="B261" s="2"/>
      <c r="D261" s="2"/>
      <c r="E261" s="2"/>
    </row>
    <row r="262" ht="12.0" customHeight="1">
      <c r="B262" s="2"/>
      <c r="D262" s="2"/>
      <c r="E262" s="2"/>
    </row>
    <row r="263" ht="12.0" customHeight="1">
      <c r="B263" s="2"/>
      <c r="D263" s="2"/>
      <c r="E263" s="2"/>
    </row>
    <row r="264" ht="12.0" customHeight="1">
      <c r="B264" s="2"/>
      <c r="D264" s="2"/>
      <c r="E264" s="2"/>
    </row>
    <row r="265" ht="12.0" customHeight="1">
      <c r="B265" s="2"/>
      <c r="D265" s="2"/>
      <c r="E265" s="2"/>
    </row>
    <row r="266" ht="12.0" customHeight="1">
      <c r="B266" s="2"/>
      <c r="D266" s="2"/>
      <c r="E266" s="2"/>
    </row>
    <row r="267" ht="12.0" customHeight="1">
      <c r="B267" s="2"/>
      <c r="D267" s="2"/>
      <c r="E267" s="2"/>
    </row>
    <row r="268" ht="12.0" customHeight="1">
      <c r="B268" s="2"/>
      <c r="D268" s="2"/>
      <c r="E268" s="2"/>
    </row>
    <row r="269" ht="12.0" customHeight="1">
      <c r="B269" s="2"/>
      <c r="D269" s="2"/>
      <c r="E269" s="2"/>
    </row>
    <row r="270" ht="12.0" customHeight="1">
      <c r="B270" s="2"/>
      <c r="D270" s="2"/>
      <c r="E270" s="2"/>
    </row>
    <row r="271" ht="12.0" customHeight="1">
      <c r="B271" s="2"/>
      <c r="D271" s="2"/>
      <c r="E271" s="2"/>
    </row>
    <row r="272" ht="12.0" customHeight="1">
      <c r="B272" s="2"/>
      <c r="D272" s="2"/>
      <c r="E272" s="2"/>
    </row>
    <row r="273" ht="12.0" customHeight="1">
      <c r="B273" s="2"/>
      <c r="D273" s="2"/>
      <c r="E273" s="2"/>
    </row>
    <row r="274" ht="12.0" customHeight="1">
      <c r="B274" s="2"/>
      <c r="D274" s="2"/>
      <c r="E274" s="2"/>
    </row>
    <row r="275" ht="12.0" customHeight="1">
      <c r="B275" s="2"/>
      <c r="D275" s="2"/>
      <c r="E275" s="2"/>
    </row>
    <row r="276" ht="12.0" customHeight="1">
      <c r="B276" s="2"/>
      <c r="D276" s="2"/>
      <c r="E276" s="2"/>
    </row>
    <row r="277" ht="12.0" customHeight="1">
      <c r="B277" s="2"/>
      <c r="D277" s="2"/>
      <c r="E277" s="2"/>
    </row>
    <row r="278" ht="12.0" customHeight="1">
      <c r="B278" s="2"/>
      <c r="D278" s="2"/>
      <c r="E278" s="2"/>
    </row>
    <row r="279" ht="12.0" customHeight="1">
      <c r="B279" s="2"/>
      <c r="D279" s="2"/>
      <c r="E279" s="2"/>
    </row>
    <row r="280" ht="12.0" customHeight="1">
      <c r="B280" s="2"/>
      <c r="D280" s="2"/>
      <c r="E280" s="2"/>
    </row>
    <row r="281" ht="12.0" customHeight="1">
      <c r="B281" s="2"/>
      <c r="D281" s="2"/>
      <c r="E281" s="2"/>
    </row>
    <row r="282" ht="12.0" customHeight="1">
      <c r="B282" s="2"/>
      <c r="D282" s="2"/>
      <c r="E282" s="2"/>
    </row>
    <row r="283" ht="12.0" customHeight="1">
      <c r="B283" s="2"/>
      <c r="D283" s="2"/>
      <c r="E283" s="2"/>
    </row>
    <row r="284" ht="12.0" customHeight="1">
      <c r="B284" s="2"/>
      <c r="D284" s="2"/>
      <c r="E284" s="2"/>
    </row>
    <row r="285" ht="12.0" customHeight="1">
      <c r="B285" s="2"/>
      <c r="D285" s="2"/>
      <c r="E285" s="2"/>
    </row>
    <row r="286" ht="12.0" customHeight="1">
      <c r="B286" s="2"/>
      <c r="D286" s="2"/>
      <c r="E286" s="2"/>
    </row>
    <row r="287" ht="12.0" customHeight="1">
      <c r="B287" s="2"/>
      <c r="D287" s="2"/>
      <c r="E287" s="2"/>
    </row>
    <row r="288" ht="12.0" customHeight="1">
      <c r="B288" s="2"/>
      <c r="D288" s="2"/>
      <c r="E288" s="2"/>
    </row>
    <row r="289" ht="12.0" customHeight="1">
      <c r="B289" s="2"/>
      <c r="D289" s="2"/>
      <c r="E289" s="2"/>
    </row>
    <row r="290" ht="12.0" customHeight="1">
      <c r="B290" s="2"/>
      <c r="D290" s="2"/>
      <c r="E290" s="2"/>
    </row>
    <row r="291" ht="12.0" customHeight="1">
      <c r="B291" s="2"/>
      <c r="D291" s="2"/>
      <c r="E291" s="2"/>
    </row>
    <row r="292" ht="12.0" customHeight="1">
      <c r="B292" s="2"/>
      <c r="D292" s="2"/>
      <c r="E292" s="2"/>
    </row>
    <row r="293" ht="12.0" customHeight="1">
      <c r="B293" s="2"/>
      <c r="D293" s="2"/>
      <c r="E293" s="2"/>
    </row>
    <row r="294" ht="12.0" customHeight="1">
      <c r="B294" s="2"/>
      <c r="D294" s="2"/>
      <c r="E294" s="2"/>
    </row>
    <row r="295" ht="12.0" customHeight="1">
      <c r="B295" s="2"/>
      <c r="D295" s="2"/>
      <c r="E295" s="2"/>
    </row>
    <row r="296" ht="12.0" customHeight="1">
      <c r="B296" s="2"/>
      <c r="D296" s="2"/>
      <c r="E296" s="2"/>
    </row>
    <row r="297" ht="12.0" customHeight="1">
      <c r="B297" s="2"/>
      <c r="D297" s="2"/>
      <c r="E297" s="2"/>
    </row>
    <row r="298" ht="12.0" customHeight="1">
      <c r="B298" s="2"/>
      <c r="D298" s="2"/>
      <c r="E298" s="2"/>
    </row>
    <row r="299" ht="12.0" customHeight="1">
      <c r="B299" s="2"/>
      <c r="D299" s="2"/>
      <c r="E299" s="2"/>
    </row>
    <row r="300" ht="12.0" customHeight="1">
      <c r="B300" s="2"/>
      <c r="D300" s="2"/>
      <c r="E300" s="2"/>
    </row>
    <row r="301" ht="12.0" customHeight="1">
      <c r="B301" s="2"/>
      <c r="D301" s="2"/>
      <c r="E301" s="2"/>
    </row>
    <row r="302" ht="12.0" customHeight="1">
      <c r="B302" s="2"/>
      <c r="D302" s="2"/>
      <c r="E302" s="2"/>
    </row>
    <row r="303" ht="12.0" customHeight="1">
      <c r="B303" s="2"/>
      <c r="D303" s="2"/>
      <c r="E303" s="2"/>
    </row>
    <row r="304" ht="12.0" customHeight="1">
      <c r="B304" s="2"/>
      <c r="D304" s="2"/>
      <c r="E304" s="2"/>
    </row>
    <row r="305" ht="12.0" customHeight="1">
      <c r="B305" s="2"/>
      <c r="D305" s="2"/>
      <c r="E305" s="2"/>
    </row>
    <row r="306" ht="12.0" customHeight="1">
      <c r="B306" s="2"/>
      <c r="D306" s="2"/>
      <c r="E306" s="2"/>
    </row>
    <row r="307" ht="12.0" customHeight="1">
      <c r="B307" s="2"/>
      <c r="D307" s="2"/>
      <c r="E307" s="2"/>
    </row>
    <row r="308" ht="12.0" customHeight="1">
      <c r="B308" s="2"/>
      <c r="D308" s="2"/>
      <c r="E308" s="2"/>
    </row>
    <row r="309" ht="12.0" customHeight="1">
      <c r="B309" s="2"/>
      <c r="D309" s="2"/>
      <c r="E309" s="2"/>
    </row>
    <row r="310" ht="12.0" customHeight="1">
      <c r="B310" s="2"/>
      <c r="D310" s="2"/>
      <c r="E310" s="2"/>
    </row>
    <row r="311" ht="12.0" customHeight="1">
      <c r="B311" s="2"/>
      <c r="D311" s="2"/>
      <c r="E311" s="2"/>
    </row>
    <row r="312" ht="12.0" customHeight="1">
      <c r="B312" s="2"/>
      <c r="D312" s="2"/>
      <c r="E312" s="2"/>
    </row>
    <row r="313" ht="12.0" customHeight="1">
      <c r="B313" s="2"/>
      <c r="D313" s="2"/>
      <c r="E313" s="2"/>
    </row>
    <row r="314" ht="12.0" customHeight="1">
      <c r="B314" s="2"/>
      <c r="D314" s="2"/>
      <c r="E314" s="2"/>
    </row>
    <row r="315" ht="12.0" customHeight="1">
      <c r="B315" s="2"/>
      <c r="D315" s="2"/>
      <c r="E315" s="2"/>
    </row>
    <row r="316" ht="12.0" customHeight="1">
      <c r="B316" s="2"/>
      <c r="D316" s="2"/>
      <c r="E316" s="2"/>
    </row>
    <row r="317" ht="12.0" customHeight="1">
      <c r="B317" s="2"/>
      <c r="D317" s="2"/>
      <c r="E317" s="2"/>
    </row>
    <row r="318" ht="12.0" customHeight="1">
      <c r="B318" s="2"/>
      <c r="D318" s="2"/>
      <c r="E318" s="2"/>
    </row>
    <row r="319" ht="12.0" customHeight="1">
      <c r="B319" s="2"/>
      <c r="D319" s="2"/>
      <c r="E319" s="2"/>
    </row>
    <row r="320" ht="12.0" customHeight="1">
      <c r="B320" s="2"/>
      <c r="D320" s="2"/>
      <c r="E320" s="2"/>
    </row>
    <row r="321" ht="12.0" customHeight="1">
      <c r="B321" s="2"/>
      <c r="D321" s="2"/>
      <c r="E321" s="2"/>
    </row>
    <row r="322" ht="12.0" customHeight="1">
      <c r="B322" s="2"/>
      <c r="D322" s="2"/>
      <c r="E322" s="2"/>
    </row>
    <row r="323" ht="12.0" customHeight="1">
      <c r="B323" s="2"/>
      <c r="D323" s="2"/>
      <c r="E323" s="2"/>
    </row>
    <row r="324" ht="12.0" customHeight="1">
      <c r="B324" s="2"/>
      <c r="D324" s="2"/>
      <c r="E324" s="2"/>
    </row>
    <row r="325" ht="12.0" customHeight="1">
      <c r="B325" s="2"/>
      <c r="D325" s="2"/>
      <c r="E325" s="2"/>
    </row>
    <row r="326" ht="12.0" customHeight="1">
      <c r="B326" s="2"/>
      <c r="D326" s="2"/>
      <c r="E326" s="2"/>
    </row>
    <row r="327" ht="12.0" customHeight="1">
      <c r="B327" s="2"/>
      <c r="D327" s="2"/>
      <c r="E327" s="2"/>
    </row>
    <row r="328" ht="12.0" customHeight="1">
      <c r="B328" s="2"/>
      <c r="D328" s="2"/>
      <c r="E328" s="2"/>
    </row>
    <row r="329" ht="12.0" customHeight="1">
      <c r="B329" s="2"/>
      <c r="D329" s="2"/>
      <c r="E329" s="2"/>
    </row>
    <row r="330" ht="12.0" customHeight="1">
      <c r="B330" s="2"/>
      <c r="D330" s="2"/>
      <c r="E330" s="2"/>
    </row>
    <row r="331" ht="12.0" customHeight="1">
      <c r="B331" s="2"/>
      <c r="D331" s="2"/>
      <c r="E331" s="2"/>
    </row>
    <row r="332" ht="12.0" customHeight="1">
      <c r="B332" s="2"/>
      <c r="D332" s="2"/>
      <c r="E332" s="2"/>
    </row>
    <row r="333" ht="12.0" customHeight="1">
      <c r="B333" s="2"/>
      <c r="D333" s="2"/>
      <c r="E333" s="2"/>
    </row>
    <row r="334" ht="12.0" customHeight="1">
      <c r="B334" s="2"/>
      <c r="D334" s="2"/>
      <c r="E334" s="2"/>
    </row>
    <row r="335" ht="12.0" customHeight="1">
      <c r="B335" s="2"/>
      <c r="D335" s="2"/>
      <c r="E335" s="2"/>
    </row>
    <row r="336" ht="12.0" customHeight="1">
      <c r="B336" s="2"/>
      <c r="D336" s="2"/>
      <c r="E336" s="2"/>
    </row>
    <row r="337" ht="12.0" customHeight="1">
      <c r="B337" s="2"/>
      <c r="D337" s="2"/>
      <c r="E337" s="2"/>
    </row>
    <row r="338" ht="12.0" customHeight="1">
      <c r="B338" s="2"/>
      <c r="D338" s="2"/>
      <c r="E338" s="2"/>
    </row>
    <row r="339" ht="12.0" customHeight="1">
      <c r="B339" s="2"/>
      <c r="D339" s="2"/>
      <c r="E339" s="2"/>
    </row>
    <row r="340" ht="12.0" customHeight="1">
      <c r="B340" s="2"/>
      <c r="D340" s="2"/>
      <c r="E340" s="2"/>
    </row>
    <row r="341" ht="12.0" customHeight="1">
      <c r="B341" s="2"/>
      <c r="D341" s="2"/>
      <c r="E341" s="2"/>
    </row>
    <row r="342" ht="12.0" customHeight="1">
      <c r="B342" s="2"/>
      <c r="D342" s="2"/>
      <c r="E342" s="2"/>
    </row>
    <row r="343" ht="12.0" customHeight="1">
      <c r="B343" s="2"/>
      <c r="D343" s="2"/>
      <c r="E343" s="2"/>
    </row>
    <row r="344" ht="12.0" customHeight="1">
      <c r="B344" s="2"/>
      <c r="D344" s="2"/>
      <c r="E344" s="2"/>
    </row>
    <row r="345" ht="12.0" customHeight="1">
      <c r="B345" s="2"/>
      <c r="D345" s="2"/>
      <c r="E345" s="2"/>
    </row>
    <row r="346" ht="12.0" customHeight="1">
      <c r="B346" s="2"/>
      <c r="D346" s="2"/>
      <c r="E346" s="2"/>
    </row>
    <row r="347" ht="12.0" customHeight="1">
      <c r="B347" s="2"/>
      <c r="D347" s="2"/>
      <c r="E347" s="2"/>
    </row>
    <row r="348" ht="12.0" customHeight="1">
      <c r="B348" s="2"/>
      <c r="D348" s="2"/>
      <c r="E348" s="2"/>
    </row>
    <row r="349" ht="12.0" customHeight="1">
      <c r="B349" s="2"/>
      <c r="D349" s="2"/>
      <c r="E349" s="2"/>
    </row>
    <row r="350" ht="12.0" customHeight="1">
      <c r="B350" s="2"/>
      <c r="D350" s="2"/>
      <c r="E350" s="2"/>
    </row>
    <row r="351" ht="12.0" customHeight="1">
      <c r="B351" s="2"/>
      <c r="D351" s="2"/>
      <c r="E351" s="2"/>
    </row>
    <row r="352" ht="12.0" customHeight="1">
      <c r="B352" s="2"/>
      <c r="D352" s="2"/>
      <c r="E352" s="2"/>
    </row>
    <row r="353" ht="12.0" customHeight="1">
      <c r="B353" s="2"/>
      <c r="D353" s="2"/>
      <c r="E353" s="2"/>
    </row>
    <row r="354" ht="12.0" customHeight="1">
      <c r="B354" s="2"/>
      <c r="D354" s="2"/>
      <c r="E354" s="2"/>
    </row>
    <row r="355" ht="12.0" customHeight="1">
      <c r="B355" s="2"/>
      <c r="D355" s="2"/>
      <c r="E355" s="2"/>
    </row>
    <row r="356" ht="12.0" customHeight="1">
      <c r="B356" s="2"/>
      <c r="D356" s="2"/>
      <c r="E356" s="2"/>
    </row>
    <row r="357" ht="12.0" customHeight="1">
      <c r="B357" s="2"/>
      <c r="D357" s="2"/>
      <c r="E357" s="2"/>
    </row>
    <row r="358" ht="12.0" customHeight="1">
      <c r="B358" s="2"/>
      <c r="D358" s="2"/>
      <c r="E358" s="2"/>
    </row>
    <row r="359" ht="12.0" customHeight="1">
      <c r="B359" s="2"/>
      <c r="D359" s="2"/>
      <c r="E359" s="2"/>
    </row>
    <row r="360" ht="12.0" customHeight="1">
      <c r="B360" s="2"/>
      <c r="D360" s="2"/>
      <c r="E360" s="2"/>
    </row>
    <row r="361" ht="12.0" customHeight="1">
      <c r="B361" s="2"/>
      <c r="D361" s="2"/>
      <c r="E361" s="2"/>
    </row>
    <row r="362" ht="12.0" customHeight="1">
      <c r="B362" s="2"/>
      <c r="D362" s="2"/>
      <c r="E362" s="2"/>
    </row>
    <row r="363" ht="12.0" customHeight="1">
      <c r="B363" s="2"/>
      <c r="D363" s="2"/>
      <c r="E363" s="2"/>
    </row>
    <row r="364" ht="12.0" customHeight="1">
      <c r="B364" s="2"/>
      <c r="D364" s="2"/>
      <c r="E364" s="2"/>
    </row>
    <row r="365" ht="12.0" customHeight="1">
      <c r="B365" s="2"/>
      <c r="D365" s="2"/>
      <c r="E365" s="2"/>
    </row>
    <row r="366" ht="12.0" customHeight="1">
      <c r="B366" s="2"/>
      <c r="D366" s="2"/>
      <c r="E366" s="2"/>
    </row>
    <row r="367" ht="12.0" customHeight="1">
      <c r="B367" s="2"/>
      <c r="D367" s="2"/>
      <c r="E367" s="2"/>
    </row>
    <row r="368" ht="12.0" customHeight="1">
      <c r="B368" s="2"/>
      <c r="D368" s="2"/>
      <c r="E368" s="2"/>
    </row>
    <row r="369" ht="12.0" customHeight="1">
      <c r="B369" s="2"/>
      <c r="D369" s="2"/>
      <c r="E369" s="2"/>
    </row>
    <row r="370" ht="12.0" customHeight="1">
      <c r="B370" s="2"/>
      <c r="D370" s="2"/>
      <c r="E370" s="2"/>
    </row>
    <row r="371" ht="12.0" customHeight="1">
      <c r="B371" s="2"/>
      <c r="D371" s="2"/>
      <c r="E371" s="2"/>
    </row>
    <row r="372" ht="12.0" customHeight="1">
      <c r="B372" s="2"/>
      <c r="D372" s="2"/>
      <c r="E372" s="2"/>
    </row>
    <row r="373" ht="12.0" customHeight="1">
      <c r="B373" s="2"/>
      <c r="D373" s="2"/>
      <c r="E373" s="2"/>
    </row>
    <row r="374" ht="12.0" customHeight="1">
      <c r="B374" s="2"/>
      <c r="D374" s="2"/>
      <c r="E374" s="2"/>
    </row>
    <row r="375" ht="12.0" customHeight="1">
      <c r="B375" s="2"/>
      <c r="D375" s="2"/>
      <c r="E375" s="2"/>
    </row>
    <row r="376" ht="12.0" customHeight="1">
      <c r="B376" s="2"/>
      <c r="D376" s="2"/>
      <c r="E376" s="2"/>
    </row>
    <row r="377" ht="12.0" customHeight="1">
      <c r="B377" s="2"/>
      <c r="D377" s="2"/>
      <c r="E377" s="2"/>
    </row>
    <row r="378" ht="12.0" customHeight="1">
      <c r="B378" s="2"/>
      <c r="D378" s="2"/>
      <c r="E378" s="2"/>
    </row>
    <row r="379" ht="12.0" customHeight="1">
      <c r="B379" s="2"/>
      <c r="D379" s="2"/>
      <c r="E379" s="2"/>
    </row>
    <row r="380" ht="12.0" customHeight="1">
      <c r="B380" s="2"/>
      <c r="D380" s="2"/>
      <c r="E380" s="2"/>
    </row>
    <row r="381" ht="12.0" customHeight="1">
      <c r="B381" s="2"/>
      <c r="D381" s="2"/>
      <c r="E381" s="2"/>
    </row>
    <row r="382" ht="12.0" customHeight="1">
      <c r="B382" s="2"/>
      <c r="D382" s="2"/>
      <c r="E382" s="2"/>
    </row>
    <row r="383" ht="12.0" customHeight="1">
      <c r="B383" s="2"/>
      <c r="D383" s="2"/>
      <c r="E383" s="2"/>
    </row>
    <row r="384" ht="12.0" customHeight="1">
      <c r="B384" s="2"/>
      <c r="D384" s="2"/>
      <c r="E384" s="2"/>
    </row>
    <row r="385" ht="12.0" customHeight="1">
      <c r="B385" s="2"/>
      <c r="D385" s="2"/>
      <c r="E385" s="2"/>
    </row>
    <row r="386" ht="12.0" customHeight="1">
      <c r="B386" s="2"/>
      <c r="D386" s="2"/>
      <c r="E386" s="2"/>
    </row>
    <row r="387" ht="12.0" customHeight="1">
      <c r="B387" s="2"/>
      <c r="D387" s="2"/>
      <c r="E387" s="2"/>
    </row>
    <row r="388" ht="12.0" customHeight="1">
      <c r="B388" s="2"/>
      <c r="D388" s="2"/>
      <c r="E388" s="2"/>
    </row>
    <row r="389" ht="12.0" customHeight="1">
      <c r="B389" s="2"/>
      <c r="D389" s="2"/>
      <c r="E389" s="2"/>
    </row>
    <row r="390" ht="12.0" customHeight="1">
      <c r="B390" s="2"/>
      <c r="D390" s="2"/>
      <c r="E390" s="2"/>
    </row>
    <row r="391" ht="12.0" customHeight="1">
      <c r="B391" s="2"/>
      <c r="D391" s="2"/>
      <c r="E391" s="2"/>
    </row>
    <row r="392" ht="12.0" customHeight="1">
      <c r="B392" s="2"/>
      <c r="D392" s="2"/>
      <c r="E392" s="2"/>
    </row>
    <row r="393" ht="12.0" customHeight="1">
      <c r="B393" s="2"/>
      <c r="D393" s="2"/>
      <c r="E393" s="2"/>
    </row>
    <row r="394" ht="12.0" customHeight="1">
      <c r="B394" s="2"/>
      <c r="D394" s="2"/>
      <c r="E394" s="2"/>
    </row>
    <row r="395" ht="12.0" customHeight="1">
      <c r="B395" s="2"/>
      <c r="D395" s="2"/>
      <c r="E395" s="2"/>
    </row>
    <row r="396" ht="12.0" customHeight="1">
      <c r="B396" s="2"/>
      <c r="D396" s="2"/>
      <c r="E396" s="2"/>
    </row>
    <row r="397" ht="12.0" customHeight="1">
      <c r="B397" s="2"/>
      <c r="D397" s="2"/>
      <c r="E397" s="2"/>
    </row>
    <row r="398" ht="12.0" customHeight="1">
      <c r="B398" s="2"/>
      <c r="D398" s="2"/>
      <c r="E398" s="2"/>
    </row>
    <row r="399" ht="12.0" customHeight="1">
      <c r="B399" s="2"/>
      <c r="D399" s="2"/>
      <c r="E399" s="2"/>
    </row>
    <row r="400" ht="12.0" customHeight="1">
      <c r="B400" s="2"/>
      <c r="D400" s="2"/>
      <c r="E400" s="2"/>
    </row>
    <row r="401" ht="12.0" customHeight="1">
      <c r="B401" s="2"/>
      <c r="D401" s="2"/>
      <c r="E401" s="2"/>
    </row>
    <row r="402" ht="12.0" customHeight="1">
      <c r="B402" s="2"/>
      <c r="D402" s="2"/>
      <c r="E402" s="2"/>
    </row>
    <row r="403" ht="12.0" customHeight="1">
      <c r="B403" s="2"/>
      <c r="D403" s="2"/>
      <c r="E403" s="2"/>
    </row>
    <row r="404" ht="12.0" customHeight="1">
      <c r="B404" s="2"/>
      <c r="D404" s="2"/>
      <c r="E404" s="2"/>
    </row>
    <row r="405" ht="12.0" customHeight="1">
      <c r="B405" s="2"/>
      <c r="D405" s="2"/>
      <c r="E405" s="2"/>
    </row>
    <row r="406" ht="12.0" customHeight="1">
      <c r="B406" s="2"/>
      <c r="D406" s="2"/>
      <c r="E406" s="2"/>
    </row>
    <row r="407" ht="12.0" customHeight="1">
      <c r="B407" s="2"/>
      <c r="D407" s="2"/>
      <c r="E407" s="2"/>
    </row>
    <row r="408" ht="12.0" customHeight="1">
      <c r="B408" s="2"/>
      <c r="D408" s="2"/>
      <c r="E408" s="2"/>
    </row>
    <row r="409" ht="12.0" customHeight="1">
      <c r="B409" s="2"/>
      <c r="D409" s="2"/>
      <c r="E409" s="2"/>
    </row>
    <row r="410" ht="12.0" customHeight="1">
      <c r="B410" s="2"/>
      <c r="D410" s="2"/>
      <c r="E410" s="2"/>
    </row>
    <row r="411" ht="12.0" customHeight="1">
      <c r="B411" s="2"/>
      <c r="D411" s="2"/>
      <c r="E411" s="2"/>
    </row>
    <row r="412" ht="12.0" customHeight="1">
      <c r="B412" s="2"/>
      <c r="D412" s="2"/>
      <c r="E412" s="2"/>
    </row>
    <row r="413" ht="12.0" customHeight="1">
      <c r="B413" s="2"/>
      <c r="D413" s="2"/>
      <c r="E413" s="2"/>
    </row>
    <row r="414" ht="12.0" customHeight="1">
      <c r="B414" s="2"/>
      <c r="D414" s="2"/>
      <c r="E414" s="2"/>
    </row>
    <row r="415" ht="12.0" customHeight="1">
      <c r="B415" s="2"/>
      <c r="D415" s="2"/>
      <c r="E415" s="2"/>
    </row>
    <row r="416" ht="12.0" customHeight="1">
      <c r="B416" s="2"/>
      <c r="D416" s="2"/>
      <c r="E416" s="2"/>
    </row>
    <row r="417" ht="12.0" customHeight="1">
      <c r="B417" s="2"/>
      <c r="D417" s="2"/>
      <c r="E417" s="2"/>
    </row>
    <row r="418" ht="12.0" customHeight="1">
      <c r="B418" s="2"/>
      <c r="D418" s="2"/>
      <c r="E418" s="2"/>
    </row>
    <row r="419" ht="12.0" customHeight="1">
      <c r="B419" s="2"/>
      <c r="D419" s="2"/>
      <c r="E419" s="2"/>
    </row>
    <row r="420" ht="12.0" customHeight="1">
      <c r="B420" s="2"/>
      <c r="D420" s="2"/>
      <c r="E420" s="2"/>
    </row>
    <row r="421" ht="12.0" customHeight="1">
      <c r="B421" s="2"/>
      <c r="D421" s="2"/>
      <c r="E421" s="2"/>
    </row>
    <row r="422" ht="12.0" customHeight="1">
      <c r="B422" s="2"/>
      <c r="D422" s="2"/>
      <c r="E422" s="2"/>
    </row>
    <row r="423" ht="12.0" customHeight="1">
      <c r="B423" s="2"/>
      <c r="D423" s="2"/>
      <c r="E423" s="2"/>
    </row>
    <row r="424" ht="12.0" customHeight="1">
      <c r="B424" s="2"/>
      <c r="D424" s="2"/>
      <c r="E424" s="2"/>
    </row>
    <row r="425" ht="12.0" customHeight="1">
      <c r="B425" s="2"/>
      <c r="D425" s="2"/>
      <c r="E425" s="2"/>
    </row>
    <row r="426" ht="12.0" customHeight="1">
      <c r="B426" s="2"/>
      <c r="D426" s="2"/>
      <c r="E426" s="2"/>
    </row>
    <row r="427" ht="12.0" customHeight="1">
      <c r="B427" s="2"/>
      <c r="D427" s="2"/>
      <c r="E427" s="2"/>
    </row>
    <row r="428" ht="12.0" customHeight="1">
      <c r="B428" s="2"/>
      <c r="D428" s="2"/>
      <c r="E428" s="2"/>
    </row>
    <row r="429" ht="12.0" customHeight="1">
      <c r="B429" s="2"/>
      <c r="D429" s="2"/>
      <c r="E429" s="2"/>
    </row>
    <row r="430" ht="12.0" customHeight="1">
      <c r="B430" s="2"/>
      <c r="D430" s="2"/>
      <c r="E430" s="2"/>
    </row>
    <row r="431" ht="12.0" customHeight="1">
      <c r="B431" s="2"/>
      <c r="D431" s="2"/>
      <c r="E431" s="2"/>
    </row>
    <row r="432" ht="12.0" customHeight="1">
      <c r="B432" s="2"/>
      <c r="D432" s="2"/>
      <c r="E432" s="2"/>
    </row>
    <row r="433" ht="12.0" customHeight="1">
      <c r="B433" s="2"/>
      <c r="D433" s="2"/>
      <c r="E433" s="2"/>
    </row>
    <row r="434" ht="12.0" customHeight="1">
      <c r="B434" s="2"/>
      <c r="D434" s="2"/>
      <c r="E434" s="2"/>
    </row>
    <row r="435" ht="12.0" customHeight="1">
      <c r="B435" s="2"/>
      <c r="D435" s="2"/>
      <c r="E435" s="2"/>
    </row>
    <row r="436" ht="12.0" customHeight="1">
      <c r="B436" s="2"/>
      <c r="D436" s="2"/>
      <c r="E436" s="2"/>
    </row>
    <row r="437" ht="12.0" customHeight="1">
      <c r="B437" s="2"/>
      <c r="D437" s="2"/>
      <c r="E437" s="2"/>
    </row>
    <row r="438" ht="12.0" customHeight="1">
      <c r="B438" s="2"/>
      <c r="D438" s="2"/>
      <c r="E438" s="2"/>
    </row>
    <row r="439" ht="12.0" customHeight="1">
      <c r="B439" s="2"/>
      <c r="D439" s="2"/>
      <c r="E439" s="2"/>
    </row>
    <row r="440" ht="12.0" customHeight="1">
      <c r="B440" s="2"/>
      <c r="D440" s="2"/>
      <c r="E440" s="2"/>
    </row>
    <row r="441" ht="12.0" customHeight="1">
      <c r="B441" s="2"/>
      <c r="D441" s="2"/>
      <c r="E441" s="2"/>
    </row>
    <row r="442" ht="12.0" customHeight="1">
      <c r="B442" s="2"/>
      <c r="D442" s="2"/>
      <c r="E442" s="2"/>
    </row>
    <row r="443" ht="12.0" customHeight="1">
      <c r="B443" s="2"/>
      <c r="D443" s="2"/>
      <c r="E443" s="2"/>
    </row>
    <row r="444" ht="12.0" customHeight="1">
      <c r="B444" s="2"/>
      <c r="D444" s="2"/>
      <c r="E444" s="2"/>
    </row>
    <row r="445" ht="12.0" customHeight="1">
      <c r="B445" s="2"/>
      <c r="D445" s="2"/>
      <c r="E445" s="2"/>
    </row>
    <row r="446" ht="12.0" customHeight="1">
      <c r="B446" s="2"/>
      <c r="D446" s="2"/>
      <c r="E446" s="2"/>
    </row>
    <row r="447" ht="12.0" customHeight="1">
      <c r="B447" s="2"/>
      <c r="D447" s="2"/>
      <c r="E447" s="2"/>
    </row>
    <row r="448" ht="12.0" customHeight="1">
      <c r="B448" s="2"/>
      <c r="D448" s="2"/>
      <c r="E448" s="2"/>
    </row>
    <row r="449" ht="12.0" customHeight="1">
      <c r="B449" s="2"/>
      <c r="D449" s="2"/>
      <c r="E449" s="2"/>
    </row>
    <row r="450" ht="12.0" customHeight="1">
      <c r="B450" s="2"/>
      <c r="D450" s="2"/>
      <c r="E450" s="2"/>
    </row>
    <row r="451" ht="12.0" customHeight="1">
      <c r="B451" s="2"/>
      <c r="D451" s="2"/>
      <c r="E451" s="2"/>
    </row>
    <row r="452" ht="12.0" customHeight="1">
      <c r="B452" s="2"/>
      <c r="D452" s="2"/>
      <c r="E452" s="2"/>
    </row>
    <row r="453" ht="12.0" customHeight="1">
      <c r="B453" s="2"/>
      <c r="D453" s="2"/>
      <c r="E453" s="2"/>
    </row>
    <row r="454" ht="12.0" customHeight="1">
      <c r="B454" s="2"/>
      <c r="D454" s="2"/>
      <c r="E454" s="2"/>
    </row>
    <row r="455" ht="12.0" customHeight="1">
      <c r="B455" s="2"/>
      <c r="D455" s="2"/>
      <c r="E455" s="2"/>
    </row>
    <row r="456" ht="12.0" customHeight="1">
      <c r="B456" s="2"/>
      <c r="D456" s="2"/>
      <c r="E456" s="2"/>
    </row>
    <row r="457" ht="12.0" customHeight="1">
      <c r="B457" s="2"/>
      <c r="D457" s="2"/>
      <c r="E457" s="2"/>
    </row>
    <row r="458" ht="12.0" customHeight="1">
      <c r="B458" s="2"/>
      <c r="D458" s="2"/>
      <c r="E458" s="2"/>
    </row>
    <row r="459" ht="12.0" customHeight="1">
      <c r="B459" s="2"/>
      <c r="D459" s="2"/>
      <c r="E459" s="2"/>
    </row>
    <row r="460" ht="12.0" customHeight="1">
      <c r="B460" s="2"/>
      <c r="D460" s="2"/>
      <c r="E460" s="2"/>
    </row>
    <row r="461" ht="12.0" customHeight="1">
      <c r="B461" s="2"/>
      <c r="D461" s="2"/>
      <c r="E461" s="2"/>
    </row>
    <row r="462" ht="12.0" customHeight="1">
      <c r="B462" s="2"/>
      <c r="D462" s="2"/>
      <c r="E462" s="2"/>
    </row>
    <row r="463" ht="12.0" customHeight="1">
      <c r="B463" s="2"/>
      <c r="D463" s="2"/>
      <c r="E463" s="2"/>
    </row>
    <row r="464" ht="12.0" customHeight="1">
      <c r="B464" s="2"/>
      <c r="D464" s="2"/>
      <c r="E464" s="2"/>
    </row>
    <row r="465" ht="12.0" customHeight="1">
      <c r="B465" s="2"/>
      <c r="D465" s="2"/>
      <c r="E465" s="2"/>
    </row>
    <row r="466" ht="12.0" customHeight="1">
      <c r="B466" s="2"/>
      <c r="D466" s="2"/>
      <c r="E466" s="2"/>
    </row>
    <row r="467" ht="12.0" customHeight="1">
      <c r="B467" s="2"/>
      <c r="D467" s="2"/>
      <c r="E467" s="2"/>
    </row>
    <row r="468" ht="12.0" customHeight="1">
      <c r="B468" s="2"/>
      <c r="D468" s="2"/>
      <c r="E468" s="2"/>
    </row>
    <row r="469" ht="12.0" customHeight="1">
      <c r="B469" s="2"/>
      <c r="D469" s="2"/>
      <c r="E469" s="2"/>
    </row>
    <row r="470" ht="12.0" customHeight="1">
      <c r="B470" s="2"/>
      <c r="D470" s="2"/>
      <c r="E470" s="2"/>
    </row>
    <row r="471" ht="12.0" customHeight="1">
      <c r="B471" s="2"/>
      <c r="D471" s="2"/>
      <c r="E471" s="2"/>
    </row>
    <row r="472" ht="12.0" customHeight="1">
      <c r="B472" s="2"/>
      <c r="D472" s="2"/>
      <c r="E472" s="2"/>
    </row>
    <row r="473" ht="12.0" customHeight="1">
      <c r="B473" s="2"/>
      <c r="D473" s="2"/>
      <c r="E473" s="2"/>
    </row>
    <row r="474" ht="12.0" customHeight="1">
      <c r="B474" s="2"/>
      <c r="D474" s="2"/>
      <c r="E474" s="2"/>
    </row>
    <row r="475" ht="12.0" customHeight="1">
      <c r="B475" s="2"/>
      <c r="D475" s="2"/>
      <c r="E475" s="2"/>
    </row>
    <row r="476" ht="12.0" customHeight="1">
      <c r="B476" s="2"/>
      <c r="D476" s="2"/>
      <c r="E476" s="2"/>
    </row>
    <row r="477" ht="12.0" customHeight="1">
      <c r="B477" s="2"/>
      <c r="D477" s="2"/>
      <c r="E477" s="2"/>
    </row>
    <row r="478" ht="12.0" customHeight="1">
      <c r="B478" s="2"/>
      <c r="D478" s="2"/>
      <c r="E478" s="2"/>
    </row>
    <row r="479" ht="12.0" customHeight="1">
      <c r="B479" s="2"/>
      <c r="D479" s="2"/>
      <c r="E479" s="2"/>
    </row>
    <row r="480" ht="12.0" customHeight="1">
      <c r="B480" s="2"/>
      <c r="D480" s="2"/>
      <c r="E480" s="2"/>
    </row>
    <row r="481" ht="12.0" customHeight="1">
      <c r="B481" s="2"/>
      <c r="D481" s="2"/>
      <c r="E481" s="2"/>
    </row>
    <row r="482" ht="12.0" customHeight="1">
      <c r="B482" s="2"/>
      <c r="D482" s="2"/>
      <c r="E482" s="2"/>
    </row>
    <row r="483" ht="12.0" customHeight="1">
      <c r="B483" s="2"/>
      <c r="D483" s="2"/>
      <c r="E483" s="2"/>
    </row>
    <row r="484" ht="12.0" customHeight="1">
      <c r="B484" s="2"/>
      <c r="D484" s="2"/>
      <c r="E484" s="2"/>
    </row>
    <row r="485" ht="12.0" customHeight="1">
      <c r="B485" s="2"/>
      <c r="D485" s="2"/>
      <c r="E485" s="2"/>
    </row>
    <row r="486" ht="12.0" customHeight="1">
      <c r="B486" s="2"/>
      <c r="D486" s="2"/>
      <c r="E486" s="2"/>
    </row>
    <row r="487" ht="12.0" customHeight="1">
      <c r="B487" s="2"/>
      <c r="D487" s="2"/>
      <c r="E487" s="2"/>
    </row>
    <row r="488" ht="12.0" customHeight="1">
      <c r="B488" s="2"/>
      <c r="D488" s="2"/>
      <c r="E488" s="2"/>
    </row>
    <row r="489" ht="12.0" customHeight="1">
      <c r="B489" s="2"/>
      <c r="D489" s="2"/>
      <c r="E489" s="2"/>
    </row>
    <row r="490" ht="12.0" customHeight="1">
      <c r="B490" s="2"/>
      <c r="D490" s="2"/>
      <c r="E490" s="2"/>
    </row>
    <row r="491" ht="12.0" customHeight="1">
      <c r="B491" s="2"/>
      <c r="D491" s="2"/>
      <c r="E491" s="2"/>
    </row>
    <row r="492" ht="12.0" customHeight="1">
      <c r="B492" s="2"/>
      <c r="D492" s="2"/>
      <c r="E492" s="2"/>
    </row>
    <row r="493" ht="12.0" customHeight="1">
      <c r="B493" s="2"/>
      <c r="D493" s="2"/>
      <c r="E493" s="2"/>
    </row>
    <row r="494" ht="12.0" customHeight="1">
      <c r="B494" s="2"/>
      <c r="D494" s="2"/>
      <c r="E494" s="2"/>
    </row>
    <row r="495" ht="12.0" customHeight="1">
      <c r="B495" s="2"/>
      <c r="D495" s="2"/>
      <c r="E495" s="2"/>
    </row>
    <row r="496" ht="12.0" customHeight="1">
      <c r="B496" s="2"/>
      <c r="D496" s="2"/>
      <c r="E496" s="2"/>
    </row>
    <row r="497" ht="12.0" customHeight="1">
      <c r="B497" s="2"/>
      <c r="D497" s="2"/>
      <c r="E497" s="2"/>
    </row>
    <row r="498" ht="12.0" customHeight="1">
      <c r="B498" s="2"/>
      <c r="D498" s="2"/>
      <c r="E498" s="2"/>
    </row>
    <row r="499" ht="12.0" customHeight="1">
      <c r="B499" s="2"/>
      <c r="D499" s="2"/>
      <c r="E499" s="2"/>
    </row>
    <row r="500" ht="12.0" customHeight="1">
      <c r="B500" s="2"/>
      <c r="D500" s="2"/>
      <c r="E500" s="2"/>
    </row>
    <row r="501" ht="12.0" customHeight="1">
      <c r="B501" s="2"/>
      <c r="D501" s="2"/>
      <c r="E501" s="2"/>
    </row>
    <row r="502" ht="12.0" customHeight="1">
      <c r="B502" s="2"/>
      <c r="D502" s="2"/>
      <c r="E502" s="2"/>
    </row>
    <row r="503" ht="12.0" customHeight="1">
      <c r="B503" s="2"/>
      <c r="D503" s="2"/>
      <c r="E503" s="2"/>
    </row>
    <row r="504" ht="12.0" customHeight="1">
      <c r="B504" s="2"/>
      <c r="D504" s="2"/>
      <c r="E504" s="2"/>
    </row>
    <row r="505" ht="12.0" customHeight="1">
      <c r="B505" s="2"/>
      <c r="D505" s="2"/>
      <c r="E505" s="2"/>
    </row>
    <row r="506" ht="12.0" customHeight="1">
      <c r="B506" s="2"/>
      <c r="D506" s="2"/>
      <c r="E506" s="2"/>
    </row>
    <row r="507" ht="12.0" customHeight="1">
      <c r="B507" s="2"/>
      <c r="D507" s="2"/>
      <c r="E507" s="2"/>
    </row>
    <row r="508" ht="12.0" customHeight="1">
      <c r="B508" s="2"/>
      <c r="D508" s="2"/>
      <c r="E508" s="2"/>
    </row>
    <row r="509" ht="12.0" customHeight="1">
      <c r="B509" s="2"/>
      <c r="D509" s="2"/>
      <c r="E509" s="2"/>
    </row>
    <row r="510" ht="12.0" customHeight="1">
      <c r="B510" s="2"/>
      <c r="D510" s="2"/>
      <c r="E510" s="2"/>
    </row>
    <row r="511" ht="12.0" customHeight="1">
      <c r="B511" s="2"/>
      <c r="D511" s="2"/>
      <c r="E511" s="2"/>
    </row>
    <row r="512" ht="12.0" customHeight="1">
      <c r="B512" s="2"/>
      <c r="D512" s="2"/>
      <c r="E512" s="2"/>
    </row>
    <row r="513" ht="12.0" customHeight="1">
      <c r="B513" s="2"/>
      <c r="D513" s="2"/>
      <c r="E513" s="2"/>
    </row>
    <row r="514" ht="12.0" customHeight="1">
      <c r="B514" s="2"/>
      <c r="D514" s="2"/>
      <c r="E514" s="2"/>
    </row>
    <row r="515" ht="12.0" customHeight="1">
      <c r="B515" s="2"/>
      <c r="D515" s="2"/>
      <c r="E515" s="2"/>
    </row>
    <row r="516" ht="12.0" customHeight="1">
      <c r="B516" s="2"/>
      <c r="D516" s="2"/>
      <c r="E516" s="2"/>
    </row>
    <row r="517" ht="12.0" customHeight="1">
      <c r="B517" s="2"/>
      <c r="D517" s="2"/>
      <c r="E517" s="2"/>
    </row>
    <row r="518" ht="12.0" customHeight="1">
      <c r="B518" s="2"/>
      <c r="D518" s="2"/>
      <c r="E518" s="2"/>
    </row>
    <row r="519" ht="12.0" customHeight="1">
      <c r="B519" s="2"/>
      <c r="D519" s="2"/>
      <c r="E519" s="2"/>
    </row>
    <row r="520" ht="12.0" customHeight="1">
      <c r="B520" s="2"/>
      <c r="D520" s="2"/>
      <c r="E520" s="2"/>
    </row>
    <row r="521" ht="12.0" customHeight="1">
      <c r="B521" s="2"/>
      <c r="D521" s="2"/>
      <c r="E521" s="2"/>
    </row>
    <row r="522" ht="12.0" customHeight="1">
      <c r="B522" s="2"/>
      <c r="D522" s="2"/>
      <c r="E522" s="2"/>
    </row>
    <row r="523" ht="12.0" customHeight="1">
      <c r="B523" s="2"/>
      <c r="D523" s="2"/>
      <c r="E523" s="2"/>
    </row>
    <row r="524" ht="12.0" customHeight="1">
      <c r="B524" s="2"/>
      <c r="D524" s="2"/>
      <c r="E524" s="2"/>
    </row>
    <row r="525" ht="12.0" customHeight="1">
      <c r="B525" s="2"/>
      <c r="D525" s="2"/>
      <c r="E525" s="2"/>
    </row>
    <row r="526" ht="12.0" customHeight="1">
      <c r="B526" s="2"/>
      <c r="D526" s="2"/>
      <c r="E526" s="2"/>
    </row>
    <row r="527" ht="12.0" customHeight="1">
      <c r="B527" s="2"/>
      <c r="D527" s="2"/>
      <c r="E527" s="2"/>
    </row>
    <row r="528" ht="12.0" customHeight="1">
      <c r="B528" s="2"/>
      <c r="D528" s="2"/>
      <c r="E528" s="2"/>
    </row>
    <row r="529" ht="12.0" customHeight="1">
      <c r="B529" s="2"/>
      <c r="D529" s="2"/>
      <c r="E529" s="2"/>
    </row>
    <row r="530" ht="12.0" customHeight="1">
      <c r="B530" s="2"/>
      <c r="D530" s="2"/>
      <c r="E530" s="2"/>
    </row>
    <row r="531" ht="12.0" customHeight="1">
      <c r="B531" s="2"/>
      <c r="D531" s="2"/>
      <c r="E531" s="2"/>
    </row>
    <row r="532" ht="12.0" customHeight="1">
      <c r="B532" s="2"/>
      <c r="D532" s="2"/>
      <c r="E532" s="2"/>
    </row>
    <row r="533" ht="12.0" customHeight="1">
      <c r="B533" s="2"/>
      <c r="D533" s="2"/>
      <c r="E533" s="2"/>
    </row>
    <row r="534" ht="12.0" customHeight="1">
      <c r="B534" s="2"/>
      <c r="D534" s="2"/>
      <c r="E534" s="2"/>
    </row>
    <row r="535" ht="12.0" customHeight="1">
      <c r="B535" s="2"/>
      <c r="D535" s="2"/>
      <c r="E535" s="2"/>
    </row>
    <row r="536" ht="12.0" customHeight="1">
      <c r="B536" s="2"/>
      <c r="D536" s="2"/>
      <c r="E536" s="2"/>
    </row>
    <row r="537" ht="12.0" customHeight="1">
      <c r="B537" s="2"/>
      <c r="D537" s="2"/>
      <c r="E537" s="2"/>
    </row>
    <row r="538" ht="12.0" customHeight="1">
      <c r="B538" s="2"/>
      <c r="D538" s="2"/>
      <c r="E538" s="2"/>
    </row>
    <row r="539" ht="12.0" customHeight="1">
      <c r="B539" s="2"/>
      <c r="D539" s="2"/>
      <c r="E539" s="2"/>
    </row>
    <row r="540" ht="12.0" customHeight="1">
      <c r="B540" s="2"/>
      <c r="D540" s="2"/>
      <c r="E540" s="2"/>
    </row>
    <row r="541" ht="12.0" customHeight="1">
      <c r="B541" s="2"/>
      <c r="D541" s="2"/>
      <c r="E541" s="2"/>
    </row>
    <row r="542" ht="12.0" customHeight="1">
      <c r="B542" s="2"/>
      <c r="D542" s="2"/>
      <c r="E542" s="2"/>
    </row>
    <row r="543" ht="12.0" customHeight="1">
      <c r="B543" s="2"/>
      <c r="D543" s="2"/>
      <c r="E543" s="2"/>
    </row>
    <row r="544" ht="12.0" customHeight="1">
      <c r="B544" s="2"/>
      <c r="D544" s="2"/>
      <c r="E544" s="2"/>
    </row>
    <row r="545" ht="12.0" customHeight="1">
      <c r="B545" s="2"/>
      <c r="D545" s="2"/>
      <c r="E545" s="2"/>
    </row>
    <row r="546" ht="12.0" customHeight="1">
      <c r="B546" s="2"/>
      <c r="D546" s="2"/>
      <c r="E546" s="2"/>
    </row>
    <row r="547" ht="12.0" customHeight="1">
      <c r="B547" s="2"/>
      <c r="D547" s="2"/>
      <c r="E547" s="2"/>
    </row>
    <row r="548" ht="12.0" customHeight="1">
      <c r="B548" s="2"/>
      <c r="D548" s="2"/>
      <c r="E548" s="2"/>
    </row>
    <row r="549" ht="12.0" customHeight="1">
      <c r="B549" s="2"/>
      <c r="D549" s="2"/>
      <c r="E549" s="2"/>
    </row>
    <row r="550" ht="12.0" customHeight="1">
      <c r="B550" s="2"/>
      <c r="D550" s="2"/>
      <c r="E550" s="2"/>
    </row>
    <row r="551" ht="12.0" customHeight="1">
      <c r="B551" s="2"/>
      <c r="D551" s="2"/>
      <c r="E551" s="2"/>
    </row>
    <row r="552" ht="12.0" customHeight="1">
      <c r="B552" s="2"/>
      <c r="D552" s="2"/>
      <c r="E552" s="2"/>
    </row>
    <row r="553" ht="12.0" customHeight="1">
      <c r="B553" s="2"/>
      <c r="D553" s="2"/>
      <c r="E553" s="2"/>
    </row>
    <row r="554" ht="12.0" customHeight="1">
      <c r="B554" s="2"/>
      <c r="D554" s="2"/>
      <c r="E554" s="2"/>
    </row>
    <row r="555" ht="12.0" customHeight="1">
      <c r="B555" s="2"/>
      <c r="D555" s="2"/>
      <c r="E555" s="2"/>
    </row>
    <row r="556" ht="12.0" customHeight="1">
      <c r="B556" s="2"/>
      <c r="D556" s="2"/>
      <c r="E556" s="2"/>
    </row>
    <row r="557" ht="12.0" customHeight="1">
      <c r="B557" s="2"/>
      <c r="D557" s="2"/>
      <c r="E557" s="2"/>
    </row>
    <row r="558" ht="12.0" customHeight="1">
      <c r="B558" s="2"/>
      <c r="D558" s="2"/>
      <c r="E558" s="2"/>
    </row>
    <row r="559" ht="12.0" customHeight="1">
      <c r="B559" s="2"/>
      <c r="D559" s="2"/>
      <c r="E559" s="2"/>
    </row>
    <row r="560" ht="12.0" customHeight="1">
      <c r="B560" s="2"/>
      <c r="D560" s="2"/>
      <c r="E560" s="2"/>
    </row>
    <row r="561" ht="12.0" customHeight="1">
      <c r="B561" s="2"/>
      <c r="D561" s="2"/>
      <c r="E561" s="2"/>
    </row>
    <row r="562" ht="12.0" customHeight="1">
      <c r="B562" s="2"/>
      <c r="D562" s="2"/>
      <c r="E562" s="2"/>
    </row>
    <row r="563" ht="12.0" customHeight="1">
      <c r="B563" s="2"/>
      <c r="D563" s="2"/>
      <c r="E563" s="2"/>
    </row>
    <row r="564" ht="12.0" customHeight="1">
      <c r="B564" s="2"/>
      <c r="D564" s="2"/>
      <c r="E564" s="2"/>
    </row>
    <row r="565" ht="12.0" customHeight="1">
      <c r="B565" s="2"/>
      <c r="D565" s="2"/>
      <c r="E565" s="2"/>
    </row>
    <row r="566" ht="12.0" customHeight="1">
      <c r="B566" s="2"/>
      <c r="D566" s="2"/>
      <c r="E566" s="2"/>
    </row>
    <row r="567" ht="12.0" customHeight="1">
      <c r="B567" s="2"/>
      <c r="D567" s="2"/>
      <c r="E567" s="2"/>
    </row>
    <row r="568" ht="12.0" customHeight="1">
      <c r="B568" s="2"/>
      <c r="D568" s="2"/>
      <c r="E568" s="2"/>
    </row>
    <row r="569" ht="12.0" customHeight="1">
      <c r="B569" s="2"/>
      <c r="D569" s="2"/>
      <c r="E569" s="2"/>
    </row>
    <row r="570" ht="12.0" customHeight="1">
      <c r="B570" s="2"/>
      <c r="D570" s="2"/>
      <c r="E570" s="2"/>
    </row>
    <row r="571" ht="12.0" customHeight="1">
      <c r="B571" s="2"/>
      <c r="D571" s="2"/>
      <c r="E571" s="2"/>
    </row>
    <row r="572" ht="12.0" customHeight="1">
      <c r="B572" s="2"/>
      <c r="D572" s="2"/>
      <c r="E572" s="2"/>
    </row>
    <row r="573" ht="12.0" customHeight="1">
      <c r="B573" s="2"/>
      <c r="D573" s="2"/>
      <c r="E573" s="2"/>
    </row>
    <row r="574" ht="12.0" customHeight="1">
      <c r="B574" s="2"/>
      <c r="D574" s="2"/>
      <c r="E574" s="2"/>
    </row>
    <row r="575" ht="12.0" customHeight="1">
      <c r="B575" s="2"/>
      <c r="D575" s="2"/>
      <c r="E575" s="2"/>
    </row>
    <row r="576" ht="12.0" customHeight="1">
      <c r="B576" s="2"/>
      <c r="D576" s="2"/>
      <c r="E576" s="2"/>
    </row>
    <row r="577" ht="12.0" customHeight="1">
      <c r="B577" s="2"/>
      <c r="D577" s="2"/>
      <c r="E577" s="2"/>
    </row>
    <row r="578" ht="12.0" customHeight="1">
      <c r="B578" s="2"/>
      <c r="D578" s="2"/>
      <c r="E578" s="2"/>
    </row>
    <row r="579" ht="12.0" customHeight="1">
      <c r="B579" s="2"/>
      <c r="D579" s="2"/>
      <c r="E579" s="2"/>
    </row>
    <row r="580" ht="12.0" customHeight="1">
      <c r="B580" s="2"/>
      <c r="D580" s="2"/>
      <c r="E580" s="2"/>
    </row>
    <row r="581" ht="12.0" customHeight="1">
      <c r="B581" s="2"/>
      <c r="D581" s="2"/>
      <c r="E581" s="2"/>
    </row>
    <row r="582" ht="12.0" customHeight="1">
      <c r="B582" s="2"/>
      <c r="D582" s="2"/>
      <c r="E582" s="2"/>
    </row>
    <row r="583" ht="12.0" customHeight="1">
      <c r="B583" s="2"/>
      <c r="D583" s="2"/>
      <c r="E583" s="2"/>
    </row>
    <row r="584" ht="12.0" customHeight="1">
      <c r="B584" s="2"/>
      <c r="D584" s="2"/>
      <c r="E584" s="2"/>
    </row>
    <row r="585" ht="12.0" customHeight="1">
      <c r="B585" s="2"/>
      <c r="D585" s="2"/>
      <c r="E585" s="2"/>
    </row>
    <row r="586" ht="12.0" customHeight="1">
      <c r="B586" s="2"/>
      <c r="D586" s="2"/>
      <c r="E586" s="2"/>
    </row>
    <row r="587" ht="12.0" customHeight="1">
      <c r="B587" s="2"/>
      <c r="D587" s="2"/>
      <c r="E587" s="2"/>
    </row>
    <row r="588" ht="12.0" customHeight="1">
      <c r="B588" s="2"/>
      <c r="D588" s="2"/>
      <c r="E588" s="2"/>
    </row>
    <row r="589" ht="12.0" customHeight="1">
      <c r="B589" s="2"/>
      <c r="D589" s="2"/>
      <c r="E589" s="2"/>
    </row>
    <row r="590" ht="12.0" customHeight="1">
      <c r="B590" s="2"/>
      <c r="D590" s="2"/>
      <c r="E590" s="2"/>
    </row>
    <row r="591" ht="12.0" customHeight="1">
      <c r="B591" s="2"/>
      <c r="D591" s="2"/>
      <c r="E591" s="2"/>
    </row>
    <row r="592" ht="12.0" customHeight="1">
      <c r="B592" s="2"/>
      <c r="D592" s="2"/>
      <c r="E592" s="2"/>
    </row>
    <row r="593" ht="12.0" customHeight="1">
      <c r="B593" s="2"/>
      <c r="D593" s="2"/>
      <c r="E593" s="2"/>
    </row>
    <row r="594" ht="12.0" customHeight="1">
      <c r="B594" s="2"/>
      <c r="D594" s="2"/>
      <c r="E594" s="2"/>
    </row>
    <row r="595" ht="12.0" customHeight="1">
      <c r="B595" s="2"/>
      <c r="D595" s="2"/>
      <c r="E595" s="2"/>
    </row>
    <row r="596" ht="12.0" customHeight="1">
      <c r="B596" s="2"/>
      <c r="D596" s="2"/>
      <c r="E596" s="2"/>
    </row>
    <row r="597" ht="12.0" customHeight="1">
      <c r="B597" s="2"/>
      <c r="D597" s="2"/>
      <c r="E597" s="2"/>
    </row>
    <row r="598" ht="12.0" customHeight="1">
      <c r="B598" s="2"/>
      <c r="D598" s="2"/>
      <c r="E598" s="2"/>
    </row>
    <row r="599" ht="12.0" customHeight="1">
      <c r="B599" s="2"/>
      <c r="D599" s="2"/>
      <c r="E599" s="2"/>
    </row>
    <row r="600" ht="12.0" customHeight="1">
      <c r="B600" s="2"/>
      <c r="D600" s="2"/>
      <c r="E600" s="2"/>
    </row>
    <row r="601" ht="12.0" customHeight="1">
      <c r="B601" s="2"/>
      <c r="D601" s="2"/>
      <c r="E601" s="2"/>
    </row>
    <row r="602" ht="12.0" customHeight="1">
      <c r="B602" s="2"/>
      <c r="D602" s="2"/>
      <c r="E602" s="2"/>
    </row>
    <row r="603" ht="12.0" customHeight="1">
      <c r="B603" s="2"/>
      <c r="D603" s="2"/>
      <c r="E603" s="2"/>
    </row>
    <row r="604" ht="12.0" customHeight="1">
      <c r="B604" s="2"/>
      <c r="D604" s="2"/>
      <c r="E604" s="2"/>
    </row>
    <row r="605" ht="12.0" customHeight="1">
      <c r="B605" s="2"/>
      <c r="D605" s="2"/>
      <c r="E605" s="2"/>
    </row>
    <row r="606" ht="12.0" customHeight="1">
      <c r="B606" s="2"/>
      <c r="D606" s="2"/>
      <c r="E606" s="2"/>
    </row>
    <row r="607" ht="12.0" customHeight="1">
      <c r="B607" s="2"/>
      <c r="D607" s="2"/>
      <c r="E607" s="2"/>
    </row>
    <row r="608" ht="12.0" customHeight="1">
      <c r="B608" s="2"/>
      <c r="D608" s="2"/>
      <c r="E608" s="2"/>
    </row>
    <row r="609" ht="12.0" customHeight="1">
      <c r="B609" s="2"/>
      <c r="D609" s="2"/>
      <c r="E609" s="2"/>
    </row>
    <row r="610" ht="12.0" customHeight="1">
      <c r="B610" s="2"/>
      <c r="D610" s="2"/>
      <c r="E610" s="2"/>
    </row>
    <row r="611" ht="12.0" customHeight="1">
      <c r="B611" s="2"/>
      <c r="D611" s="2"/>
      <c r="E611" s="2"/>
    </row>
    <row r="612" ht="12.0" customHeight="1">
      <c r="B612" s="2"/>
      <c r="D612" s="2"/>
      <c r="E612" s="2"/>
    </row>
    <row r="613" ht="12.0" customHeight="1">
      <c r="B613" s="2"/>
      <c r="D613" s="2"/>
      <c r="E613" s="2"/>
    </row>
    <row r="614" ht="12.0" customHeight="1">
      <c r="B614" s="2"/>
      <c r="D614" s="2"/>
      <c r="E614" s="2"/>
    </row>
    <row r="615" ht="12.0" customHeight="1">
      <c r="B615" s="2"/>
      <c r="D615" s="2"/>
      <c r="E615" s="2"/>
    </row>
    <row r="616" ht="12.0" customHeight="1">
      <c r="B616" s="2"/>
      <c r="D616" s="2"/>
      <c r="E616" s="2"/>
    </row>
    <row r="617" ht="12.0" customHeight="1">
      <c r="B617" s="2"/>
      <c r="D617" s="2"/>
      <c r="E617" s="2"/>
    </row>
    <row r="618" ht="12.0" customHeight="1">
      <c r="B618" s="2"/>
      <c r="D618" s="2"/>
      <c r="E618" s="2"/>
    </row>
    <row r="619" ht="12.0" customHeight="1">
      <c r="B619" s="2"/>
      <c r="D619" s="2"/>
      <c r="E619" s="2"/>
    </row>
    <row r="620" ht="12.0" customHeight="1">
      <c r="B620" s="2"/>
      <c r="D620" s="2"/>
      <c r="E620" s="2"/>
    </row>
    <row r="621" ht="12.0" customHeight="1">
      <c r="B621" s="2"/>
      <c r="D621" s="2"/>
      <c r="E621" s="2"/>
    </row>
    <row r="622" ht="12.0" customHeight="1">
      <c r="B622" s="2"/>
      <c r="D622" s="2"/>
      <c r="E622" s="2"/>
    </row>
    <row r="623" ht="12.0" customHeight="1">
      <c r="B623" s="2"/>
      <c r="D623" s="2"/>
      <c r="E623" s="2"/>
    </row>
    <row r="624" ht="12.0" customHeight="1">
      <c r="B624" s="2"/>
      <c r="D624" s="2"/>
      <c r="E624" s="2"/>
    </row>
    <row r="625" ht="12.0" customHeight="1">
      <c r="B625" s="2"/>
      <c r="D625" s="2"/>
      <c r="E625" s="2"/>
    </row>
    <row r="626" ht="12.0" customHeight="1">
      <c r="B626" s="2"/>
      <c r="D626" s="2"/>
      <c r="E626" s="2"/>
    </row>
    <row r="627" ht="12.0" customHeight="1">
      <c r="B627" s="2"/>
      <c r="D627" s="2"/>
      <c r="E627" s="2"/>
    </row>
    <row r="628" ht="12.0" customHeight="1">
      <c r="B628" s="2"/>
      <c r="D628" s="2"/>
      <c r="E628" s="2"/>
    </row>
    <row r="629" ht="12.0" customHeight="1">
      <c r="B629" s="2"/>
      <c r="D629" s="2"/>
      <c r="E629" s="2"/>
    </row>
    <row r="630" ht="12.0" customHeight="1">
      <c r="B630" s="2"/>
      <c r="D630" s="2"/>
      <c r="E630" s="2"/>
    </row>
    <row r="631" ht="12.0" customHeight="1">
      <c r="B631" s="2"/>
      <c r="D631" s="2"/>
      <c r="E631" s="2"/>
    </row>
    <row r="632" ht="12.0" customHeight="1">
      <c r="B632" s="2"/>
      <c r="D632" s="2"/>
      <c r="E632" s="2"/>
    </row>
    <row r="633" ht="12.0" customHeight="1">
      <c r="B633" s="2"/>
      <c r="D633" s="2"/>
      <c r="E633" s="2"/>
    </row>
    <row r="634" ht="12.0" customHeight="1">
      <c r="B634" s="2"/>
      <c r="D634" s="2"/>
      <c r="E634" s="2"/>
    </row>
    <row r="635" ht="12.0" customHeight="1">
      <c r="B635" s="2"/>
      <c r="D635" s="2"/>
      <c r="E635" s="2"/>
    </row>
    <row r="636" ht="12.0" customHeight="1">
      <c r="B636" s="2"/>
      <c r="D636" s="2"/>
      <c r="E636" s="2"/>
    </row>
    <row r="637" ht="12.0" customHeight="1">
      <c r="B637" s="2"/>
      <c r="D637" s="2"/>
      <c r="E637" s="2"/>
    </row>
    <row r="638" ht="12.0" customHeight="1">
      <c r="B638" s="2"/>
      <c r="D638" s="2"/>
      <c r="E638" s="2"/>
    </row>
    <row r="639" ht="12.0" customHeight="1">
      <c r="B639" s="2"/>
      <c r="D639" s="2"/>
      <c r="E639" s="2"/>
    </row>
    <row r="640" ht="12.0" customHeight="1">
      <c r="B640" s="2"/>
      <c r="D640" s="2"/>
      <c r="E640" s="2"/>
    </row>
    <row r="641" ht="12.0" customHeight="1">
      <c r="B641" s="2"/>
      <c r="D641" s="2"/>
      <c r="E641" s="2"/>
    </row>
    <row r="642" ht="12.0" customHeight="1">
      <c r="B642" s="2"/>
      <c r="D642" s="2"/>
      <c r="E642" s="2"/>
    </row>
    <row r="643" ht="12.0" customHeight="1">
      <c r="B643" s="2"/>
      <c r="D643" s="2"/>
      <c r="E643" s="2"/>
    </row>
    <row r="644" ht="12.0" customHeight="1">
      <c r="B644" s="2"/>
      <c r="D644" s="2"/>
      <c r="E644" s="2"/>
    </row>
    <row r="645" ht="12.0" customHeight="1">
      <c r="B645" s="2"/>
      <c r="D645" s="2"/>
      <c r="E645" s="2"/>
    </row>
    <row r="646" ht="12.0" customHeight="1">
      <c r="B646" s="2"/>
      <c r="D646" s="2"/>
      <c r="E646" s="2"/>
    </row>
    <row r="647" ht="12.0" customHeight="1">
      <c r="B647" s="2"/>
      <c r="D647" s="2"/>
      <c r="E647" s="2"/>
    </row>
    <row r="648" ht="12.0" customHeight="1">
      <c r="B648" s="2"/>
      <c r="D648" s="2"/>
      <c r="E648" s="2"/>
    </row>
    <row r="649" ht="12.0" customHeight="1">
      <c r="B649" s="2"/>
      <c r="D649" s="2"/>
      <c r="E649" s="2"/>
    </row>
    <row r="650" ht="12.0" customHeight="1">
      <c r="B650" s="2"/>
      <c r="D650" s="2"/>
      <c r="E650" s="2"/>
    </row>
    <row r="651" ht="12.0" customHeight="1">
      <c r="B651" s="2"/>
      <c r="D651" s="2"/>
      <c r="E651" s="2"/>
    </row>
    <row r="652" ht="12.0" customHeight="1">
      <c r="B652" s="2"/>
      <c r="D652" s="2"/>
      <c r="E652" s="2"/>
    </row>
    <row r="653" ht="12.0" customHeight="1">
      <c r="B653" s="2"/>
      <c r="D653" s="2"/>
      <c r="E653" s="2"/>
    </row>
    <row r="654" ht="12.0" customHeight="1">
      <c r="B654" s="2"/>
      <c r="D654" s="2"/>
      <c r="E654" s="2"/>
    </row>
    <row r="655" ht="12.0" customHeight="1">
      <c r="B655" s="2"/>
      <c r="D655" s="2"/>
      <c r="E655" s="2"/>
    </row>
    <row r="656" ht="12.0" customHeight="1">
      <c r="B656" s="2"/>
      <c r="D656" s="2"/>
      <c r="E656" s="2"/>
    </row>
    <row r="657" ht="12.0" customHeight="1">
      <c r="B657" s="2"/>
      <c r="D657" s="2"/>
      <c r="E657" s="2"/>
    </row>
    <row r="658" ht="12.0" customHeight="1">
      <c r="B658" s="2"/>
      <c r="D658" s="2"/>
      <c r="E658" s="2"/>
    </row>
    <row r="659" ht="12.0" customHeight="1">
      <c r="B659" s="2"/>
      <c r="D659" s="2"/>
      <c r="E659" s="2"/>
    </row>
    <row r="660" ht="12.0" customHeight="1">
      <c r="B660" s="2"/>
      <c r="D660" s="2"/>
      <c r="E660" s="2"/>
    </row>
    <row r="661" ht="12.0" customHeight="1">
      <c r="B661" s="2"/>
      <c r="D661" s="2"/>
      <c r="E661" s="2"/>
    </row>
    <row r="662" ht="12.0" customHeight="1">
      <c r="B662" s="2"/>
      <c r="D662" s="2"/>
      <c r="E662" s="2"/>
    </row>
    <row r="663" ht="12.0" customHeight="1">
      <c r="B663" s="2"/>
      <c r="D663" s="2"/>
      <c r="E663" s="2"/>
    </row>
    <row r="664" ht="12.0" customHeight="1">
      <c r="B664" s="2"/>
      <c r="D664" s="2"/>
      <c r="E664" s="2"/>
    </row>
    <row r="665" ht="12.0" customHeight="1">
      <c r="B665" s="2"/>
      <c r="D665" s="2"/>
      <c r="E665" s="2"/>
    </row>
    <row r="666" ht="12.0" customHeight="1">
      <c r="B666" s="2"/>
      <c r="D666" s="2"/>
      <c r="E666" s="2"/>
    </row>
    <row r="667" ht="12.0" customHeight="1">
      <c r="B667" s="2"/>
      <c r="D667" s="2"/>
      <c r="E667" s="2"/>
    </row>
    <row r="668" ht="12.0" customHeight="1">
      <c r="B668" s="2"/>
      <c r="D668" s="2"/>
      <c r="E668" s="2"/>
    </row>
    <row r="669" ht="12.0" customHeight="1">
      <c r="B669" s="2"/>
      <c r="D669" s="2"/>
      <c r="E669" s="2"/>
    </row>
    <row r="670" ht="12.0" customHeight="1">
      <c r="B670" s="2"/>
      <c r="D670" s="2"/>
      <c r="E670" s="2"/>
    </row>
    <row r="671" ht="12.0" customHeight="1">
      <c r="B671" s="2"/>
      <c r="D671" s="2"/>
      <c r="E671" s="2"/>
    </row>
    <row r="672" ht="12.0" customHeight="1">
      <c r="B672" s="2"/>
      <c r="D672" s="2"/>
      <c r="E672" s="2"/>
    </row>
    <row r="673" ht="12.0" customHeight="1">
      <c r="B673" s="2"/>
      <c r="D673" s="2"/>
      <c r="E673" s="2"/>
    </row>
    <row r="674" ht="12.0" customHeight="1">
      <c r="B674" s="2"/>
      <c r="D674" s="2"/>
      <c r="E674" s="2"/>
    </row>
    <row r="675" ht="12.0" customHeight="1">
      <c r="B675" s="2"/>
      <c r="D675" s="2"/>
      <c r="E675" s="2"/>
    </row>
    <row r="676" ht="12.0" customHeight="1">
      <c r="B676" s="2"/>
      <c r="D676" s="2"/>
      <c r="E676" s="2"/>
    </row>
    <row r="677" ht="12.0" customHeight="1">
      <c r="B677" s="2"/>
      <c r="D677" s="2"/>
      <c r="E677" s="2"/>
    </row>
    <row r="678" ht="12.0" customHeight="1">
      <c r="B678" s="2"/>
      <c r="D678" s="2"/>
      <c r="E678" s="2"/>
    </row>
    <row r="679" ht="12.0" customHeight="1">
      <c r="B679" s="2"/>
      <c r="D679" s="2"/>
      <c r="E679" s="2"/>
    </row>
    <row r="680" ht="12.0" customHeight="1">
      <c r="B680" s="2"/>
      <c r="D680" s="2"/>
      <c r="E680" s="2"/>
    </row>
    <row r="681" ht="12.0" customHeight="1">
      <c r="B681" s="2"/>
      <c r="D681" s="2"/>
      <c r="E681" s="2"/>
    </row>
    <row r="682" ht="12.0" customHeight="1">
      <c r="B682" s="2"/>
      <c r="D682" s="2"/>
      <c r="E682" s="2"/>
    </row>
    <row r="683" ht="12.0" customHeight="1">
      <c r="B683" s="2"/>
      <c r="D683" s="2"/>
      <c r="E683" s="2"/>
    </row>
    <row r="684" ht="12.0" customHeight="1">
      <c r="B684" s="2"/>
      <c r="D684" s="2"/>
      <c r="E684" s="2"/>
    </row>
    <row r="685" ht="12.0" customHeight="1">
      <c r="B685" s="2"/>
      <c r="D685" s="2"/>
      <c r="E685" s="2"/>
    </row>
    <row r="686" ht="12.0" customHeight="1">
      <c r="B686" s="2"/>
      <c r="D686" s="2"/>
      <c r="E686" s="2"/>
    </row>
    <row r="687" ht="12.0" customHeight="1">
      <c r="B687" s="2"/>
      <c r="D687" s="2"/>
      <c r="E687" s="2"/>
    </row>
    <row r="688" ht="12.0" customHeight="1">
      <c r="B688" s="2"/>
      <c r="D688" s="2"/>
      <c r="E688" s="2"/>
    </row>
    <row r="689" ht="12.0" customHeight="1">
      <c r="B689" s="2"/>
      <c r="D689" s="2"/>
      <c r="E689" s="2"/>
    </row>
    <row r="690" ht="12.0" customHeight="1">
      <c r="B690" s="2"/>
      <c r="D690" s="2"/>
      <c r="E690" s="2"/>
    </row>
    <row r="691" ht="12.0" customHeight="1">
      <c r="B691" s="2"/>
      <c r="D691" s="2"/>
      <c r="E691" s="2"/>
    </row>
    <row r="692" ht="12.0" customHeight="1">
      <c r="B692" s="2"/>
      <c r="D692" s="2"/>
      <c r="E692" s="2"/>
    </row>
    <row r="693" ht="12.0" customHeight="1">
      <c r="B693" s="2"/>
      <c r="D693" s="2"/>
      <c r="E693" s="2"/>
    </row>
    <row r="694" ht="12.0" customHeight="1">
      <c r="B694" s="2"/>
      <c r="D694" s="2"/>
      <c r="E694" s="2"/>
    </row>
    <row r="695" ht="12.0" customHeight="1">
      <c r="B695" s="2"/>
      <c r="D695" s="2"/>
      <c r="E695" s="2"/>
    </row>
    <row r="696" ht="12.0" customHeight="1">
      <c r="B696" s="2"/>
      <c r="D696" s="2"/>
      <c r="E696" s="2"/>
    </row>
    <row r="697" ht="12.0" customHeight="1">
      <c r="B697" s="2"/>
      <c r="D697" s="2"/>
      <c r="E697" s="2"/>
    </row>
    <row r="698" ht="12.0" customHeight="1">
      <c r="B698" s="2"/>
      <c r="D698" s="2"/>
      <c r="E698" s="2"/>
    </row>
    <row r="699" ht="12.0" customHeight="1">
      <c r="B699" s="2"/>
      <c r="D699" s="2"/>
      <c r="E699" s="2"/>
    </row>
    <row r="700" ht="12.0" customHeight="1">
      <c r="B700" s="2"/>
      <c r="D700" s="2"/>
      <c r="E700" s="2"/>
    </row>
    <row r="701" ht="12.0" customHeight="1">
      <c r="B701" s="2"/>
      <c r="D701" s="2"/>
      <c r="E701" s="2"/>
    </row>
    <row r="702" ht="12.0" customHeight="1">
      <c r="B702" s="2"/>
      <c r="D702" s="2"/>
      <c r="E702" s="2"/>
    </row>
    <row r="703" ht="12.0" customHeight="1">
      <c r="B703" s="2"/>
      <c r="D703" s="2"/>
      <c r="E703" s="2"/>
    </row>
    <row r="704" ht="12.0" customHeight="1">
      <c r="B704" s="2"/>
      <c r="D704" s="2"/>
      <c r="E704" s="2"/>
    </row>
    <row r="705" ht="12.0" customHeight="1">
      <c r="B705" s="2"/>
      <c r="D705" s="2"/>
      <c r="E705" s="2"/>
    </row>
    <row r="706" ht="12.0" customHeight="1">
      <c r="B706" s="2"/>
      <c r="D706" s="2"/>
      <c r="E706" s="2"/>
    </row>
    <row r="707" ht="12.0" customHeight="1">
      <c r="B707" s="2"/>
      <c r="D707" s="2"/>
      <c r="E707" s="2"/>
    </row>
    <row r="708" ht="12.0" customHeight="1">
      <c r="B708" s="2"/>
      <c r="D708" s="2"/>
      <c r="E708" s="2"/>
    </row>
    <row r="709" ht="12.0" customHeight="1">
      <c r="B709" s="2"/>
      <c r="D709" s="2"/>
      <c r="E709" s="2"/>
    </row>
    <row r="710" ht="12.0" customHeight="1">
      <c r="B710" s="2"/>
      <c r="D710" s="2"/>
      <c r="E710" s="2"/>
    </row>
    <row r="711" ht="12.0" customHeight="1">
      <c r="B711" s="2"/>
      <c r="D711" s="2"/>
      <c r="E711" s="2"/>
    </row>
    <row r="712" ht="12.0" customHeight="1">
      <c r="B712" s="2"/>
      <c r="D712" s="2"/>
      <c r="E712" s="2"/>
    </row>
    <row r="713" ht="12.0" customHeight="1">
      <c r="B713" s="2"/>
      <c r="D713" s="2"/>
      <c r="E713" s="2"/>
    </row>
    <row r="714" ht="12.0" customHeight="1">
      <c r="B714" s="2"/>
      <c r="D714" s="2"/>
      <c r="E714" s="2"/>
    </row>
    <row r="715" ht="12.0" customHeight="1">
      <c r="B715" s="2"/>
      <c r="D715" s="2"/>
      <c r="E715" s="2"/>
    </row>
    <row r="716" ht="12.0" customHeight="1">
      <c r="B716" s="2"/>
      <c r="D716" s="2"/>
      <c r="E716" s="2"/>
    </row>
    <row r="717" ht="12.0" customHeight="1">
      <c r="B717" s="2"/>
      <c r="D717" s="2"/>
      <c r="E717" s="2"/>
    </row>
    <row r="718" ht="12.0" customHeight="1">
      <c r="B718" s="2"/>
      <c r="D718" s="2"/>
      <c r="E718" s="2"/>
    </row>
    <row r="719" ht="12.0" customHeight="1">
      <c r="B719" s="2"/>
      <c r="D719" s="2"/>
      <c r="E719" s="2"/>
    </row>
    <row r="720" ht="12.0" customHeight="1">
      <c r="B720" s="2"/>
      <c r="D720" s="2"/>
      <c r="E720" s="2"/>
    </row>
    <row r="721" ht="12.0" customHeight="1">
      <c r="B721" s="2"/>
      <c r="D721" s="2"/>
      <c r="E721" s="2"/>
    </row>
    <row r="722" ht="12.0" customHeight="1">
      <c r="B722" s="2"/>
      <c r="D722" s="2"/>
      <c r="E722" s="2"/>
    </row>
    <row r="723" ht="12.0" customHeight="1">
      <c r="B723" s="2"/>
      <c r="D723" s="2"/>
      <c r="E723" s="2"/>
    </row>
    <row r="724" ht="12.0" customHeight="1">
      <c r="B724" s="2"/>
      <c r="D724" s="2"/>
      <c r="E724" s="2"/>
    </row>
    <row r="725" ht="12.0" customHeight="1">
      <c r="B725" s="2"/>
      <c r="D725" s="2"/>
      <c r="E725" s="2"/>
    </row>
    <row r="726" ht="12.0" customHeight="1">
      <c r="B726" s="2"/>
      <c r="D726" s="2"/>
      <c r="E726" s="2"/>
    </row>
    <row r="727" ht="12.0" customHeight="1">
      <c r="B727" s="2"/>
      <c r="D727" s="2"/>
      <c r="E727" s="2"/>
    </row>
    <row r="728" ht="12.0" customHeight="1">
      <c r="B728" s="2"/>
      <c r="D728" s="2"/>
      <c r="E728" s="2"/>
    </row>
    <row r="729" ht="12.0" customHeight="1">
      <c r="B729" s="2"/>
      <c r="D729" s="2"/>
      <c r="E729" s="2"/>
    </row>
    <row r="730" ht="12.0" customHeight="1">
      <c r="B730" s="2"/>
      <c r="D730" s="2"/>
      <c r="E730" s="2"/>
    </row>
    <row r="731" ht="12.0" customHeight="1">
      <c r="B731" s="2"/>
      <c r="D731" s="2"/>
      <c r="E731" s="2"/>
    </row>
    <row r="732" ht="12.0" customHeight="1">
      <c r="B732" s="2"/>
      <c r="D732" s="2"/>
      <c r="E732" s="2"/>
    </row>
    <row r="733" ht="12.0" customHeight="1">
      <c r="B733" s="2"/>
      <c r="D733" s="2"/>
      <c r="E733" s="2"/>
    </row>
    <row r="734" ht="12.0" customHeight="1">
      <c r="B734" s="2"/>
      <c r="D734" s="2"/>
      <c r="E734" s="2"/>
    </row>
    <row r="735" ht="12.0" customHeight="1">
      <c r="B735" s="2"/>
      <c r="D735" s="2"/>
      <c r="E735" s="2"/>
    </row>
    <row r="736" ht="12.0" customHeight="1">
      <c r="B736" s="2"/>
      <c r="D736" s="2"/>
      <c r="E736" s="2"/>
    </row>
    <row r="737" ht="12.0" customHeight="1">
      <c r="B737" s="2"/>
      <c r="D737" s="2"/>
      <c r="E737" s="2"/>
    </row>
    <row r="738" ht="12.0" customHeight="1">
      <c r="B738" s="2"/>
      <c r="D738" s="2"/>
      <c r="E738" s="2"/>
    </row>
    <row r="739" ht="12.0" customHeight="1">
      <c r="B739" s="2"/>
      <c r="D739" s="2"/>
      <c r="E739" s="2"/>
    </row>
    <row r="740" ht="12.0" customHeight="1">
      <c r="B740" s="2"/>
      <c r="D740" s="2"/>
      <c r="E740" s="2"/>
    </row>
    <row r="741" ht="12.0" customHeight="1">
      <c r="B741" s="2"/>
      <c r="D741" s="2"/>
      <c r="E741" s="2"/>
    </row>
    <row r="742" ht="12.0" customHeight="1">
      <c r="B742" s="2"/>
      <c r="D742" s="2"/>
      <c r="E742" s="2"/>
    </row>
    <row r="743" ht="12.0" customHeight="1">
      <c r="B743" s="2"/>
      <c r="D743" s="2"/>
      <c r="E743" s="2"/>
    </row>
    <row r="744" ht="12.0" customHeight="1">
      <c r="B744" s="2"/>
      <c r="D744" s="2"/>
      <c r="E744" s="2"/>
    </row>
    <row r="745" ht="12.0" customHeight="1">
      <c r="B745" s="2"/>
      <c r="D745" s="2"/>
      <c r="E745" s="2"/>
    </row>
    <row r="746" ht="12.0" customHeight="1">
      <c r="B746" s="2"/>
      <c r="D746" s="2"/>
      <c r="E746" s="2"/>
    </row>
    <row r="747" ht="12.0" customHeight="1">
      <c r="B747" s="2"/>
      <c r="D747" s="2"/>
      <c r="E747" s="2"/>
    </row>
    <row r="748" ht="12.0" customHeight="1">
      <c r="B748" s="2"/>
      <c r="D748" s="2"/>
      <c r="E748" s="2"/>
    </row>
    <row r="749" ht="12.0" customHeight="1">
      <c r="B749" s="2"/>
      <c r="D749" s="2"/>
      <c r="E749" s="2"/>
    </row>
    <row r="750" ht="12.0" customHeight="1">
      <c r="B750" s="2"/>
      <c r="D750" s="2"/>
      <c r="E750" s="2"/>
    </row>
    <row r="751" ht="12.0" customHeight="1">
      <c r="B751" s="2"/>
      <c r="D751" s="2"/>
      <c r="E751" s="2"/>
    </row>
    <row r="752" ht="12.0" customHeight="1">
      <c r="B752" s="2"/>
      <c r="D752" s="2"/>
      <c r="E752" s="2"/>
    </row>
    <row r="753" ht="12.0" customHeight="1">
      <c r="B753" s="2"/>
      <c r="D753" s="2"/>
      <c r="E753" s="2"/>
    </row>
    <row r="754" ht="12.0" customHeight="1">
      <c r="B754" s="2"/>
      <c r="D754" s="2"/>
      <c r="E754" s="2"/>
    </row>
    <row r="755" ht="12.0" customHeight="1">
      <c r="B755" s="2"/>
      <c r="D755" s="2"/>
      <c r="E755" s="2"/>
    </row>
    <row r="756" ht="12.0" customHeight="1">
      <c r="B756" s="2"/>
      <c r="D756" s="2"/>
      <c r="E756" s="2"/>
    </row>
    <row r="757" ht="12.0" customHeight="1">
      <c r="B757" s="2"/>
      <c r="D757" s="2"/>
      <c r="E757" s="2"/>
    </row>
    <row r="758" ht="12.0" customHeight="1">
      <c r="B758" s="2"/>
      <c r="D758" s="2"/>
      <c r="E758" s="2"/>
    </row>
    <row r="759" ht="12.0" customHeight="1">
      <c r="B759" s="2"/>
      <c r="D759" s="2"/>
      <c r="E759" s="2"/>
    </row>
    <row r="760" ht="12.0" customHeight="1">
      <c r="B760" s="2"/>
      <c r="D760" s="2"/>
      <c r="E760" s="2"/>
    </row>
    <row r="761" ht="12.0" customHeight="1">
      <c r="B761" s="2"/>
      <c r="D761" s="2"/>
      <c r="E761" s="2"/>
    </row>
    <row r="762" ht="12.0" customHeight="1">
      <c r="B762" s="2"/>
      <c r="D762" s="2"/>
      <c r="E762" s="2"/>
    </row>
    <row r="763" ht="12.0" customHeight="1">
      <c r="B763" s="2"/>
      <c r="D763" s="2"/>
      <c r="E763" s="2"/>
    </row>
    <row r="764" ht="12.0" customHeight="1">
      <c r="B764" s="2"/>
      <c r="D764" s="2"/>
      <c r="E764" s="2"/>
    </row>
    <row r="765" ht="12.0" customHeight="1">
      <c r="B765" s="2"/>
      <c r="D765" s="2"/>
      <c r="E765" s="2"/>
    </row>
    <row r="766" ht="12.0" customHeight="1">
      <c r="B766" s="2"/>
      <c r="D766" s="2"/>
      <c r="E766" s="2"/>
    </row>
    <row r="767" ht="12.0" customHeight="1">
      <c r="B767" s="2"/>
      <c r="D767" s="2"/>
      <c r="E767" s="2"/>
    </row>
    <row r="768" ht="12.0" customHeight="1">
      <c r="B768" s="2"/>
      <c r="D768" s="2"/>
      <c r="E768" s="2"/>
    </row>
    <row r="769" ht="12.0" customHeight="1">
      <c r="B769" s="2"/>
      <c r="D769" s="2"/>
      <c r="E769" s="2"/>
    </row>
    <row r="770" ht="12.0" customHeight="1">
      <c r="B770" s="2"/>
      <c r="D770" s="2"/>
      <c r="E770" s="2"/>
    </row>
    <row r="771" ht="12.0" customHeight="1">
      <c r="B771" s="2"/>
      <c r="D771" s="2"/>
      <c r="E771" s="2"/>
    </row>
    <row r="772" ht="12.0" customHeight="1">
      <c r="B772" s="2"/>
      <c r="D772" s="2"/>
      <c r="E772" s="2"/>
    </row>
    <row r="773" ht="12.0" customHeight="1">
      <c r="B773" s="2"/>
      <c r="D773" s="2"/>
      <c r="E773" s="2"/>
    </row>
    <row r="774" ht="12.0" customHeight="1">
      <c r="B774" s="2"/>
      <c r="D774" s="2"/>
      <c r="E774" s="2"/>
    </row>
    <row r="775" ht="12.0" customHeight="1">
      <c r="B775" s="2"/>
      <c r="D775" s="2"/>
      <c r="E775" s="2"/>
    </row>
    <row r="776" ht="12.0" customHeight="1">
      <c r="B776" s="2"/>
      <c r="D776" s="2"/>
      <c r="E776" s="2"/>
    </row>
    <row r="777" ht="12.0" customHeight="1">
      <c r="B777" s="2"/>
      <c r="D777" s="2"/>
      <c r="E777" s="2"/>
    </row>
    <row r="778" ht="12.0" customHeight="1">
      <c r="B778" s="2"/>
      <c r="D778" s="2"/>
      <c r="E778" s="2"/>
    </row>
    <row r="779" ht="12.0" customHeight="1">
      <c r="B779" s="2"/>
      <c r="D779" s="2"/>
      <c r="E779" s="2"/>
    </row>
    <row r="780" ht="12.0" customHeight="1">
      <c r="B780" s="2"/>
      <c r="D780" s="2"/>
      <c r="E780" s="2"/>
    </row>
    <row r="781" ht="12.0" customHeight="1">
      <c r="B781" s="2"/>
      <c r="D781" s="2"/>
      <c r="E781" s="2"/>
    </row>
    <row r="782" ht="12.0" customHeight="1">
      <c r="B782" s="2"/>
      <c r="D782" s="2"/>
      <c r="E782" s="2"/>
    </row>
    <row r="783" ht="12.0" customHeight="1">
      <c r="B783" s="2"/>
      <c r="D783" s="2"/>
      <c r="E783" s="2"/>
    </row>
    <row r="784" ht="12.0" customHeight="1">
      <c r="B784" s="2"/>
      <c r="D784" s="2"/>
      <c r="E784" s="2"/>
    </row>
    <row r="785" ht="12.0" customHeight="1">
      <c r="B785" s="2"/>
      <c r="D785" s="2"/>
      <c r="E785" s="2"/>
    </row>
    <row r="786" ht="12.0" customHeight="1">
      <c r="B786" s="2"/>
      <c r="D786" s="2"/>
      <c r="E786" s="2"/>
    </row>
    <row r="787" ht="12.0" customHeight="1">
      <c r="B787" s="2"/>
      <c r="D787" s="2"/>
      <c r="E787" s="2"/>
    </row>
    <row r="788" ht="12.0" customHeight="1">
      <c r="B788" s="2"/>
      <c r="D788" s="2"/>
      <c r="E788" s="2"/>
    </row>
    <row r="789" ht="12.0" customHeight="1">
      <c r="B789" s="2"/>
      <c r="D789" s="2"/>
      <c r="E789" s="2"/>
    </row>
    <row r="790" ht="12.0" customHeight="1">
      <c r="B790" s="2"/>
      <c r="D790" s="2"/>
      <c r="E790" s="2"/>
    </row>
    <row r="791" ht="12.0" customHeight="1">
      <c r="B791" s="2"/>
      <c r="D791" s="2"/>
      <c r="E791" s="2"/>
    </row>
    <row r="792" ht="12.0" customHeight="1">
      <c r="B792" s="2"/>
      <c r="D792" s="2"/>
      <c r="E792" s="2"/>
    </row>
    <row r="793" ht="12.0" customHeight="1">
      <c r="B793" s="2"/>
      <c r="D793" s="2"/>
      <c r="E793" s="2"/>
    </row>
    <row r="794" ht="12.0" customHeight="1">
      <c r="B794" s="2"/>
      <c r="D794" s="2"/>
      <c r="E794" s="2"/>
    </row>
    <row r="795" ht="12.0" customHeight="1">
      <c r="B795" s="2"/>
      <c r="D795" s="2"/>
      <c r="E795" s="2"/>
    </row>
    <row r="796" ht="12.0" customHeight="1">
      <c r="B796" s="2"/>
      <c r="D796" s="2"/>
      <c r="E796" s="2"/>
    </row>
    <row r="797" ht="12.0" customHeight="1">
      <c r="B797" s="2"/>
      <c r="D797" s="2"/>
      <c r="E797" s="2"/>
    </row>
    <row r="798" ht="12.0" customHeight="1">
      <c r="B798" s="2"/>
      <c r="D798" s="2"/>
      <c r="E798" s="2"/>
    </row>
    <row r="799" ht="12.0" customHeight="1">
      <c r="B799" s="2"/>
      <c r="D799" s="2"/>
      <c r="E799" s="2"/>
    </row>
    <row r="800" ht="12.0" customHeight="1">
      <c r="B800" s="2"/>
      <c r="D800" s="2"/>
      <c r="E800" s="2"/>
    </row>
    <row r="801" ht="12.0" customHeight="1">
      <c r="B801" s="2"/>
      <c r="D801" s="2"/>
      <c r="E801" s="2"/>
    </row>
    <row r="802" ht="12.0" customHeight="1">
      <c r="B802" s="2"/>
      <c r="D802" s="2"/>
      <c r="E802" s="2"/>
    </row>
    <row r="803" ht="12.0" customHeight="1">
      <c r="B803" s="2"/>
      <c r="D803" s="2"/>
      <c r="E803" s="2"/>
    </row>
    <row r="804" ht="12.0" customHeight="1">
      <c r="B804" s="2"/>
      <c r="D804" s="2"/>
      <c r="E804" s="2"/>
    </row>
    <row r="805" ht="12.0" customHeight="1">
      <c r="B805" s="2"/>
      <c r="D805" s="2"/>
      <c r="E805" s="2"/>
    </row>
    <row r="806" ht="12.0" customHeight="1">
      <c r="B806" s="2"/>
      <c r="D806" s="2"/>
      <c r="E806" s="2"/>
    </row>
    <row r="807" ht="12.0" customHeight="1">
      <c r="B807" s="2"/>
      <c r="D807" s="2"/>
      <c r="E807" s="2"/>
    </row>
    <row r="808" ht="12.0" customHeight="1">
      <c r="B808" s="2"/>
      <c r="D808" s="2"/>
      <c r="E808" s="2"/>
    </row>
    <row r="809" ht="12.0" customHeight="1">
      <c r="B809" s="2"/>
      <c r="D809" s="2"/>
      <c r="E809" s="2"/>
    </row>
    <row r="810" ht="12.0" customHeight="1">
      <c r="B810" s="2"/>
      <c r="D810" s="2"/>
      <c r="E810" s="2"/>
    </row>
    <row r="811" ht="12.0" customHeight="1">
      <c r="B811" s="2"/>
      <c r="D811" s="2"/>
      <c r="E811" s="2"/>
    </row>
    <row r="812" ht="12.0" customHeight="1">
      <c r="B812" s="2"/>
      <c r="D812" s="2"/>
      <c r="E812" s="2"/>
    </row>
    <row r="813" ht="12.0" customHeight="1">
      <c r="B813" s="2"/>
      <c r="D813" s="2"/>
      <c r="E813" s="2"/>
    </row>
    <row r="814" ht="12.0" customHeight="1">
      <c r="B814" s="2"/>
      <c r="D814" s="2"/>
      <c r="E814" s="2"/>
    </row>
    <row r="815" ht="12.0" customHeight="1">
      <c r="B815" s="2"/>
      <c r="D815" s="2"/>
      <c r="E815" s="2"/>
    </row>
    <row r="816" ht="12.0" customHeight="1">
      <c r="B816" s="2"/>
      <c r="D816" s="2"/>
      <c r="E816" s="2"/>
    </row>
    <row r="817" ht="12.0" customHeight="1">
      <c r="B817" s="2"/>
      <c r="D817" s="2"/>
      <c r="E817" s="2"/>
    </row>
    <row r="818" ht="12.0" customHeight="1">
      <c r="B818" s="2"/>
      <c r="D818" s="2"/>
      <c r="E818" s="2"/>
    </row>
    <row r="819" ht="12.0" customHeight="1">
      <c r="B819" s="2"/>
      <c r="D819" s="2"/>
      <c r="E819" s="2"/>
    </row>
    <row r="820" ht="12.0" customHeight="1">
      <c r="B820" s="2"/>
      <c r="D820" s="2"/>
      <c r="E820" s="2"/>
    </row>
    <row r="821" ht="12.0" customHeight="1">
      <c r="B821" s="2"/>
      <c r="D821" s="2"/>
      <c r="E821" s="2"/>
    </row>
    <row r="822" ht="12.0" customHeight="1">
      <c r="B822" s="2"/>
      <c r="D822" s="2"/>
      <c r="E822" s="2"/>
    </row>
    <row r="823" ht="12.0" customHeight="1">
      <c r="B823" s="2"/>
      <c r="D823" s="2"/>
      <c r="E823" s="2"/>
    </row>
    <row r="824" ht="12.0" customHeight="1">
      <c r="B824" s="2"/>
      <c r="D824" s="2"/>
      <c r="E824" s="2"/>
    </row>
    <row r="825" ht="12.0" customHeight="1">
      <c r="B825" s="2"/>
      <c r="D825" s="2"/>
      <c r="E825" s="2"/>
    </row>
    <row r="826" ht="12.0" customHeight="1">
      <c r="B826" s="2"/>
      <c r="D826" s="2"/>
      <c r="E826" s="2"/>
    </row>
    <row r="827" ht="12.0" customHeight="1">
      <c r="B827" s="2"/>
      <c r="D827" s="2"/>
      <c r="E827" s="2"/>
    </row>
    <row r="828" ht="12.0" customHeight="1">
      <c r="B828" s="2"/>
      <c r="D828" s="2"/>
      <c r="E828" s="2"/>
    </row>
    <row r="829" ht="12.0" customHeight="1">
      <c r="B829" s="2"/>
      <c r="D829" s="2"/>
      <c r="E829" s="2"/>
    </row>
    <row r="830" ht="12.0" customHeight="1">
      <c r="B830" s="2"/>
      <c r="D830" s="2"/>
      <c r="E830" s="2"/>
    </row>
    <row r="831" ht="12.0" customHeight="1">
      <c r="B831" s="2"/>
      <c r="D831" s="2"/>
      <c r="E831" s="2"/>
    </row>
    <row r="832" ht="12.0" customHeight="1">
      <c r="B832" s="2"/>
      <c r="D832" s="2"/>
      <c r="E832" s="2"/>
    </row>
    <row r="833" ht="12.0" customHeight="1">
      <c r="B833" s="2"/>
      <c r="D833" s="2"/>
      <c r="E833" s="2"/>
    </row>
    <row r="834" ht="12.0" customHeight="1">
      <c r="B834" s="2"/>
      <c r="D834" s="2"/>
      <c r="E834" s="2"/>
    </row>
    <row r="835" ht="12.0" customHeight="1">
      <c r="B835" s="2"/>
      <c r="D835" s="2"/>
      <c r="E835" s="2"/>
    </row>
    <row r="836" ht="12.0" customHeight="1">
      <c r="B836" s="2"/>
      <c r="D836" s="2"/>
      <c r="E836" s="2"/>
    </row>
    <row r="837" ht="12.0" customHeight="1">
      <c r="B837" s="2"/>
      <c r="D837" s="2"/>
      <c r="E837" s="2"/>
    </row>
    <row r="838" ht="12.0" customHeight="1">
      <c r="B838" s="2"/>
      <c r="D838" s="2"/>
      <c r="E838" s="2"/>
    </row>
    <row r="839" ht="12.0" customHeight="1">
      <c r="B839" s="2"/>
      <c r="D839" s="2"/>
      <c r="E839" s="2"/>
    </row>
    <row r="840" ht="12.0" customHeight="1">
      <c r="B840" s="2"/>
      <c r="D840" s="2"/>
      <c r="E840" s="2"/>
    </row>
    <row r="841" ht="12.0" customHeight="1">
      <c r="B841" s="2"/>
      <c r="D841" s="2"/>
      <c r="E841" s="2"/>
    </row>
    <row r="842" ht="12.0" customHeight="1">
      <c r="B842" s="2"/>
      <c r="D842" s="2"/>
      <c r="E842" s="2"/>
    </row>
    <row r="843" ht="12.0" customHeight="1">
      <c r="B843" s="2"/>
      <c r="D843" s="2"/>
      <c r="E843" s="2"/>
    </row>
    <row r="844" ht="12.0" customHeight="1">
      <c r="B844" s="2"/>
      <c r="D844" s="2"/>
      <c r="E844" s="2"/>
    </row>
    <row r="845" ht="12.0" customHeight="1">
      <c r="B845" s="2"/>
      <c r="D845" s="2"/>
      <c r="E845" s="2"/>
    </row>
    <row r="846" ht="12.0" customHeight="1">
      <c r="B846" s="2"/>
      <c r="D846" s="2"/>
      <c r="E846" s="2"/>
    </row>
    <row r="847" ht="12.0" customHeight="1">
      <c r="B847" s="2"/>
      <c r="D847" s="2"/>
      <c r="E847" s="2"/>
    </row>
    <row r="848" ht="12.0" customHeight="1">
      <c r="B848" s="2"/>
      <c r="D848" s="2"/>
      <c r="E848" s="2"/>
    </row>
    <row r="849" ht="12.0" customHeight="1">
      <c r="B849" s="2"/>
      <c r="D849" s="2"/>
      <c r="E849" s="2"/>
    </row>
    <row r="850" ht="12.0" customHeight="1">
      <c r="B850" s="2"/>
      <c r="D850" s="2"/>
      <c r="E850" s="2"/>
    </row>
    <row r="851" ht="12.0" customHeight="1">
      <c r="B851" s="2"/>
      <c r="D851" s="2"/>
      <c r="E851" s="2"/>
    </row>
    <row r="852" ht="12.0" customHeight="1">
      <c r="B852" s="2"/>
      <c r="D852" s="2"/>
      <c r="E852" s="2"/>
    </row>
    <row r="853" ht="12.0" customHeight="1">
      <c r="B853" s="2"/>
      <c r="D853" s="2"/>
      <c r="E853" s="2"/>
    </row>
    <row r="854" ht="12.0" customHeight="1">
      <c r="B854" s="2"/>
      <c r="D854" s="2"/>
      <c r="E854" s="2"/>
    </row>
    <row r="855" ht="12.0" customHeight="1">
      <c r="B855" s="2"/>
      <c r="D855" s="2"/>
      <c r="E855" s="2"/>
    </row>
    <row r="856" ht="12.0" customHeight="1">
      <c r="B856" s="2"/>
      <c r="D856" s="2"/>
      <c r="E856" s="2"/>
    </row>
    <row r="857" ht="12.0" customHeight="1">
      <c r="B857" s="2"/>
      <c r="D857" s="2"/>
      <c r="E857" s="2"/>
    </row>
    <row r="858" ht="12.0" customHeight="1">
      <c r="B858" s="2"/>
      <c r="D858" s="2"/>
      <c r="E858" s="2"/>
    </row>
    <row r="859" ht="12.0" customHeight="1">
      <c r="B859" s="2"/>
      <c r="D859" s="2"/>
      <c r="E859" s="2"/>
    </row>
    <row r="860" ht="12.0" customHeight="1">
      <c r="B860" s="2"/>
      <c r="D860" s="2"/>
      <c r="E860" s="2"/>
    </row>
    <row r="861" ht="12.0" customHeight="1">
      <c r="B861" s="2"/>
      <c r="D861" s="2"/>
      <c r="E861" s="2"/>
    </row>
    <row r="862" ht="12.0" customHeight="1">
      <c r="B862" s="2"/>
      <c r="D862" s="2"/>
      <c r="E862" s="2"/>
    </row>
    <row r="863" ht="12.0" customHeight="1">
      <c r="B863" s="2"/>
      <c r="D863" s="2"/>
      <c r="E863" s="2"/>
    </row>
    <row r="864" ht="12.0" customHeight="1">
      <c r="B864" s="2"/>
      <c r="D864" s="2"/>
      <c r="E864" s="2"/>
    </row>
    <row r="865" ht="12.0" customHeight="1">
      <c r="B865" s="2"/>
      <c r="D865" s="2"/>
      <c r="E865" s="2"/>
    </row>
    <row r="866" ht="12.0" customHeight="1">
      <c r="B866" s="2"/>
      <c r="D866" s="2"/>
      <c r="E866" s="2"/>
    </row>
    <row r="867" ht="12.0" customHeight="1">
      <c r="B867" s="2"/>
      <c r="D867" s="2"/>
      <c r="E867" s="2"/>
    </row>
    <row r="868" ht="12.0" customHeight="1">
      <c r="B868" s="2"/>
      <c r="D868" s="2"/>
      <c r="E868" s="2"/>
    </row>
    <row r="869" ht="12.0" customHeight="1">
      <c r="B869" s="2"/>
      <c r="D869" s="2"/>
      <c r="E869" s="2"/>
    </row>
    <row r="870" ht="12.0" customHeight="1">
      <c r="B870" s="2"/>
      <c r="D870" s="2"/>
      <c r="E870" s="2"/>
    </row>
    <row r="871" ht="12.0" customHeight="1">
      <c r="B871" s="2"/>
      <c r="D871" s="2"/>
      <c r="E871" s="2"/>
    </row>
    <row r="872" ht="12.0" customHeight="1">
      <c r="B872" s="2"/>
      <c r="D872" s="2"/>
      <c r="E872" s="2"/>
    </row>
    <row r="873" ht="12.0" customHeight="1">
      <c r="B873" s="2"/>
      <c r="D873" s="2"/>
      <c r="E873" s="2"/>
    </row>
    <row r="874" ht="12.0" customHeight="1">
      <c r="B874" s="2"/>
      <c r="D874" s="2"/>
      <c r="E874" s="2"/>
    </row>
    <row r="875" ht="12.0" customHeight="1">
      <c r="B875" s="2"/>
      <c r="D875" s="2"/>
      <c r="E875" s="2"/>
    </row>
    <row r="876" ht="12.0" customHeight="1">
      <c r="B876" s="2"/>
      <c r="D876" s="2"/>
      <c r="E876" s="2"/>
    </row>
    <row r="877" ht="12.0" customHeight="1">
      <c r="B877" s="2"/>
      <c r="D877" s="2"/>
      <c r="E877" s="2"/>
    </row>
    <row r="878" ht="12.0" customHeight="1">
      <c r="B878" s="2"/>
      <c r="D878" s="2"/>
      <c r="E878" s="2"/>
    </row>
    <row r="879" ht="12.0" customHeight="1">
      <c r="B879" s="2"/>
      <c r="D879" s="2"/>
      <c r="E879" s="2"/>
    </row>
    <row r="880" ht="12.0" customHeight="1">
      <c r="B880" s="2"/>
      <c r="D880" s="2"/>
      <c r="E880" s="2"/>
    </row>
    <row r="881" ht="12.0" customHeight="1">
      <c r="B881" s="2"/>
      <c r="D881" s="2"/>
      <c r="E881" s="2"/>
    </row>
    <row r="882" ht="12.0" customHeight="1">
      <c r="B882" s="2"/>
      <c r="D882" s="2"/>
      <c r="E882" s="2"/>
    </row>
    <row r="883" ht="12.0" customHeight="1">
      <c r="B883" s="2"/>
      <c r="D883" s="2"/>
      <c r="E883" s="2"/>
    </row>
    <row r="884" ht="12.0" customHeight="1">
      <c r="B884" s="2"/>
      <c r="D884" s="2"/>
      <c r="E884" s="2"/>
    </row>
    <row r="885" ht="12.0" customHeight="1">
      <c r="B885" s="2"/>
      <c r="D885" s="2"/>
      <c r="E885" s="2"/>
    </row>
    <row r="886" ht="12.0" customHeight="1">
      <c r="B886" s="2"/>
      <c r="D886" s="2"/>
      <c r="E886" s="2"/>
    </row>
    <row r="887" ht="12.0" customHeight="1">
      <c r="B887" s="2"/>
      <c r="D887" s="2"/>
      <c r="E887" s="2"/>
    </row>
    <row r="888" ht="12.0" customHeight="1">
      <c r="B888" s="2"/>
      <c r="D888" s="2"/>
      <c r="E888" s="2"/>
    </row>
    <row r="889" ht="12.0" customHeight="1">
      <c r="B889" s="2"/>
      <c r="D889" s="2"/>
      <c r="E889" s="2"/>
    </row>
    <row r="890" ht="12.0" customHeight="1">
      <c r="B890" s="2"/>
      <c r="D890" s="2"/>
      <c r="E890" s="2"/>
    </row>
    <row r="891" ht="12.0" customHeight="1">
      <c r="B891" s="2"/>
      <c r="D891" s="2"/>
      <c r="E891" s="2"/>
    </row>
    <row r="892" ht="12.0" customHeight="1">
      <c r="B892" s="2"/>
      <c r="D892" s="2"/>
      <c r="E892" s="2"/>
    </row>
    <row r="893" ht="12.0" customHeight="1">
      <c r="B893" s="2"/>
      <c r="D893" s="2"/>
      <c r="E893" s="2"/>
    </row>
    <row r="894" ht="12.0" customHeight="1">
      <c r="B894" s="2"/>
      <c r="D894" s="2"/>
      <c r="E894" s="2"/>
    </row>
    <row r="895" ht="12.0" customHeight="1">
      <c r="B895" s="2"/>
      <c r="D895" s="2"/>
      <c r="E895" s="2"/>
    </row>
    <row r="896" ht="12.0" customHeight="1">
      <c r="B896" s="2"/>
      <c r="D896" s="2"/>
      <c r="E896" s="2"/>
    </row>
    <row r="897" ht="12.0" customHeight="1">
      <c r="B897" s="2"/>
      <c r="D897" s="2"/>
      <c r="E897" s="2"/>
    </row>
    <row r="898" ht="12.0" customHeight="1">
      <c r="B898" s="2"/>
      <c r="D898" s="2"/>
      <c r="E898" s="2"/>
    </row>
    <row r="899" ht="12.0" customHeight="1">
      <c r="B899" s="2"/>
      <c r="D899" s="2"/>
      <c r="E899" s="2"/>
    </row>
    <row r="900" ht="12.0" customHeight="1">
      <c r="B900" s="2"/>
      <c r="D900" s="2"/>
      <c r="E900" s="2"/>
    </row>
    <row r="901" ht="12.0" customHeight="1">
      <c r="B901" s="2"/>
      <c r="D901" s="2"/>
      <c r="E901" s="2"/>
    </row>
    <row r="902" ht="12.0" customHeight="1">
      <c r="B902" s="2"/>
      <c r="D902" s="2"/>
      <c r="E902" s="2"/>
    </row>
    <row r="903" ht="12.0" customHeight="1">
      <c r="B903" s="2"/>
      <c r="D903" s="2"/>
      <c r="E903" s="2"/>
    </row>
    <row r="904" ht="12.0" customHeight="1">
      <c r="B904" s="2"/>
      <c r="D904" s="2"/>
      <c r="E904" s="2"/>
    </row>
    <row r="905" ht="12.0" customHeight="1">
      <c r="B905" s="2"/>
      <c r="D905" s="2"/>
      <c r="E905" s="2"/>
    </row>
    <row r="906" ht="12.0" customHeight="1">
      <c r="B906" s="2"/>
      <c r="D906" s="2"/>
      <c r="E906" s="2"/>
    </row>
    <row r="907" ht="12.0" customHeight="1">
      <c r="B907" s="2"/>
      <c r="D907" s="2"/>
      <c r="E907" s="2"/>
    </row>
    <row r="908" ht="12.0" customHeight="1">
      <c r="B908" s="2"/>
      <c r="D908" s="2"/>
      <c r="E908" s="2"/>
    </row>
    <row r="909" ht="12.0" customHeight="1">
      <c r="B909" s="2"/>
      <c r="D909" s="2"/>
      <c r="E909" s="2"/>
    </row>
    <row r="910" ht="12.0" customHeight="1">
      <c r="B910" s="2"/>
      <c r="D910" s="2"/>
      <c r="E910" s="2"/>
    </row>
    <row r="911" ht="12.0" customHeight="1">
      <c r="B911" s="2"/>
      <c r="D911" s="2"/>
      <c r="E911" s="2"/>
    </row>
    <row r="912" ht="12.0" customHeight="1">
      <c r="B912" s="2"/>
      <c r="D912" s="2"/>
      <c r="E912" s="2"/>
    </row>
    <row r="913" ht="12.0" customHeight="1">
      <c r="B913" s="2"/>
      <c r="D913" s="2"/>
      <c r="E913" s="2"/>
    </row>
    <row r="914" ht="12.0" customHeight="1">
      <c r="B914" s="2"/>
      <c r="D914" s="2"/>
      <c r="E914" s="2"/>
    </row>
    <row r="915" ht="12.0" customHeight="1">
      <c r="B915" s="2"/>
      <c r="D915" s="2"/>
      <c r="E915" s="2"/>
    </row>
    <row r="916" ht="12.0" customHeight="1">
      <c r="B916" s="2"/>
      <c r="D916" s="2"/>
      <c r="E916" s="2"/>
    </row>
    <row r="917" ht="12.0" customHeight="1">
      <c r="B917" s="2"/>
      <c r="D917" s="2"/>
      <c r="E917" s="2"/>
    </row>
    <row r="918" ht="12.0" customHeight="1">
      <c r="B918" s="2"/>
      <c r="D918" s="2"/>
      <c r="E918" s="2"/>
    </row>
    <row r="919" ht="12.0" customHeight="1">
      <c r="B919" s="2"/>
      <c r="D919" s="2"/>
      <c r="E919" s="2"/>
    </row>
    <row r="920" ht="12.0" customHeight="1">
      <c r="B920" s="2"/>
      <c r="D920" s="2"/>
      <c r="E920" s="2"/>
    </row>
    <row r="921" ht="12.0" customHeight="1">
      <c r="B921" s="2"/>
      <c r="D921" s="2"/>
      <c r="E921" s="2"/>
    </row>
    <row r="922" ht="12.0" customHeight="1">
      <c r="B922" s="2"/>
      <c r="D922" s="2"/>
      <c r="E922" s="2"/>
    </row>
    <row r="923" ht="12.0" customHeight="1">
      <c r="B923" s="2"/>
      <c r="D923" s="2"/>
      <c r="E923" s="2"/>
    </row>
    <row r="924" ht="12.0" customHeight="1">
      <c r="B924" s="2"/>
      <c r="D924" s="2"/>
      <c r="E924" s="2"/>
    </row>
    <row r="925" ht="12.0" customHeight="1">
      <c r="B925" s="2"/>
      <c r="D925" s="2"/>
      <c r="E925" s="2"/>
    </row>
    <row r="926" ht="12.0" customHeight="1">
      <c r="B926" s="2"/>
      <c r="D926" s="2"/>
      <c r="E926" s="2"/>
    </row>
    <row r="927" ht="12.0" customHeight="1">
      <c r="B927" s="2"/>
      <c r="D927" s="2"/>
      <c r="E927" s="2"/>
    </row>
    <row r="928" ht="12.0" customHeight="1">
      <c r="B928" s="2"/>
      <c r="D928" s="2"/>
      <c r="E928" s="2"/>
    </row>
    <row r="929" ht="12.0" customHeight="1">
      <c r="B929" s="2"/>
      <c r="D929" s="2"/>
      <c r="E929" s="2"/>
    </row>
    <row r="930" ht="12.0" customHeight="1">
      <c r="B930" s="2"/>
      <c r="D930" s="2"/>
      <c r="E930" s="2"/>
    </row>
    <row r="931" ht="12.0" customHeight="1">
      <c r="B931" s="2"/>
      <c r="D931" s="2"/>
      <c r="E931" s="2"/>
    </row>
    <row r="932" ht="12.0" customHeight="1">
      <c r="B932" s="2"/>
      <c r="D932" s="2"/>
      <c r="E932" s="2"/>
    </row>
    <row r="933" ht="12.0" customHeight="1">
      <c r="B933" s="2"/>
      <c r="D933" s="2"/>
      <c r="E933" s="2"/>
    </row>
    <row r="934" ht="12.0" customHeight="1">
      <c r="B934" s="2"/>
      <c r="D934" s="2"/>
      <c r="E934" s="2"/>
    </row>
    <row r="935" ht="12.0" customHeight="1">
      <c r="B935" s="2"/>
      <c r="D935" s="2"/>
      <c r="E935" s="2"/>
    </row>
    <row r="936" ht="12.0" customHeight="1">
      <c r="B936" s="2"/>
      <c r="D936" s="2"/>
      <c r="E936" s="2"/>
    </row>
    <row r="937" ht="12.0" customHeight="1">
      <c r="B937" s="2"/>
      <c r="D937" s="2"/>
      <c r="E937" s="2"/>
    </row>
    <row r="938" ht="12.0" customHeight="1">
      <c r="B938" s="2"/>
      <c r="D938" s="2"/>
      <c r="E938" s="2"/>
    </row>
    <row r="939" ht="12.0" customHeight="1">
      <c r="B939" s="2"/>
      <c r="D939" s="2"/>
      <c r="E939" s="2"/>
    </row>
    <row r="940" ht="12.0" customHeight="1">
      <c r="B940" s="2"/>
      <c r="D940" s="2"/>
      <c r="E940" s="2"/>
    </row>
    <row r="941" ht="12.0" customHeight="1">
      <c r="B941" s="2"/>
      <c r="D941" s="2"/>
      <c r="E941" s="2"/>
    </row>
    <row r="942" ht="12.0" customHeight="1">
      <c r="B942" s="2"/>
      <c r="D942" s="2"/>
      <c r="E942" s="2"/>
    </row>
    <row r="943" ht="12.0" customHeight="1">
      <c r="B943" s="2"/>
      <c r="D943" s="2"/>
      <c r="E943" s="2"/>
    </row>
    <row r="944" ht="12.0" customHeight="1">
      <c r="B944" s="2"/>
      <c r="D944" s="2"/>
      <c r="E944" s="2"/>
    </row>
    <row r="945" ht="12.0" customHeight="1">
      <c r="B945" s="2"/>
      <c r="D945" s="2"/>
      <c r="E945" s="2"/>
    </row>
    <row r="946" ht="12.0" customHeight="1">
      <c r="B946" s="2"/>
      <c r="D946" s="2"/>
      <c r="E946" s="2"/>
    </row>
    <row r="947" ht="12.0" customHeight="1">
      <c r="B947" s="2"/>
      <c r="D947" s="2"/>
      <c r="E947" s="2"/>
    </row>
    <row r="948" ht="12.0" customHeight="1">
      <c r="B948" s="2"/>
      <c r="D948" s="2"/>
      <c r="E948" s="2"/>
    </row>
    <row r="949" ht="12.0" customHeight="1">
      <c r="B949" s="2"/>
      <c r="D949" s="2"/>
      <c r="E949" s="2"/>
    </row>
    <row r="950" ht="12.0" customHeight="1">
      <c r="B950" s="2"/>
      <c r="D950" s="2"/>
      <c r="E950" s="2"/>
    </row>
    <row r="951" ht="12.0" customHeight="1">
      <c r="B951" s="2"/>
      <c r="D951" s="2"/>
      <c r="E951" s="2"/>
    </row>
    <row r="952" ht="12.0" customHeight="1">
      <c r="B952" s="2"/>
      <c r="D952" s="2"/>
      <c r="E952" s="2"/>
    </row>
    <row r="953" ht="12.0" customHeight="1">
      <c r="B953" s="2"/>
      <c r="D953" s="2"/>
      <c r="E953" s="2"/>
    </row>
    <row r="954" ht="12.0" customHeight="1">
      <c r="B954" s="2"/>
      <c r="D954" s="2"/>
      <c r="E954" s="2"/>
    </row>
    <row r="955" ht="12.0" customHeight="1">
      <c r="B955" s="2"/>
      <c r="D955" s="2"/>
      <c r="E955" s="2"/>
    </row>
    <row r="956" ht="12.0" customHeight="1">
      <c r="B956" s="2"/>
      <c r="D956" s="2"/>
      <c r="E956" s="2"/>
    </row>
    <row r="957" ht="12.0" customHeight="1">
      <c r="B957" s="2"/>
      <c r="D957" s="2"/>
      <c r="E957" s="2"/>
    </row>
    <row r="958" ht="12.0" customHeight="1">
      <c r="B958" s="2"/>
      <c r="D958" s="2"/>
      <c r="E958" s="2"/>
    </row>
    <row r="959" ht="12.0" customHeight="1">
      <c r="B959" s="2"/>
      <c r="D959" s="2"/>
      <c r="E959" s="2"/>
    </row>
    <row r="960" ht="12.0" customHeight="1">
      <c r="B960" s="2"/>
      <c r="D960" s="2"/>
      <c r="E960" s="2"/>
    </row>
    <row r="961" ht="12.0" customHeight="1">
      <c r="B961" s="2"/>
      <c r="D961" s="2"/>
      <c r="E961" s="2"/>
    </row>
    <row r="962" ht="12.0" customHeight="1">
      <c r="B962" s="2"/>
      <c r="D962" s="2"/>
      <c r="E962" s="2"/>
    </row>
    <row r="963" ht="12.0" customHeight="1">
      <c r="B963" s="2"/>
      <c r="D963" s="2"/>
      <c r="E963" s="2"/>
    </row>
    <row r="964" ht="12.0" customHeight="1">
      <c r="B964" s="2"/>
      <c r="D964" s="2"/>
      <c r="E964" s="2"/>
    </row>
    <row r="965" ht="12.0" customHeight="1">
      <c r="B965" s="2"/>
      <c r="D965" s="2"/>
      <c r="E965" s="2"/>
    </row>
    <row r="966" ht="12.0" customHeight="1">
      <c r="B966" s="2"/>
      <c r="D966" s="2"/>
      <c r="E966" s="2"/>
    </row>
    <row r="967" ht="12.0" customHeight="1">
      <c r="B967" s="2"/>
      <c r="D967" s="2"/>
      <c r="E967" s="2"/>
    </row>
    <row r="968" ht="12.0" customHeight="1">
      <c r="B968" s="2"/>
      <c r="D968" s="2"/>
      <c r="E968" s="2"/>
    </row>
    <row r="969" ht="12.0" customHeight="1">
      <c r="B969" s="2"/>
      <c r="D969" s="2"/>
      <c r="E969" s="2"/>
    </row>
    <row r="970" ht="12.0" customHeight="1">
      <c r="B970" s="2"/>
      <c r="D970" s="2"/>
      <c r="E970" s="2"/>
    </row>
    <row r="971" ht="12.0" customHeight="1">
      <c r="B971" s="2"/>
      <c r="D971" s="2"/>
      <c r="E971" s="2"/>
    </row>
    <row r="972" ht="12.0" customHeight="1">
      <c r="B972" s="2"/>
      <c r="D972" s="2"/>
      <c r="E972" s="2"/>
    </row>
    <row r="973" ht="12.0" customHeight="1">
      <c r="B973" s="2"/>
      <c r="D973" s="2"/>
      <c r="E973" s="2"/>
    </row>
    <row r="974" ht="12.0" customHeight="1">
      <c r="B974" s="2"/>
      <c r="D974" s="2"/>
      <c r="E974" s="2"/>
    </row>
    <row r="975" ht="12.0" customHeight="1">
      <c r="B975" s="2"/>
      <c r="D975" s="2"/>
      <c r="E975" s="2"/>
    </row>
    <row r="976" ht="12.0" customHeight="1">
      <c r="B976" s="2"/>
      <c r="D976" s="2"/>
      <c r="E976" s="2"/>
    </row>
    <row r="977" ht="12.0" customHeight="1">
      <c r="B977" s="2"/>
      <c r="D977" s="2"/>
      <c r="E977" s="2"/>
    </row>
    <row r="978" ht="12.0" customHeight="1">
      <c r="B978" s="2"/>
      <c r="D978" s="2"/>
      <c r="E978" s="2"/>
    </row>
    <row r="979" ht="12.0" customHeight="1">
      <c r="B979" s="2"/>
      <c r="D979" s="2"/>
      <c r="E979" s="2"/>
    </row>
    <row r="980" ht="12.0" customHeight="1">
      <c r="B980" s="2"/>
      <c r="D980" s="2"/>
      <c r="E980" s="2"/>
    </row>
    <row r="981" ht="12.0" customHeight="1">
      <c r="B981" s="2"/>
      <c r="D981" s="2"/>
      <c r="E981" s="2"/>
    </row>
    <row r="982" ht="12.0" customHeight="1">
      <c r="B982" s="2"/>
      <c r="D982" s="2"/>
      <c r="E982" s="2"/>
    </row>
    <row r="983" ht="12.0" customHeight="1">
      <c r="B983" s="2"/>
      <c r="D983" s="2"/>
      <c r="E983" s="2"/>
    </row>
    <row r="984" ht="12.0" customHeight="1">
      <c r="B984" s="2"/>
      <c r="D984" s="2"/>
      <c r="E984" s="2"/>
    </row>
    <row r="985" ht="12.0" customHeight="1">
      <c r="B985" s="2"/>
      <c r="D985" s="2"/>
      <c r="E985" s="2"/>
    </row>
    <row r="986" ht="12.0" customHeight="1">
      <c r="B986" s="2"/>
      <c r="D986" s="2"/>
      <c r="E986" s="2"/>
    </row>
    <row r="987" ht="12.0" customHeight="1">
      <c r="B987" s="2"/>
      <c r="D987" s="2"/>
      <c r="E987" s="2"/>
    </row>
    <row r="988" ht="12.0" customHeight="1">
      <c r="B988" s="2"/>
      <c r="D988" s="2"/>
      <c r="E988" s="2"/>
    </row>
    <row r="989" ht="12.0" customHeight="1">
      <c r="B989" s="2"/>
      <c r="D989" s="2"/>
      <c r="E989" s="2"/>
    </row>
    <row r="990" ht="12.0" customHeight="1">
      <c r="B990" s="2"/>
      <c r="D990" s="2"/>
      <c r="E990" s="2"/>
    </row>
    <row r="991" ht="12.0" customHeight="1">
      <c r="B991" s="2"/>
      <c r="D991" s="2"/>
      <c r="E991" s="2"/>
    </row>
    <row r="992" ht="12.0" customHeight="1">
      <c r="B992" s="2"/>
      <c r="D992" s="2"/>
      <c r="E992" s="2"/>
    </row>
    <row r="993" ht="12.0" customHeight="1">
      <c r="B993" s="2"/>
      <c r="D993" s="2"/>
      <c r="E993" s="2"/>
    </row>
    <row r="994" ht="12.0" customHeight="1">
      <c r="B994" s="2"/>
      <c r="D994" s="2"/>
      <c r="E994" s="2"/>
    </row>
    <row r="995" ht="12.0" customHeight="1">
      <c r="B995" s="2"/>
      <c r="D995" s="2"/>
      <c r="E995" s="2"/>
    </row>
    <row r="996" ht="12.0" customHeight="1">
      <c r="B996" s="2"/>
      <c r="D996" s="2"/>
      <c r="E996" s="2"/>
    </row>
    <row r="997" ht="12.0" customHeight="1">
      <c r="B997" s="2"/>
      <c r="D997" s="2"/>
      <c r="E997" s="2"/>
    </row>
    <row r="998" ht="12.0" customHeight="1">
      <c r="B998" s="2"/>
      <c r="D998" s="2"/>
      <c r="E998" s="2"/>
    </row>
    <row r="999" ht="12.0" customHeight="1">
      <c r="B999" s="2"/>
      <c r="D999" s="2"/>
      <c r="E999" s="2"/>
    </row>
    <row r="1000" ht="12.0" customHeight="1">
      <c r="B1000" s="2"/>
      <c r="D1000" s="2"/>
      <c r="E1000" s="2"/>
    </row>
  </sheetData>
  <mergeCells count="1">
    <mergeCell ref="F4:I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88"/>
    <col customWidth="1" min="7" max="26" width="10.0"/>
  </cols>
  <sheetData>
    <row r="1" ht="12.0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0" customHeight="1">
      <c r="A2" s="32" t="s">
        <v>12</v>
      </c>
      <c r="B2" s="33">
        <f>1/('Laminate Calculations'!B10*Laminate!D37)</f>
        <v>20119849375</v>
      </c>
      <c r="C2" s="32"/>
      <c r="D2" s="32"/>
      <c r="E2" s="34" t="s">
        <v>13</v>
      </c>
      <c r="F2" s="35">
        <v>2.969E10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0" customHeight="1">
      <c r="A3" s="32" t="s">
        <v>14</v>
      </c>
      <c r="B3" s="33">
        <f>1/('Laminate Calculations'!C11*Laminate!D37)</f>
        <v>20233019533</v>
      </c>
      <c r="C3" s="32"/>
      <c r="D3" s="32"/>
      <c r="E3" s="32"/>
      <c r="F3" s="35">
        <v>2.979E10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0" customHeight="1">
      <c r="A4" s="32" t="s">
        <v>15</v>
      </c>
      <c r="B4" s="36">
        <f>-'Laminate Calculations'!C10/'Laminate Calculations'!B10</f>
        <v>0.2610748311</v>
      </c>
      <c r="C4" s="32"/>
      <c r="D4" s="32"/>
      <c r="E4" s="32"/>
      <c r="F4" s="34">
        <v>0.257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0" customHeight="1">
      <c r="A5" s="32" t="s">
        <v>16</v>
      </c>
      <c r="B5" s="36">
        <f>-'Laminate Calculations'!C10/'Laminate Calculations'!C11</f>
        <v>0.2625433252</v>
      </c>
      <c r="C5" s="32"/>
      <c r="D5" s="32"/>
      <c r="E5" s="32"/>
      <c r="F5" s="34">
        <v>0.258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0" customHeight="1">
      <c r="A6" s="32" t="s">
        <v>17</v>
      </c>
      <c r="B6" s="33">
        <f>1/('Laminate Calculations'!D12*Laminate!D37)</f>
        <v>708669531.7</v>
      </c>
      <c r="C6" s="32"/>
      <c r="D6" s="32"/>
      <c r="E6" s="32"/>
      <c r="F6" s="35">
        <v>8.631E8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0" customHeight="1">
      <c r="A7" s="32"/>
      <c r="B7" s="33"/>
      <c r="C7" s="32"/>
      <c r="D7" s="32"/>
      <c r="E7" s="32"/>
      <c r="F7" s="35">
        <v>-9.952E-7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0" customHeight="1">
      <c r="A8" s="32" t="s">
        <v>18</v>
      </c>
      <c r="B8" s="33">
        <f>'Laminate Calculations'!B10*'Layer Calculations'!AG62+'Laminate Calculations'!C10*'Layer Calculations'!AG63+'Laminate Calculations'!D10*'Layer Calculations'!AG64</f>
        <v>-0.0000009999998863</v>
      </c>
      <c r="C8" s="32"/>
      <c r="D8" s="32"/>
      <c r="E8" s="32"/>
      <c r="F8" s="35">
        <v>1.002E-5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0" customHeight="1">
      <c r="A9" s="32" t="s">
        <v>19</v>
      </c>
      <c r="B9" s="33">
        <f>'Laminate Calculations'!B11*'Layer Calculations'!AG62+'Laminate Calculations'!C11*'Layer Calculations'!AG63+'Laminate Calculations'!D11*'Layer Calculations'!AG64</f>
        <v>0.000009999998988</v>
      </c>
      <c r="C9" s="32"/>
      <c r="D9" s="32"/>
      <c r="E9" s="32"/>
      <c r="F9" s="34">
        <v>0.0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0" customHeight="1">
      <c r="A10" s="32" t="s">
        <v>20</v>
      </c>
      <c r="B10" s="33">
        <f>'Laminate Calculations'!B12*'Layer Calculations'!AG62+'Laminate Calculations'!C12*'Layer Calculations'!AG63+'Laminate Calculations'!D12*'Layer Calculations'!AG64</f>
        <v>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0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0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0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0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0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0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0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0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0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0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0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0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0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0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0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0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0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0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0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0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0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0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0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0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0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0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0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0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0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0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0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0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0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0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0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0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0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0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0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0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0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0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0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0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0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0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0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0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0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0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0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0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0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0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0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0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0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0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0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0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0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0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0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0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0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0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0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0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0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0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0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0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0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0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0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0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0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0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0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0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0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0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0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0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0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0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0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0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0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0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0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0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0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0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0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0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0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0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0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0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0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0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0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0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0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0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0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0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0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0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0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0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0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0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0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0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0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0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0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0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0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0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0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0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0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0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0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0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0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0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0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0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0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0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0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0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0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0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0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0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0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0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0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0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0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0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0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0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0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0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0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0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0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0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0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0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0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0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0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0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0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0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0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0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0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0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0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0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0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0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0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0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0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0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0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0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0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0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0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0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0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0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0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0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0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0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0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0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0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0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0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0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0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0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0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0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0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0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0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0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0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0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0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0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0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0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0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0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0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0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0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0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0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0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0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0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0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0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0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0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0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0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0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0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0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0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0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0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0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0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0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0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0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0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0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0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0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0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0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0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0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0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0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0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0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0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0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0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0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0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0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0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0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0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0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0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0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0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0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0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0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0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0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0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0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0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0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0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0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0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0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0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0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0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0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0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0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0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0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0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0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0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0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0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0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0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0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0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0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0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0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0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0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0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0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0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0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0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0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0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0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0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0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0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0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0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0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0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0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0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0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0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0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0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0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0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0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0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0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0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0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0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0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0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0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0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0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0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0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0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0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0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0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0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0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0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0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0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0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0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0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0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0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0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0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0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0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0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0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0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0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0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0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0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0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0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0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0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0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0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0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0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0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0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0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0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0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0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0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0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0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0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0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0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0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0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0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0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0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0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0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0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0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0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0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0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0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0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0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0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0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0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0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0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0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0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0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0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0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0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0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0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0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0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0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0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0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0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0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0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0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0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0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0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0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0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0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0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0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0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0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0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0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0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0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0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0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0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0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0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0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0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0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0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0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0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0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0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0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0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0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0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0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0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0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0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0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0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0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0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0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0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0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0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0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0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0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0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0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0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0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0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0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0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0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0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0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0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0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0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0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0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0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0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0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0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0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0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0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0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0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0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0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0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0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0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0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0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0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0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0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0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0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0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0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0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0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0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0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0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0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0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0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0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0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0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0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0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0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0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0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0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0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0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0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0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0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0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0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0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0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0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0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0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0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0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0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0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0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0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0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0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0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0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0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0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0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0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0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0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0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0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0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0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0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0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0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0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0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0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0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0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0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0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0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0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0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0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0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0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0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0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0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0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0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0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0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0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0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0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0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0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0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0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0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0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0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0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0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0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0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0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0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0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0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0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0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0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0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0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0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0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0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0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0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0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0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0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0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0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0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0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0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0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0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0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0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0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0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0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0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0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0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0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0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0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0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0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0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0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0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0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0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0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0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0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0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0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0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0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0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0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0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0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0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0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0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0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0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0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0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0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0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0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0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0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0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0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0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0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0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0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0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0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0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0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0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0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0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0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0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0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0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0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0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0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0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0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0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0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0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0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0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0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0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0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0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0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0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0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0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0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0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0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0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0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0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0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0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0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0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0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0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0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0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0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0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0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0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0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0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0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0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0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0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0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0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0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0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0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0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0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0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0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0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0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0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0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0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0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0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0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0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0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0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0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0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0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0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0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0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0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0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0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0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0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0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0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0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0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0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0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0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0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0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0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0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0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0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0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0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0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0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0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0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0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0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0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0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0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0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0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0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0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0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0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0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0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0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0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0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0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0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14.13"/>
    <col customWidth="1" min="3" max="3" width="16.38"/>
    <col customWidth="1" min="4" max="4" width="23.5"/>
    <col customWidth="1" min="5" max="5" width="21.88"/>
    <col customWidth="1" min="6" max="6" width="25.0"/>
    <col customWidth="1" min="7" max="7" width="11.5"/>
    <col customWidth="1" min="8" max="8" width="18.0"/>
    <col customWidth="1" min="9" max="9" width="12.63"/>
    <col customWidth="1" min="10" max="26" width="10.0"/>
  </cols>
  <sheetData>
    <row r="1" ht="15.0" customHeight="1">
      <c r="A1" s="1" t="s">
        <v>21</v>
      </c>
      <c r="B1" s="32" t="s">
        <v>22</v>
      </c>
      <c r="C1" s="32" t="s">
        <v>23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0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0" customHeight="1">
      <c r="A3" s="37" t="s">
        <v>24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0" customHeight="1">
      <c r="A4" s="32" t="s">
        <v>25</v>
      </c>
      <c r="B4" s="38">
        <v>1.0</v>
      </c>
      <c r="C4" s="38">
        <v>2.0</v>
      </c>
      <c r="D4" s="38">
        <v>3.0</v>
      </c>
      <c r="E4" s="38">
        <v>4.0</v>
      </c>
      <c r="F4" s="38">
        <v>5.0</v>
      </c>
      <c r="G4" s="38">
        <v>6.0</v>
      </c>
      <c r="H4" s="38">
        <v>7.0</v>
      </c>
      <c r="I4" s="38">
        <v>8.0</v>
      </c>
      <c r="J4" s="39">
        <v>9.0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0" customHeight="1">
      <c r="A5" s="32" t="s">
        <v>4</v>
      </c>
      <c r="B5" s="34" t="s">
        <v>26</v>
      </c>
      <c r="C5" s="34" t="s">
        <v>27</v>
      </c>
      <c r="D5" s="34" t="s">
        <v>28</v>
      </c>
      <c r="E5" s="34" t="s">
        <v>29</v>
      </c>
      <c r="F5" s="34" t="s">
        <v>30</v>
      </c>
      <c r="G5" s="40" t="s">
        <v>31</v>
      </c>
      <c r="H5" s="34" t="s">
        <v>32</v>
      </c>
      <c r="I5" s="34" t="s">
        <v>33</v>
      </c>
      <c r="J5" s="34" t="s">
        <v>34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3.5" customHeight="1">
      <c r="A6" s="32" t="s">
        <v>35</v>
      </c>
      <c r="B6" s="41">
        <v>2.344213E11</v>
      </c>
      <c r="C6" s="41">
        <v>1.3E11</v>
      </c>
      <c r="D6" s="41">
        <v>1.834002E11</v>
      </c>
      <c r="E6" s="41">
        <v>2289.0594213</v>
      </c>
      <c r="F6" s="41">
        <v>6.412113E10</v>
      </c>
      <c r="G6" s="41">
        <v>6.82E10</v>
      </c>
      <c r="H6" s="41">
        <v>2.344213E11</v>
      </c>
      <c r="I6" s="41">
        <v>1600000.0</v>
      </c>
      <c r="J6" s="41">
        <v>4.1017E7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2" t="s">
        <v>36</v>
      </c>
      <c r="B7" s="41">
        <v>2.344213E11</v>
      </c>
      <c r="C7" s="41">
        <v>1.3E11</v>
      </c>
      <c r="D7" s="41">
        <v>8.273694E9</v>
      </c>
      <c r="E7" s="41">
        <v>2289.0594213</v>
      </c>
      <c r="F7" s="41">
        <v>6.825797E10</v>
      </c>
      <c r="G7" s="41">
        <v>6.02E10</v>
      </c>
      <c r="H7" s="41">
        <v>2.344213E11</v>
      </c>
      <c r="I7" s="41">
        <v>970000.0</v>
      </c>
      <c r="J7" s="41">
        <v>3.9038E7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5.0" customHeight="1">
      <c r="A8" s="32" t="s">
        <v>37</v>
      </c>
      <c r="B8" s="32">
        <v>0.25</v>
      </c>
      <c r="C8" s="34">
        <v>0.25</v>
      </c>
      <c r="D8" s="34">
        <v>0.37</v>
      </c>
      <c r="E8" s="34">
        <v>0.25</v>
      </c>
      <c r="F8" s="34">
        <v>0.37</v>
      </c>
      <c r="G8" s="34">
        <v>0.25</v>
      </c>
      <c r="H8" s="34">
        <v>0.25</v>
      </c>
      <c r="I8" s="34">
        <v>0.25</v>
      </c>
      <c r="J8" s="34">
        <v>0.5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3.5" customHeight="1">
      <c r="A9" s="32" t="s">
        <v>38</v>
      </c>
      <c r="B9" s="33">
        <v>8.0E9</v>
      </c>
      <c r="C9" s="41">
        <v>3.62E9</v>
      </c>
      <c r="D9" s="41">
        <v>3.723162E9</v>
      </c>
      <c r="E9" s="33"/>
      <c r="F9" s="41">
        <v>3.102635E9</v>
      </c>
      <c r="G9" s="41">
        <v>3.62E9</v>
      </c>
      <c r="H9" s="41">
        <v>0.0</v>
      </c>
      <c r="I9" s="33">
        <f t="shared" ref="I9:J9" si="1">I7/2/(1+I8)</f>
        <v>388000</v>
      </c>
      <c r="J9" s="33">
        <f t="shared" si="1"/>
        <v>13012666.67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0" customHeight="1">
      <c r="A10" s="32" t="s">
        <v>39</v>
      </c>
      <c r="B10" s="33">
        <v>-1.0E-6</v>
      </c>
      <c r="C10" s="33">
        <v>-1.0E-6</v>
      </c>
      <c r="D10" s="33">
        <v>-1.0E-6</v>
      </c>
      <c r="E10" s="33"/>
      <c r="F10" s="33">
        <v>-1.0E-6</v>
      </c>
      <c r="G10" s="33">
        <v>-1.0E-6</v>
      </c>
      <c r="H10" s="41">
        <v>0.0</v>
      </c>
      <c r="I10" s="33">
        <v>1.31E-5</v>
      </c>
      <c r="J10" s="33">
        <v>-1.0E-6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customHeight="1">
      <c r="A11" s="32" t="s">
        <v>40</v>
      </c>
      <c r="B11" s="33">
        <v>1.0E-5</v>
      </c>
      <c r="C11" s="33">
        <v>1.0E-5</v>
      </c>
      <c r="D11" s="33">
        <v>1.0E-5</v>
      </c>
      <c r="E11" s="33"/>
      <c r="F11" s="33">
        <v>1.0E-5</v>
      </c>
      <c r="G11" s="33">
        <v>1.0E-5</v>
      </c>
      <c r="H11" s="41">
        <v>0.0</v>
      </c>
      <c r="I11" s="33">
        <v>1.31E-5</v>
      </c>
      <c r="J11" s="33">
        <v>1.0E-5</v>
      </c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customHeight="1">
      <c r="A12" s="32"/>
      <c r="B12" s="42"/>
      <c r="C12" s="42"/>
      <c r="D12" s="42"/>
      <c r="E12" s="42"/>
      <c r="F12" s="42"/>
      <c r="G12" s="42"/>
      <c r="H12" s="42"/>
      <c r="I12" s="4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customHeight="1">
      <c r="A13" s="32"/>
      <c r="B13" s="42"/>
      <c r="C13" s="42"/>
      <c r="D13" s="42"/>
      <c r="E13" s="42"/>
      <c r="F13" s="42"/>
      <c r="G13" s="42"/>
      <c r="H13" s="42"/>
      <c r="I13" s="4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customHeight="1">
      <c r="A14" s="32"/>
      <c r="B14" s="42"/>
      <c r="C14" s="42"/>
      <c r="D14" s="42"/>
      <c r="E14" s="42"/>
      <c r="F14" s="42"/>
      <c r="G14" s="42"/>
      <c r="H14" s="42"/>
      <c r="I14" s="4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customHeight="1">
      <c r="A15" s="32"/>
      <c r="B15" s="42"/>
      <c r="C15" s="42"/>
      <c r="D15" s="42"/>
      <c r="E15" s="42"/>
      <c r="F15" s="42"/>
      <c r="G15" s="42"/>
      <c r="H15" s="42"/>
      <c r="I15" s="4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customHeight="1">
      <c r="A16" s="32"/>
      <c r="B16" s="42"/>
      <c r="C16" s="42"/>
      <c r="D16" s="42"/>
      <c r="E16" s="42"/>
      <c r="F16" s="42"/>
      <c r="G16" s="42"/>
      <c r="H16" s="42"/>
      <c r="I16" s="4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customHeight="1">
      <c r="A17" s="43" t="s">
        <v>41</v>
      </c>
      <c r="B17" s="42"/>
      <c r="C17" s="42"/>
      <c r="D17" s="42"/>
      <c r="E17" s="42"/>
      <c r="F17" s="42"/>
      <c r="G17" s="42"/>
      <c r="H17" s="42"/>
      <c r="I17" s="4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0" customHeight="1">
      <c r="A18" s="32"/>
      <c r="B18" s="42"/>
      <c r="C18" s="42"/>
      <c r="D18" s="42"/>
      <c r="E18" s="42"/>
      <c r="F18" s="42"/>
      <c r="G18" s="42"/>
      <c r="H18" s="42"/>
      <c r="I18" s="4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customHeight="1">
      <c r="A19" s="32"/>
      <c r="B19" s="42"/>
      <c r="C19" s="42"/>
      <c r="D19" s="42"/>
      <c r="E19" s="42"/>
      <c r="F19" s="42"/>
      <c r="G19" s="42"/>
      <c r="H19" s="42"/>
      <c r="I19" s="4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customHeight="1">
      <c r="A20" s="32"/>
      <c r="B20" s="42"/>
      <c r="C20" s="42"/>
      <c r="D20" s="42"/>
      <c r="E20" s="42"/>
      <c r="F20" s="42"/>
      <c r="G20" s="42"/>
      <c r="H20" s="42"/>
      <c r="I20" s="4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0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0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0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0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0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0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0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0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0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0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0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0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0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0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0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0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0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0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0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0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0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0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0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0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0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0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0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0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0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0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0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0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0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0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0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0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0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0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0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0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0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0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0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0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0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0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0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0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0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0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0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0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0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0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0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0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0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0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0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0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0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0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0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0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0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0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0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0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0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0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0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0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0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0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0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0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0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0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0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0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0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0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0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0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0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0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0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0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0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0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0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0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0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0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0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0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0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0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0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0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0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0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0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0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0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0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0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0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0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0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0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0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0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0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0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0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0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0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0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0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0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0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0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0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0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0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0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0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0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0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0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0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0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0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0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0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0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0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0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0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0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0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0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0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0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0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0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0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0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0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0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0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0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0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0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0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0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0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0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0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0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0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0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0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0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0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0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0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0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0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0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0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0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0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0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0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0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0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0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0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0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0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0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0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0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0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0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0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0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0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0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0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0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0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0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0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0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0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0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0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0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0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0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0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0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0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0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0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0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0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0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0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0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0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0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0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0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0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0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0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0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0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0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0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0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0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0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0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0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0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0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0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0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0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0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0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0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0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0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0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0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0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0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0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0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0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0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0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0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0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0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0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0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0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0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0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0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0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0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0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0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0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0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0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0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0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0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0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0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0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0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0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0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0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0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0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0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0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0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0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0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0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0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0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0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0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0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0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0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0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0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0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0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0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0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0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0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0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0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0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0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0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0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0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0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0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0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0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0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0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0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0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0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0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0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0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0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0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0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0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0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0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0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0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0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0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0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0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0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0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0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0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0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0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0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0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0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0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0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0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0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0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0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0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0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0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0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0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0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0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0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0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0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0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0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0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0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0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0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0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0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0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0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0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0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0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0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0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0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0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0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0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0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0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0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0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0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0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0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0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0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0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0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0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0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0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0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0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0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0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0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0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0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0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0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0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0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0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0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0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0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0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0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0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0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0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0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0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0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0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0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0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0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0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0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0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0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0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0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0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0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0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0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0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0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0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0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0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0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0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0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0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0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0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0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0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0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0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0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0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0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0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0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0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0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0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0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0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0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0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0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0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0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0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0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0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0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0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0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0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0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0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0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0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0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0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0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0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0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0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0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0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0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0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0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0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0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0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0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0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0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0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0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0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0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0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0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0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0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0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0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0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0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0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0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0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0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0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0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0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0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0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0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0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0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0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0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0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0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0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0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0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0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0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0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0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0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0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0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0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0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0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0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0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0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0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0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0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0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0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0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0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0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0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0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0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0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0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0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0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0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0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0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0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0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0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0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0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0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0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0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0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0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0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0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0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0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0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0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0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0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0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0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0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0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0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0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0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0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0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0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0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0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0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0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0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0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0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0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0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0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0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0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0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0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0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0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0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0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0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0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0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0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0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0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0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0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0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0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0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0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0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0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0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0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0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0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0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0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0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0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0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0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0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0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0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0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0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0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0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0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0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0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0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0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0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0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0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0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0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0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0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0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0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0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0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0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0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0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0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0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0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0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0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0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0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0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0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0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0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0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0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0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0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0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0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0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0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0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0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0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0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0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0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0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0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0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0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0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0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0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0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0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0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0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0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0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0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0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0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0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0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0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0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0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0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0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0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0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0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0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0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0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0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0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0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0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0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0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0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0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0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0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0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0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0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0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0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0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0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0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0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0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0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0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0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0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0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0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0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0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0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0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0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0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0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0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0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0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0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0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0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0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0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0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0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0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0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0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0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0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0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0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0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0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0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0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0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0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0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0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0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0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0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0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0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0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0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0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0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0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0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0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0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0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0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0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0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0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0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0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hyperlinks>
    <hyperlink r:id="rId2" ref="A17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6.88"/>
    <col customWidth="1" min="6" max="6" width="14.88"/>
    <col customWidth="1" min="9" max="9" width="16.38"/>
    <col customWidth="1" min="10" max="10" width="18.5"/>
    <col customWidth="1" min="11" max="12" width="18.13"/>
    <col customWidth="1" min="13" max="13" width="20.88"/>
  </cols>
  <sheetData>
    <row r="1">
      <c r="B1" s="32" t="s">
        <v>12</v>
      </c>
      <c r="C1" s="15" t="s">
        <v>14</v>
      </c>
      <c r="E1" s="15" t="s">
        <v>42</v>
      </c>
      <c r="F1" s="15">
        <v>2.23</v>
      </c>
      <c r="H1" s="44" t="s">
        <v>43</v>
      </c>
      <c r="I1" s="44" t="s">
        <v>44</v>
      </c>
      <c r="J1" s="44" t="s">
        <v>45</v>
      </c>
      <c r="K1" s="44"/>
      <c r="L1" s="44" t="s">
        <v>46</v>
      </c>
      <c r="M1" s="44" t="s">
        <v>47</v>
      </c>
    </row>
    <row r="2">
      <c r="A2" s="15" t="s">
        <v>48</v>
      </c>
      <c r="B2" s="41">
        <v>1.298E10</v>
      </c>
      <c r="C2" s="41">
        <v>1.227E10</v>
      </c>
      <c r="E2" s="15" t="s">
        <v>49</v>
      </c>
      <c r="F2" s="15">
        <v>0.28</v>
      </c>
      <c r="H2" s="15">
        <v>1.08</v>
      </c>
      <c r="I2" s="15">
        <v>0.016</v>
      </c>
      <c r="J2" s="15">
        <f t="shared" ref="J2:J7" si="1">(H2*$F$3^3)/(3*$B$4*$F$5)</f>
        <v>0.01868316951</v>
      </c>
      <c r="K2" s="45">
        <f>(H2*8.75^3)/(3*$I$24*$F$5)</f>
        <v>0.01151906538</v>
      </c>
      <c r="L2" s="15">
        <v>0.015</v>
      </c>
      <c r="M2" s="15">
        <v>0.025</v>
      </c>
    </row>
    <row r="3">
      <c r="B3" s="3">
        <v>2.096996006868381E10</v>
      </c>
      <c r="E3" s="15" t="s">
        <v>50</v>
      </c>
      <c r="F3" s="15">
        <v>8.5</v>
      </c>
      <c r="H3" s="15">
        <v>4.12</v>
      </c>
      <c r="I3" s="15">
        <v>0.195</v>
      </c>
      <c r="J3" s="15">
        <f t="shared" si="1"/>
        <v>0.07127283183</v>
      </c>
      <c r="K3" s="45">
        <f t="shared" ref="K3:K6" si="2">(H3*8.5^3)/(3*$I$24*$F$5)</f>
        <v>0.04028314058</v>
      </c>
      <c r="L3" s="15">
        <v>0.05</v>
      </c>
      <c r="M3" s="15">
        <v>0.115</v>
      </c>
    </row>
    <row r="4">
      <c r="A4" s="15" t="s">
        <v>51</v>
      </c>
      <c r="B4" s="15">
        <v>2900754.7546</v>
      </c>
      <c r="E4" s="15" t="s">
        <v>52</v>
      </c>
      <c r="F4" s="15">
        <v>8.0</v>
      </c>
      <c r="G4" s="15" t="s">
        <v>53</v>
      </c>
      <c r="H4" s="15">
        <v>0.5</v>
      </c>
      <c r="I4" s="15">
        <v>0.008</v>
      </c>
      <c r="J4" s="15">
        <f t="shared" si="1"/>
        <v>0.008649615514</v>
      </c>
      <c r="K4" s="45">
        <f t="shared" si="2"/>
        <v>0.004888730653</v>
      </c>
      <c r="L4" s="15">
        <v>0.007</v>
      </c>
      <c r="M4" s="15">
        <v>0.011</v>
      </c>
    </row>
    <row r="5">
      <c r="B5" s="46">
        <v>1882589.8357841</v>
      </c>
      <c r="C5" s="46"/>
      <c r="E5" s="15" t="s">
        <v>54</v>
      </c>
      <c r="F5" s="3">
        <f>(F1*(F2)^3)/12</f>
        <v>0.004079413333</v>
      </c>
      <c r="H5" s="15">
        <v>3.03</v>
      </c>
      <c r="I5" s="15">
        <v>0.1</v>
      </c>
      <c r="J5" s="15">
        <f t="shared" si="1"/>
        <v>0.05241667001</v>
      </c>
      <c r="K5" s="45">
        <f t="shared" si="2"/>
        <v>0.02962570775</v>
      </c>
      <c r="L5" s="15">
        <v>0.04</v>
      </c>
    </row>
    <row r="6">
      <c r="A6" s="47">
        <v>4.8126893161610737E-4</v>
      </c>
      <c r="B6" s="48">
        <v>2258.7940019744824</v>
      </c>
      <c r="C6" s="3">
        <f>1/(A6*0.00787)</f>
        <v>264020.3734</v>
      </c>
      <c r="D6" s="15">
        <v>1984116.2521977</v>
      </c>
      <c r="H6" s="15">
        <v>8.24</v>
      </c>
      <c r="I6" s="15">
        <v>0.38</v>
      </c>
      <c r="J6" s="15">
        <f t="shared" si="1"/>
        <v>0.1425456637</v>
      </c>
      <c r="K6" s="45">
        <f t="shared" si="2"/>
        <v>0.08056628115</v>
      </c>
      <c r="L6" s="15">
        <v>0.117</v>
      </c>
    </row>
    <row r="7">
      <c r="C7" s="46">
        <v>622.3</v>
      </c>
      <c r="J7" s="15">
        <f t="shared" si="1"/>
        <v>0</v>
      </c>
    </row>
    <row r="8">
      <c r="A8" s="15" t="s">
        <v>55</v>
      </c>
      <c r="E8" s="15" t="s">
        <v>42</v>
      </c>
      <c r="F8" s="15">
        <v>2.29</v>
      </c>
      <c r="H8" s="15">
        <v>1.08</v>
      </c>
      <c r="I8" s="15">
        <v>0.023</v>
      </c>
      <c r="J8" s="15">
        <f>(H8*$F$4^3)/(3*$B$4*$F$5)</f>
        <v>0.01557627973</v>
      </c>
      <c r="K8" s="15">
        <f t="shared" ref="K8:K12" si="3">(H8*11^3)/(3*$D$6*$F$5)</f>
        <v>0.0591991854</v>
      </c>
      <c r="L8" s="49">
        <f t="shared" ref="L8:L12" si="4">(H8*11^3)/(3*$I$24*$F$5)</f>
        <v>0.02288606567</v>
      </c>
    </row>
    <row r="9">
      <c r="E9" s="15" t="s">
        <v>56</v>
      </c>
      <c r="F9" s="15">
        <v>0.2955</v>
      </c>
      <c r="H9" s="15">
        <v>5.12</v>
      </c>
      <c r="I9" s="15">
        <v>0.418</v>
      </c>
      <c r="J9" s="46">
        <f>(H9*11^3)/(3*$B$5*$F$5)</f>
        <v>0.2957830897</v>
      </c>
      <c r="K9" s="15">
        <f t="shared" si="3"/>
        <v>0.28064799</v>
      </c>
      <c r="L9" s="49">
        <f t="shared" si="4"/>
        <v>0.1084969039</v>
      </c>
    </row>
    <row r="10">
      <c r="E10" s="15" t="s">
        <v>50</v>
      </c>
      <c r="F10" s="15">
        <v>8.0</v>
      </c>
      <c r="H10" s="15">
        <v>0.5</v>
      </c>
      <c r="J10" s="15">
        <f t="shared" ref="J10:J12" si="5">(H10*$F$4^3)/(3*$B$4*$F$5)</f>
        <v>0.007211240616</v>
      </c>
      <c r="K10" s="15">
        <f t="shared" si="3"/>
        <v>0.02740703028</v>
      </c>
      <c r="L10" s="49">
        <f t="shared" si="4"/>
        <v>0.01059540077</v>
      </c>
    </row>
    <row r="11">
      <c r="H11" s="15">
        <v>3.03</v>
      </c>
      <c r="J11" s="15">
        <f t="shared" si="5"/>
        <v>0.04370011813</v>
      </c>
      <c r="K11" s="15">
        <f t="shared" si="3"/>
        <v>0.1660866035</v>
      </c>
      <c r="L11" s="49">
        <f t="shared" si="4"/>
        <v>0.06420812867</v>
      </c>
    </row>
    <row r="12">
      <c r="E12" s="15" t="s">
        <v>54</v>
      </c>
      <c r="H12" s="15">
        <v>8.24</v>
      </c>
      <c r="J12" s="15">
        <f t="shared" si="5"/>
        <v>0.1188412453</v>
      </c>
      <c r="K12" s="15">
        <f t="shared" si="3"/>
        <v>0.451667859</v>
      </c>
      <c r="L12" s="49">
        <f t="shared" si="4"/>
        <v>0.1746122047</v>
      </c>
    </row>
    <row r="17">
      <c r="A17" s="15" t="s">
        <v>57</v>
      </c>
      <c r="B17" s="3">
        <v>2.096996006868381E10</v>
      </c>
      <c r="E17" s="15" t="s">
        <v>42</v>
      </c>
      <c r="F17" s="15">
        <v>2.29</v>
      </c>
      <c r="H17" s="15">
        <v>4.12</v>
      </c>
      <c r="I17" s="15">
        <v>0.413</v>
      </c>
    </row>
    <row r="18">
      <c r="E18" s="15" t="s">
        <v>56</v>
      </c>
      <c r="F18" s="15">
        <v>0.2955</v>
      </c>
    </row>
    <row r="19">
      <c r="E19" s="15" t="s">
        <v>58</v>
      </c>
      <c r="F19" s="15">
        <v>11.0</v>
      </c>
    </row>
    <row r="22">
      <c r="H22" s="15" t="s">
        <v>59</v>
      </c>
      <c r="I22" s="3">
        <v>1060.7784477646799</v>
      </c>
    </row>
    <row r="23">
      <c r="H23" s="15" t="s">
        <v>60</v>
      </c>
      <c r="I23" s="3">
        <f>1/(I22*8.85074576737892)</f>
        <v>0.0001065112414</v>
      </c>
    </row>
    <row r="24">
      <c r="I24" s="3">
        <f>12/(I23*F2^3)</f>
        <v>5132296.113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0"/>
    <col customWidth="1" min="5" max="5" width="15.5"/>
    <col customWidth="1" min="6" max="26" width="10.0"/>
  </cols>
  <sheetData>
    <row r="1" ht="15.0" customHeight="1">
      <c r="A1" s="50" t="s">
        <v>61</v>
      </c>
      <c r="B1" s="51" t="s">
        <v>62</v>
      </c>
      <c r="C1" s="51" t="s">
        <v>63</v>
      </c>
      <c r="D1" s="51" t="s">
        <v>64</v>
      </c>
      <c r="E1" s="51" t="s">
        <v>65</v>
      </c>
      <c r="F1" s="51" t="s">
        <v>66</v>
      </c>
      <c r="G1" s="51" t="s">
        <v>67</v>
      </c>
      <c r="H1" s="51" t="s">
        <v>68</v>
      </c>
      <c r="I1" s="51" t="s">
        <v>69</v>
      </c>
    </row>
    <row r="2" ht="12.0" customHeight="1"/>
    <row r="3" ht="12.0" customHeight="1">
      <c r="A3" s="3" t="s">
        <v>70</v>
      </c>
    </row>
    <row r="4" ht="12.0" customHeight="1">
      <c r="A4" s="32" t="s">
        <v>71</v>
      </c>
      <c r="B4" s="52">
        <v>0.0</v>
      </c>
      <c r="D4" s="4"/>
      <c r="E4" s="53"/>
    </row>
    <row r="5" ht="12.0" customHeight="1">
      <c r="A5" s="32" t="s">
        <v>72</v>
      </c>
      <c r="B5" s="52">
        <v>0.0</v>
      </c>
      <c r="D5" s="4"/>
      <c r="E5" s="53"/>
    </row>
    <row r="6" ht="12.0" customHeight="1">
      <c r="A6" s="32" t="s">
        <v>73</v>
      </c>
      <c r="B6" s="52">
        <v>100000.0</v>
      </c>
      <c r="D6" s="4"/>
      <c r="E6" s="53"/>
    </row>
    <row r="7" ht="12.0" customHeight="1">
      <c r="A7" s="32" t="s">
        <v>74</v>
      </c>
      <c r="B7" s="52">
        <v>0.0</v>
      </c>
      <c r="D7" s="4"/>
      <c r="E7" s="53"/>
    </row>
    <row r="8" ht="12.0" customHeight="1">
      <c r="A8" s="32" t="s">
        <v>75</v>
      </c>
      <c r="B8" s="52">
        <v>0.0</v>
      </c>
      <c r="D8" s="4"/>
      <c r="E8" s="53"/>
    </row>
    <row r="9" ht="12.0" customHeight="1">
      <c r="A9" s="32" t="s">
        <v>76</v>
      </c>
      <c r="B9" s="29">
        <v>0.0</v>
      </c>
      <c r="D9" s="4"/>
      <c r="E9" s="53"/>
    </row>
    <row r="10" ht="12.0" customHeight="1">
      <c r="B10" s="29"/>
    </row>
    <row r="11" ht="12.0" customHeight="1">
      <c r="A11" s="37" t="s">
        <v>77</v>
      </c>
    </row>
    <row r="12" ht="12.0" customHeight="1">
      <c r="A12" s="3" t="s">
        <v>78</v>
      </c>
      <c r="B12" s="52">
        <v>-100.0</v>
      </c>
    </row>
    <row r="13" ht="12.0" customHeight="1"/>
    <row r="14" ht="12.0" customHeight="1"/>
    <row r="15" ht="12.0" customHeight="1"/>
    <row r="16" ht="12.0" customHeight="1"/>
    <row r="17" ht="12.0" customHeight="1">
      <c r="D17" s="54"/>
    </row>
    <row r="18" ht="12.0" customHeight="1">
      <c r="D18" s="54"/>
    </row>
    <row r="19" ht="12.0" customHeight="1">
      <c r="D19" s="54"/>
    </row>
    <row r="20" ht="12.0" customHeight="1"/>
    <row r="21" ht="12.0" customHeight="1"/>
    <row r="22" ht="12.0" customHeight="1"/>
    <row r="23" ht="12.0" customHeight="1">
      <c r="A23" s="29"/>
      <c r="B23" s="29"/>
    </row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31" width="11.63"/>
    <col customWidth="1" min="32" max="32" width="3.38"/>
    <col customWidth="1" min="33" max="33" width="17.0"/>
  </cols>
  <sheetData>
    <row r="1" ht="12.0" customHeight="1">
      <c r="A1" s="29" t="s">
        <v>79</v>
      </c>
      <c r="B1" s="3">
        <f>Loading!B12</f>
        <v>-100</v>
      </c>
      <c r="D1" s="3" t="s">
        <v>53</v>
      </c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2" ht="12.0" customHeight="1">
      <c r="A2" s="29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 ht="12.0" customHeight="1">
      <c r="A3" s="29" t="s">
        <v>80</v>
      </c>
      <c r="B3" s="2">
        <f>Laminate!A6</f>
        <v>1</v>
      </c>
      <c r="C3" s="2">
        <f>Laminate!A7</f>
        <v>2</v>
      </c>
      <c r="D3" s="2">
        <f>Laminate!A8</f>
        <v>3</v>
      </c>
      <c r="E3" s="2">
        <f>Laminate!A9</f>
        <v>4</v>
      </c>
      <c r="F3" s="2">
        <f>Laminate!A10</f>
        <v>5</v>
      </c>
      <c r="G3" s="2">
        <f>Laminate!A11</f>
        <v>6</v>
      </c>
      <c r="H3" s="2">
        <f>Laminate!A12</f>
        <v>7</v>
      </c>
      <c r="I3" s="2">
        <f>Laminate!A13</f>
        <v>8</v>
      </c>
      <c r="J3" s="2">
        <f>Laminate!A14</f>
        <v>9</v>
      </c>
      <c r="K3" s="2">
        <f>Laminate!A15</f>
        <v>10</v>
      </c>
      <c r="L3" s="2">
        <f>Laminate!A16</f>
        <v>11</v>
      </c>
      <c r="M3" s="2">
        <f>Laminate!A17</f>
        <v>12</v>
      </c>
      <c r="N3" s="2">
        <f>Laminate!A18</f>
        <v>13</v>
      </c>
      <c r="O3" s="2">
        <f>Laminate!A19</f>
        <v>14</v>
      </c>
      <c r="P3" s="2">
        <f>Laminate!A20</f>
        <v>15</v>
      </c>
      <c r="Q3" s="2">
        <f>Laminate!A21</f>
        <v>16</v>
      </c>
      <c r="R3" s="2">
        <f>Laminate!A22</f>
        <v>17</v>
      </c>
      <c r="S3" s="2">
        <f>Laminate!A23</f>
        <v>18</v>
      </c>
      <c r="T3" s="2">
        <f>Laminate!A24</f>
        <v>19</v>
      </c>
      <c r="U3" s="2">
        <f>Laminate!A25</f>
        <v>20</v>
      </c>
      <c r="V3" s="2">
        <f>Laminate!A26</f>
        <v>21</v>
      </c>
      <c r="W3" s="2">
        <f>Laminate!A27</f>
        <v>22</v>
      </c>
      <c r="X3" s="2">
        <f>Laminate!A28</f>
        <v>23</v>
      </c>
      <c r="Y3" s="2">
        <f>Laminate!A29</f>
        <v>24</v>
      </c>
      <c r="Z3" s="2">
        <f>Laminate!A30</f>
        <v>25</v>
      </c>
      <c r="AA3" s="2">
        <f>Laminate!A31</f>
        <v>26</v>
      </c>
      <c r="AB3" s="2">
        <f>Laminate!A32</f>
        <v>27</v>
      </c>
      <c r="AC3" s="2">
        <f>Laminate!A33</f>
        <v>28</v>
      </c>
      <c r="AD3" s="2">
        <f>Laminate!A34</f>
        <v>29</v>
      </c>
      <c r="AE3" s="2">
        <f>Laminate!A35</f>
        <v>30</v>
      </c>
      <c r="AF3" s="29"/>
      <c r="AG3" s="29"/>
    </row>
    <row r="4" ht="12.0" customHeight="1">
      <c r="A4" s="29" t="s">
        <v>81</v>
      </c>
      <c r="B4" s="3">
        <f>IF(B5&gt;0,Laminate!B6,"")</f>
        <v>5</v>
      </c>
      <c r="C4" s="3">
        <f>IF(C5&gt;0,Laminate!B7,"")</f>
        <v>1</v>
      </c>
      <c r="D4" s="3">
        <f>IF(D5&gt;0,Laminate!B8,"")</f>
        <v>4</v>
      </c>
      <c r="E4" s="3">
        <f>IF(E5&gt;0,Laminate!B9,"")</f>
        <v>1</v>
      </c>
      <c r="F4" s="3">
        <f>IF(F5&gt;0,Laminate!B10,"")</f>
        <v>5</v>
      </c>
      <c r="G4" s="3" t="str">
        <f>IF(G5&gt;0,Laminate!B11,"")</f>
        <v/>
      </c>
      <c r="H4" s="3" t="str">
        <f>IF(H5&gt;0,Laminate!B12,"")</f>
        <v/>
      </c>
      <c r="I4" s="3" t="str">
        <f>IF(I5&gt;0,Laminate!B13,"")</f>
        <v/>
      </c>
      <c r="J4" s="3" t="str">
        <f>IF(J5&gt;0,Laminate!B14,"")</f>
        <v/>
      </c>
      <c r="K4" s="3" t="str">
        <f>IF(K5&gt;0,Laminate!B15,"")</f>
        <v/>
      </c>
      <c r="L4" s="3" t="str">
        <f>IF(L5&gt;0,Laminate!B16,"")</f>
        <v/>
      </c>
      <c r="M4" s="3" t="str">
        <f>IF(M5&gt;0,Laminate!B17,"")</f>
        <v/>
      </c>
      <c r="N4" s="3" t="str">
        <f>IF(N5&gt;0,Laminate!B18,"")</f>
        <v/>
      </c>
      <c r="O4" s="3" t="str">
        <f>IF(O5&gt;0,Laminate!B19,"")</f>
        <v/>
      </c>
      <c r="P4" s="3" t="str">
        <f>IF(P5&gt;0,Laminate!B20,"")</f>
        <v/>
      </c>
      <c r="Q4" s="3" t="str">
        <f>IF(Q5&gt;0,Laminate!B21,"")</f>
        <v/>
      </c>
      <c r="R4" s="3" t="str">
        <f>IF(R5&gt;0,Laminate!B22,"")</f>
        <v/>
      </c>
      <c r="S4" s="3" t="str">
        <f>IF(S5&gt;0,Laminate!B23,"")</f>
        <v/>
      </c>
      <c r="T4" s="3" t="str">
        <f>IF(T5&gt;0,Laminate!B24,"")</f>
        <v/>
      </c>
      <c r="U4" s="3" t="str">
        <f>IF(U5&gt;0,Laminate!B25,"")</f>
        <v/>
      </c>
      <c r="V4" s="51" t="str">
        <f>IF(V5&gt;0,Laminate!B26,"")</f>
        <v/>
      </c>
      <c r="W4" s="51" t="str">
        <f>IF(W5&gt;0,Laminate!B27,"")</f>
        <v/>
      </c>
      <c r="X4" s="51" t="str">
        <f>IF(X5&gt;0,Laminate!B28,"")</f>
        <v/>
      </c>
      <c r="Y4" s="51" t="str">
        <f>IF(Y5&gt;0,Laminate!B29,"")</f>
        <v/>
      </c>
      <c r="Z4" s="51" t="str">
        <f>IF(Z5&gt;0,Laminate!B30,"")</f>
        <v/>
      </c>
      <c r="AA4" s="51" t="str">
        <f>IF(AA5&gt;0,Laminate!B31,"")</f>
        <v/>
      </c>
      <c r="AB4" s="51" t="str">
        <f>IF(AB5&gt;0,Laminate!B32,"")</f>
        <v/>
      </c>
      <c r="AC4" s="51" t="str">
        <f>IF(AC5&gt;0,Laminate!B33,"")</f>
        <v/>
      </c>
      <c r="AD4" s="51" t="str">
        <f>IF(AD5&gt;0,Laminate!B34,"")</f>
        <v/>
      </c>
      <c r="AE4" s="51" t="str">
        <f>IF(AE5&gt;0,Laminate!B35,"")</f>
        <v/>
      </c>
    </row>
    <row r="5" ht="12.0" customHeight="1">
      <c r="A5" s="29" t="s">
        <v>82</v>
      </c>
      <c r="B5" s="55">
        <f>IF(Laminate!D6&gt;0,Laminate!D6,0)</f>
        <v>0.0000889001778</v>
      </c>
      <c r="C5" s="55">
        <f>IF(Laminate!D7&gt;0,Laminate!D7,0)</f>
        <v>0.0002794005588</v>
      </c>
      <c r="D5" s="55">
        <f>IF(Laminate!D8&gt;0,Laminate!D8,0)</f>
        <v>0.00635</v>
      </c>
      <c r="E5" s="55">
        <f>IF(Laminate!D9&gt;0,Laminate!D9,0)</f>
        <v>0.0002794005588</v>
      </c>
      <c r="F5" s="55">
        <f>IF(Laminate!D10&gt;0,Laminate!D10,0)</f>
        <v>0.0000889001778</v>
      </c>
      <c r="G5" s="29">
        <f>IF(Laminate!D11&gt;0,Laminate!D11,0)</f>
        <v>0</v>
      </c>
      <c r="H5" s="29">
        <f>IF(Laminate!D12&gt;0,Laminate!D12,0)</f>
        <v>0</v>
      </c>
      <c r="I5" s="29">
        <f>IF(Laminate!D13&gt;0,Laminate!D13,0)</f>
        <v>0</v>
      </c>
      <c r="J5" s="29">
        <f>IF(Laminate!D14&gt;0,Laminate!D14,0)</f>
        <v>0</v>
      </c>
      <c r="K5" s="29">
        <f>IF(Laminate!D15&gt;0,Laminate!D15,0)</f>
        <v>0</v>
      </c>
      <c r="L5" s="29">
        <f>IF(Laminate!D16&gt;0,Laminate!D16,0)</f>
        <v>0</v>
      </c>
      <c r="M5" s="29">
        <f>IF(Laminate!D17&gt;0,Laminate!D17,0)</f>
        <v>0</v>
      </c>
      <c r="N5" s="29">
        <f>IF(Laminate!D18&gt;0,Laminate!D18,0)</f>
        <v>0</v>
      </c>
      <c r="O5" s="29">
        <f>IF(Laminate!D19&gt;0,Laminate!D19,0)</f>
        <v>0</v>
      </c>
      <c r="P5" s="29">
        <f>IF(Laminate!D20&gt;0,Laminate!D20,0)</f>
        <v>0</v>
      </c>
      <c r="Q5" s="29">
        <f>IF(Laminate!D21&gt;0,Laminate!D21,0)</f>
        <v>0</v>
      </c>
      <c r="R5" s="29">
        <f>IF(Laminate!D22&gt;0,Laminate!D22,0)</f>
        <v>0</v>
      </c>
      <c r="S5" s="29">
        <f>IF(Laminate!D23&gt;0,Laminate!D23,0)</f>
        <v>0</v>
      </c>
      <c r="T5" s="29">
        <f>IF(Laminate!D24&gt;0,Laminate!D24,0)</f>
        <v>0</v>
      </c>
      <c r="U5" s="29">
        <f>IF(Laminate!D25&gt;0,Laminate!D25,0)</f>
        <v>0</v>
      </c>
      <c r="V5" s="29">
        <f>IF(Laminate!D26&gt;0,Laminate!D26,0)</f>
        <v>0</v>
      </c>
      <c r="W5" s="29">
        <f>IF(Laminate!D27&gt;0,Laminate!D27,0)</f>
        <v>0</v>
      </c>
      <c r="X5" s="29">
        <f>IF(Laminate!D28&gt;0,Laminate!D28,0)</f>
        <v>0</v>
      </c>
      <c r="Y5" s="29">
        <f>IF(Laminate!D29&gt;0,Laminate!D29,0)</f>
        <v>0</v>
      </c>
      <c r="Z5" s="29">
        <f>IF(Laminate!D30&gt;0,Laminate!D30,0)</f>
        <v>0</v>
      </c>
      <c r="AA5" s="29">
        <f>IF(Laminate!D31&gt;0,Laminate!D31,0)</f>
        <v>0</v>
      </c>
      <c r="AB5" s="29">
        <f>IF(Laminate!D32&gt;0,Laminate!D32,0)</f>
        <v>0</v>
      </c>
      <c r="AC5" s="29">
        <f>IF(Laminate!D33&gt;0,Laminate!D33,0)</f>
        <v>0</v>
      </c>
      <c r="AD5" s="29">
        <f>IF(Laminate!D34&gt;0,Laminate!D34,0)</f>
        <v>0</v>
      </c>
      <c r="AE5" s="29">
        <f>IF(Laminate!D35&gt;0,Laminate!D35,0)</f>
        <v>0</v>
      </c>
    </row>
    <row r="6" ht="12.0" customHeight="1">
      <c r="A6" s="29" t="s">
        <v>83</v>
      </c>
      <c r="B6" s="3">
        <f>IF(B5&gt;0,Laminate!E6,"")</f>
        <v>0</v>
      </c>
      <c r="C6" s="51">
        <f>IF(C5&gt;0,Laminate!E7,"")</f>
        <v>0</v>
      </c>
      <c r="D6" s="51">
        <f>IF(D5&gt;0,Laminate!E8,"")</f>
        <v>0</v>
      </c>
      <c r="E6" s="51">
        <f>IF(E5&gt;0,Laminate!E9,"")</f>
        <v>0</v>
      </c>
      <c r="F6" s="51">
        <f>IF(F5&gt;0,Laminate!E10,"")</f>
        <v>0</v>
      </c>
      <c r="G6" s="51" t="str">
        <f>IF(G5&gt;0,Laminate!E11,"")</f>
        <v/>
      </c>
      <c r="H6" s="51" t="str">
        <f>IF(H5&gt;0,Laminate!E12,"")</f>
        <v/>
      </c>
      <c r="I6" s="51" t="str">
        <f>IF(I5&gt;0,Laminate!E13,"")</f>
        <v/>
      </c>
      <c r="J6" s="51" t="str">
        <f>IF(J5&gt;0,Laminate!E14,"")</f>
        <v/>
      </c>
      <c r="K6" s="51" t="str">
        <f>IF(K5&gt;0,Laminate!E15,"")</f>
        <v/>
      </c>
      <c r="L6" s="51" t="str">
        <f>IF(L5&gt;0,Laminate!E16,"")</f>
        <v/>
      </c>
      <c r="M6" s="51" t="str">
        <f>IF(M5&gt;0,Laminate!E17,"")</f>
        <v/>
      </c>
      <c r="N6" s="51" t="str">
        <f>IF(N5&gt;0,Laminate!E18,"")</f>
        <v/>
      </c>
      <c r="O6" s="51" t="str">
        <f>IF(O5&gt;0,Laminate!E19,"")</f>
        <v/>
      </c>
      <c r="P6" s="51" t="str">
        <f>IF(P5&gt;0,Laminate!E20,"")</f>
        <v/>
      </c>
      <c r="Q6" s="51" t="str">
        <f>IF(Q5&gt;0,Laminate!E21,"")</f>
        <v/>
      </c>
      <c r="R6" s="51" t="str">
        <f>IF(R5&gt;0,Laminate!E22,"")</f>
        <v/>
      </c>
      <c r="S6" s="51" t="str">
        <f>IF(S5&gt;0,Laminate!E23,"")</f>
        <v/>
      </c>
      <c r="T6" s="51" t="str">
        <f>IF(T5&gt;0,Laminate!E24,"")</f>
        <v/>
      </c>
      <c r="U6" s="51" t="str">
        <f>IF(U5&gt;0,Laminate!E25,"")</f>
        <v/>
      </c>
      <c r="V6" s="51" t="str">
        <f>IF(V5&gt;0,Laminate!E26,"")</f>
        <v/>
      </c>
      <c r="W6" s="51" t="str">
        <f>IF(W5&gt;0,Laminate!E27,"")</f>
        <v/>
      </c>
      <c r="X6" s="51" t="str">
        <f>IF(X5&gt;0,Laminate!E28,"")</f>
        <v/>
      </c>
      <c r="Y6" s="51" t="str">
        <f>IF(Y5&gt;0,Laminate!E29,"")</f>
        <v/>
      </c>
      <c r="Z6" s="51" t="str">
        <f>IF(Z5&gt;0,Laminate!E30,"")</f>
        <v/>
      </c>
      <c r="AA6" s="51" t="str">
        <f>IF(AA5&gt;0,Laminate!E31,"")</f>
        <v/>
      </c>
      <c r="AB6" s="51" t="str">
        <f>IF(AB5&gt;0,Laminate!E32,"")</f>
        <v/>
      </c>
      <c r="AC6" s="51" t="str">
        <f>IF(AC5&gt;0,Laminate!E33,"")</f>
        <v/>
      </c>
      <c r="AD6" s="51" t="str">
        <f>IF(AD5&gt;0,Laminate!E34,"")</f>
        <v/>
      </c>
      <c r="AE6" s="51" t="str">
        <f>IF(AE5&gt;0,Laminate!E35,"")</f>
        <v/>
      </c>
    </row>
    <row r="7" ht="12.0" customHeight="1">
      <c r="A7" s="29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 ht="12.0" customHeight="1">
      <c r="A8" s="56" t="s">
        <v>84</v>
      </c>
      <c r="B8" s="57">
        <f t="shared" ref="B8:AE8" si="1">IF(B5&gt;0,COS(RADIANS(B6)),0)</f>
        <v>1</v>
      </c>
      <c r="C8" s="57">
        <f t="shared" si="1"/>
        <v>1</v>
      </c>
      <c r="D8" s="57">
        <f t="shared" si="1"/>
        <v>1</v>
      </c>
      <c r="E8" s="57">
        <f t="shared" si="1"/>
        <v>1</v>
      </c>
      <c r="F8" s="57">
        <f t="shared" si="1"/>
        <v>1</v>
      </c>
      <c r="G8" s="57">
        <f t="shared" si="1"/>
        <v>0</v>
      </c>
      <c r="H8" s="57">
        <f t="shared" si="1"/>
        <v>0</v>
      </c>
      <c r="I8" s="57">
        <f t="shared" si="1"/>
        <v>0</v>
      </c>
      <c r="J8" s="57">
        <f t="shared" si="1"/>
        <v>0</v>
      </c>
      <c r="K8" s="57">
        <f t="shared" si="1"/>
        <v>0</v>
      </c>
      <c r="L8" s="57">
        <f t="shared" si="1"/>
        <v>0</v>
      </c>
      <c r="M8" s="57">
        <f t="shared" si="1"/>
        <v>0</v>
      </c>
      <c r="N8" s="57">
        <f t="shared" si="1"/>
        <v>0</v>
      </c>
      <c r="O8" s="57">
        <f t="shared" si="1"/>
        <v>0</v>
      </c>
      <c r="P8" s="57">
        <f t="shared" si="1"/>
        <v>0</v>
      </c>
      <c r="Q8" s="57">
        <f t="shared" si="1"/>
        <v>0</v>
      </c>
      <c r="R8" s="57">
        <f t="shared" si="1"/>
        <v>0</v>
      </c>
      <c r="S8" s="57">
        <f t="shared" si="1"/>
        <v>0</v>
      </c>
      <c r="T8" s="57">
        <f t="shared" si="1"/>
        <v>0</v>
      </c>
      <c r="U8" s="57">
        <f t="shared" si="1"/>
        <v>0</v>
      </c>
      <c r="V8" s="57">
        <f t="shared" si="1"/>
        <v>0</v>
      </c>
      <c r="W8" s="57">
        <f t="shared" si="1"/>
        <v>0</v>
      </c>
      <c r="X8" s="57">
        <f t="shared" si="1"/>
        <v>0</v>
      </c>
      <c r="Y8" s="57">
        <f t="shared" si="1"/>
        <v>0</v>
      </c>
      <c r="Z8" s="57">
        <f t="shared" si="1"/>
        <v>0</v>
      </c>
      <c r="AA8" s="57">
        <f t="shared" si="1"/>
        <v>0</v>
      </c>
      <c r="AB8" s="57">
        <f t="shared" si="1"/>
        <v>0</v>
      </c>
      <c r="AC8" s="57">
        <f t="shared" si="1"/>
        <v>0</v>
      </c>
      <c r="AD8" s="57">
        <f t="shared" si="1"/>
        <v>0</v>
      </c>
      <c r="AE8" s="57">
        <f t="shared" si="1"/>
        <v>0</v>
      </c>
      <c r="AF8" s="57"/>
      <c r="AG8" s="57"/>
    </row>
    <row r="9" ht="12.0" customHeight="1">
      <c r="A9" s="56" t="s">
        <v>85</v>
      </c>
      <c r="B9" s="57">
        <f t="shared" ref="B9:AE9" si="2">IF(B5&gt;0,SIN(RADIANS(B6)),0)</f>
        <v>0</v>
      </c>
      <c r="C9" s="57">
        <f t="shared" si="2"/>
        <v>0</v>
      </c>
      <c r="D9" s="57">
        <f t="shared" si="2"/>
        <v>0</v>
      </c>
      <c r="E9" s="57">
        <f t="shared" si="2"/>
        <v>0</v>
      </c>
      <c r="F9" s="57">
        <f t="shared" si="2"/>
        <v>0</v>
      </c>
      <c r="G9" s="57">
        <f t="shared" si="2"/>
        <v>0</v>
      </c>
      <c r="H9" s="57">
        <f t="shared" si="2"/>
        <v>0</v>
      </c>
      <c r="I9" s="57">
        <f t="shared" si="2"/>
        <v>0</v>
      </c>
      <c r="J9" s="57">
        <f t="shared" si="2"/>
        <v>0</v>
      </c>
      <c r="K9" s="57">
        <f t="shared" si="2"/>
        <v>0</v>
      </c>
      <c r="L9" s="57">
        <f t="shared" si="2"/>
        <v>0</v>
      </c>
      <c r="M9" s="57">
        <f t="shared" si="2"/>
        <v>0</v>
      </c>
      <c r="N9" s="57">
        <f t="shared" si="2"/>
        <v>0</v>
      </c>
      <c r="O9" s="57">
        <f t="shared" si="2"/>
        <v>0</v>
      </c>
      <c r="P9" s="57">
        <f t="shared" si="2"/>
        <v>0</v>
      </c>
      <c r="Q9" s="57">
        <f t="shared" si="2"/>
        <v>0</v>
      </c>
      <c r="R9" s="57">
        <f t="shared" si="2"/>
        <v>0</v>
      </c>
      <c r="S9" s="57">
        <f t="shared" si="2"/>
        <v>0</v>
      </c>
      <c r="T9" s="57">
        <f t="shared" si="2"/>
        <v>0</v>
      </c>
      <c r="U9" s="57">
        <f t="shared" si="2"/>
        <v>0</v>
      </c>
      <c r="V9" s="57">
        <f t="shared" si="2"/>
        <v>0</v>
      </c>
      <c r="W9" s="57">
        <f t="shared" si="2"/>
        <v>0</v>
      </c>
      <c r="X9" s="57">
        <f t="shared" si="2"/>
        <v>0</v>
      </c>
      <c r="Y9" s="57">
        <f t="shared" si="2"/>
        <v>0</v>
      </c>
      <c r="Z9" s="57">
        <f t="shared" si="2"/>
        <v>0</v>
      </c>
      <c r="AA9" s="57">
        <f t="shared" si="2"/>
        <v>0</v>
      </c>
      <c r="AB9" s="57">
        <f t="shared" si="2"/>
        <v>0</v>
      </c>
      <c r="AC9" s="57">
        <f t="shared" si="2"/>
        <v>0</v>
      </c>
      <c r="AD9" s="57">
        <f t="shared" si="2"/>
        <v>0</v>
      </c>
      <c r="AE9" s="57">
        <f t="shared" si="2"/>
        <v>0</v>
      </c>
      <c r="AF9" s="57"/>
      <c r="AG9" s="57"/>
    </row>
    <row r="10" ht="12.0" customHeight="1">
      <c r="A10" s="29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 ht="12.0" customHeight="1">
      <c r="A11" s="58" t="s">
        <v>86</v>
      </c>
      <c r="B11" s="59">
        <f>IF(B5&gt;0,HLOOKUP(B4,Materials!$B4:$I9,3,FALSE),0)</f>
        <v>64121130000</v>
      </c>
      <c r="C11" s="59">
        <f>IF(C5&gt;0,HLOOKUP(C4,Materials!$B4:$I9,3,FALSE),0)</f>
        <v>234421300000</v>
      </c>
      <c r="D11" s="59">
        <f>IF(D5&gt;0,HLOOKUP(D4,Materials!$B4:$J9,3,FALSE),0)</f>
        <v>2289.059421</v>
      </c>
      <c r="E11" s="59">
        <f>IF(E5&gt;0,HLOOKUP(E4,Materials!$B4:$Z9,3,FALSE),0)</f>
        <v>234421300000</v>
      </c>
      <c r="F11" s="59">
        <f>IF(F5&gt;0,HLOOKUP(F4,Materials!$B4:$I9,3,FALSE),0)</f>
        <v>64121130000</v>
      </c>
      <c r="G11" s="59">
        <f>IF(G5&gt;0,HLOOKUP(G4,Materials!$B4:$I9,3,FALSE),0)</f>
        <v>0</v>
      </c>
      <c r="H11" s="59">
        <f>IF(H5&gt;0,HLOOKUP(H4,Materials!$B4:$I9,3,FALSE),0)</f>
        <v>0</v>
      </c>
      <c r="I11" s="59">
        <f>IF(I5&gt;0,HLOOKUP(I4,Materials!$B4:$I9,3,FALSE),0)</f>
        <v>0</v>
      </c>
      <c r="J11" s="59">
        <f>IF(J5&gt;0,HLOOKUP(J4,Materials!$B4:$J9,3,FALSE),0)</f>
        <v>0</v>
      </c>
      <c r="K11" s="59">
        <f>IF(K5&gt;0,HLOOKUP(K4,Materials!$B4:$I9,3,FALSE),0)</f>
        <v>0</v>
      </c>
      <c r="L11" s="59">
        <f>IF(L5&gt;0,HLOOKUP(L4,Materials!$B4:$I9,3,FALSE),0)</f>
        <v>0</v>
      </c>
      <c r="M11" s="59">
        <f>IF(M5&gt;0,HLOOKUP(M4,Materials!$B4:$I9,3,FALSE),0)</f>
        <v>0</v>
      </c>
      <c r="N11" s="59">
        <f>IF(N5&gt;0,HLOOKUP(N4,Materials!$B4:$I9,3,FALSE),0)</f>
        <v>0</v>
      </c>
      <c r="O11" s="59">
        <f>IF(O5&gt;0,HLOOKUP(O4,Materials!$B4:$I9,3,FALSE),0)</f>
        <v>0</v>
      </c>
      <c r="P11" s="59">
        <f>IF(P5&gt;0,HLOOKUP(P4,Materials!$B4:$I9,3,FALSE),0)</f>
        <v>0</v>
      </c>
      <c r="Q11" s="59">
        <f>IF(Q5&gt;0,HLOOKUP(Q4,Materials!$B4:$I9,3,FALSE),0)</f>
        <v>0</v>
      </c>
      <c r="R11" s="59">
        <f>IF(R5&gt;0,HLOOKUP(R4,Materials!$B4:$I9,3,FALSE),0)</f>
        <v>0</v>
      </c>
      <c r="S11" s="59">
        <f>IF(S5&gt;0,HLOOKUP(S4,Materials!$B4:$I9,3,FALSE),0)</f>
        <v>0</v>
      </c>
      <c r="T11" s="59">
        <f>IF(T5&gt;0,HLOOKUP(T4,Materials!$B4:$I9,3,FALSE),0)</f>
        <v>0</v>
      </c>
      <c r="U11" s="59">
        <f>IF(U5&gt;0,HLOOKUP(U4,Materials!$B4:$I9,3,FALSE),0)</f>
        <v>0</v>
      </c>
      <c r="V11" s="59">
        <f>IF(V5&gt;0,HLOOKUP(V4,Materials!$B4:$I9,3,FALSE),0)</f>
        <v>0</v>
      </c>
      <c r="W11" s="59">
        <f>IF(W5&gt;0,HLOOKUP(W4,Materials!$B4:$I9,3,FALSE),0)</f>
        <v>0</v>
      </c>
      <c r="X11" s="59">
        <f>IF(X5&gt;0,HLOOKUP(X4,Materials!$B4:$I9,3,FALSE),0)</f>
        <v>0</v>
      </c>
      <c r="Y11" s="59">
        <f>IF(Y5&gt;0,HLOOKUP(Y4,Materials!$B4:$I9,3,FALSE),0)</f>
        <v>0</v>
      </c>
      <c r="Z11" s="59">
        <f>IF(Z5&gt;0,HLOOKUP(Z4,Materials!$B4:$I9,3,FALSE),0)</f>
        <v>0</v>
      </c>
      <c r="AA11" s="59">
        <f>IF(AA5&gt;0,HLOOKUP(AA4,Materials!$B4:$I9,3,FALSE),0)</f>
        <v>0</v>
      </c>
      <c r="AB11" s="59">
        <f>IF(AB5&gt;0,HLOOKUP(AB4,Materials!$B4:$I9,3,FALSE),0)</f>
        <v>0</v>
      </c>
      <c r="AC11" s="59">
        <f>IF(AC5&gt;0,HLOOKUP(AC4,Materials!$B4:$I9,3,FALSE),0)</f>
        <v>0</v>
      </c>
      <c r="AD11" s="59">
        <f>IF(AD5&gt;0,HLOOKUP(AD4,Materials!$B4:$I9,3,FALSE),0)</f>
        <v>0</v>
      </c>
      <c r="AE11" s="59">
        <f>IF(AE5&gt;0,HLOOKUP(AE4,Materials!$B4:$I9,3,FALSE),0)</f>
        <v>0</v>
      </c>
      <c r="AF11" s="59"/>
      <c r="AG11" s="59"/>
    </row>
    <row r="12" ht="12.0" customHeight="1">
      <c r="A12" s="58" t="s">
        <v>87</v>
      </c>
      <c r="B12" s="59">
        <f>IF(B5&gt;0,HLOOKUP(B4,Materials!$B4:$I9,4,FALSE),0)</f>
        <v>68257970000</v>
      </c>
      <c r="C12" s="59">
        <f>IF(C5&gt;0,HLOOKUP(C4,Materials!$B4:$I9,4,FALSE),0)</f>
        <v>234421300000</v>
      </c>
      <c r="D12" s="59">
        <f>IF(D5&gt;0,HLOOKUP(D4,Materials!$B4:$J9,4,FALSE),0)</f>
        <v>2289.059421</v>
      </c>
      <c r="E12" s="59">
        <f>IF(E5&gt;0,HLOOKUP(E4,Materials!$B4:$Z9,4,FALSE),0)</f>
        <v>234421300000</v>
      </c>
      <c r="F12" s="59">
        <f>IF(F5&gt;0,HLOOKUP(F4,Materials!$B4:$I9,4,FALSE),0)</f>
        <v>68257970000</v>
      </c>
      <c r="G12" s="59">
        <f>IF(G5&gt;0,HLOOKUP(G4,Materials!$B4:$I9,4,FALSE),0)</f>
        <v>0</v>
      </c>
      <c r="H12" s="59">
        <f>IF(H5&gt;0,HLOOKUP(H4,Materials!$B4:$I9,4,FALSE),0)</f>
        <v>0</v>
      </c>
      <c r="I12" s="59">
        <f>IF(I5&gt;0,HLOOKUP(I4,Materials!$B4:$I9,4,FALSE),0)</f>
        <v>0</v>
      </c>
      <c r="J12" s="59">
        <f>IF(J5&gt;0,HLOOKUP(J4,Materials!$B4:$J9,4,FALSE),0)</f>
        <v>0</v>
      </c>
      <c r="K12" s="59">
        <f>IF(K5&gt;0,HLOOKUP(K4,Materials!$B4:$I9,4,FALSE),0)</f>
        <v>0</v>
      </c>
      <c r="L12" s="59">
        <f>IF(L5&gt;0,HLOOKUP(L4,Materials!$B4:$I9,4,FALSE),0)</f>
        <v>0</v>
      </c>
      <c r="M12" s="59">
        <f>IF(M5&gt;0,HLOOKUP(M4,Materials!$B4:$I9,4,FALSE),0)</f>
        <v>0</v>
      </c>
      <c r="N12" s="59">
        <f>IF(N5&gt;0,HLOOKUP(N4,Materials!$B4:$I9,4,FALSE),0)</f>
        <v>0</v>
      </c>
      <c r="O12" s="59">
        <f>IF(O5&gt;0,HLOOKUP(O4,Materials!$B4:$I9,4,FALSE),0)</f>
        <v>0</v>
      </c>
      <c r="P12" s="59">
        <f>IF(P5&gt;0,HLOOKUP(P4,Materials!$B4:$I9,4,FALSE),0)</f>
        <v>0</v>
      </c>
      <c r="Q12" s="59">
        <f>IF(Q5&gt;0,HLOOKUP(Q4,Materials!$B4:$I9,4,FALSE),0)</f>
        <v>0</v>
      </c>
      <c r="R12" s="59">
        <f>IF(R5&gt;0,HLOOKUP(R4,Materials!$B4:$I9,4,FALSE),0)</f>
        <v>0</v>
      </c>
      <c r="S12" s="59">
        <f>IF(S5&gt;0,HLOOKUP(S4,Materials!$B4:$I9,4,FALSE),0)</f>
        <v>0</v>
      </c>
      <c r="T12" s="59">
        <f>IF(T5&gt;0,HLOOKUP(T4,Materials!$B4:$I9,4,FALSE),0)</f>
        <v>0</v>
      </c>
      <c r="U12" s="59">
        <f>IF(U5&gt;0,HLOOKUP(U4,Materials!$B4:$I9,4,FALSE),0)</f>
        <v>0</v>
      </c>
      <c r="V12" s="59">
        <f>IF(V5&gt;0,HLOOKUP(V4,Materials!$B4:$I9,4,FALSE),0)</f>
        <v>0</v>
      </c>
      <c r="W12" s="59">
        <f>IF(W5&gt;0,HLOOKUP(W4,Materials!$B4:$I9,4,FALSE),0)</f>
        <v>0</v>
      </c>
      <c r="X12" s="59">
        <f>IF(X5&gt;0,HLOOKUP(X4,Materials!$B4:$I9,4,FALSE),0)</f>
        <v>0</v>
      </c>
      <c r="Y12" s="59">
        <f>IF(Y5&gt;0,HLOOKUP(Y4,Materials!$B4:$I9,4,FALSE),0)</f>
        <v>0</v>
      </c>
      <c r="Z12" s="59">
        <f>IF(Z5&gt;0,HLOOKUP(Z4,Materials!$B4:$I9,4,FALSE),0)</f>
        <v>0</v>
      </c>
      <c r="AA12" s="59">
        <f>IF(AA5&gt;0,HLOOKUP(AA4,Materials!$B4:$I9,4,FALSE),0)</f>
        <v>0</v>
      </c>
      <c r="AB12" s="59">
        <f>IF(AB5&gt;0,HLOOKUP(AB4,Materials!$B4:$I9,4,FALSE),0)</f>
        <v>0</v>
      </c>
      <c r="AC12" s="59">
        <f>IF(AC5&gt;0,HLOOKUP(AC4,Materials!$B4:$I9,4,FALSE),0)</f>
        <v>0</v>
      </c>
      <c r="AD12" s="59">
        <f>IF(AD5&gt;0,HLOOKUP(AD4,Materials!$B4:$I9,4,FALSE),0)</f>
        <v>0</v>
      </c>
      <c r="AE12" s="59">
        <f>IF(AE5&gt;0,HLOOKUP(AE4,Materials!$B4:$I9,4,FALSE),0)</f>
        <v>0</v>
      </c>
      <c r="AF12" s="59"/>
      <c r="AG12" s="59"/>
    </row>
    <row r="13" ht="12.0" customHeight="1">
      <c r="A13" s="56" t="s">
        <v>37</v>
      </c>
      <c r="B13" s="57">
        <f>IF(B5&gt;0,HLOOKUP(B4,Materials!$B4:$I9,5,FALSE),0)</f>
        <v>0.37</v>
      </c>
      <c r="C13" s="57">
        <f>IF(C5&gt;0,HLOOKUP(C4,Materials!$B4:$I9,5,FALSE),0)</f>
        <v>0.25</v>
      </c>
      <c r="D13" s="57">
        <f>IF(D5&gt;0,HLOOKUP(D4,Materials!$B4:$J9,5,FALSE),0)</f>
        <v>0.25</v>
      </c>
      <c r="E13" s="57">
        <f>IF(E5&gt;0,HLOOKUP(E4,Materials!$B4:$Z9,5,FALSE),0)</f>
        <v>0.25</v>
      </c>
      <c r="F13" s="57">
        <f>IF(F5&gt;0,HLOOKUP(F4,Materials!$B4:$I9,5,FALSE),0)</f>
        <v>0.37</v>
      </c>
      <c r="G13" s="57">
        <f>IF(G5&gt;0,HLOOKUP(G4,Materials!$B4:$I9,5,FALSE),0)</f>
        <v>0</v>
      </c>
      <c r="H13" s="57">
        <f>IF(H5&gt;0,HLOOKUP(H4,Materials!$B4:$I9,5,FALSE),0)</f>
        <v>0</v>
      </c>
      <c r="I13" s="57">
        <f>IF(I5&gt;0,HLOOKUP(I4,Materials!$B4:$I9,5,FALSE),0)</f>
        <v>0</v>
      </c>
      <c r="J13" s="57">
        <f>IF(J5&gt;0,HLOOKUP(J4,Materials!$B4:$J9,5,FALSE),0)</f>
        <v>0</v>
      </c>
      <c r="K13" s="57">
        <f>IF(K5&gt;0,HLOOKUP(K4,Materials!$B4:$I9,5,FALSE),0)</f>
        <v>0</v>
      </c>
      <c r="L13" s="57">
        <f>IF(L5&gt;0,HLOOKUP(L4,Materials!$B4:$I9,5,FALSE),0)</f>
        <v>0</v>
      </c>
      <c r="M13" s="57">
        <f>IF(M5&gt;0,HLOOKUP(M4,Materials!$B4:$I9,5,FALSE),0)</f>
        <v>0</v>
      </c>
      <c r="N13" s="57">
        <f>IF(N5&gt;0,HLOOKUP(N4,Materials!$B4:$I9,5,FALSE),0)</f>
        <v>0</v>
      </c>
      <c r="O13" s="57">
        <f>IF(O5&gt;0,HLOOKUP(O4,Materials!$B4:$I9,5,FALSE),0)</f>
        <v>0</v>
      </c>
      <c r="P13" s="57">
        <f>IF(P5&gt;0,HLOOKUP(P4,Materials!$B4:$I9,5,FALSE),0)</f>
        <v>0</v>
      </c>
      <c r="Q13" s="57">
        <f>IF(Q5&gt;0,HLOOKUP(Q4,Materials!$B4:$I9,5,FALSE),0)</f>
        <v>0</v>
      </c>
      <c r="R13" s="57">
        <f>IF(R5&gt;0,HLOOKUP(R4,Materials!$B4:$I9,5,FALSE),0)</f>
        <v>0</v>
      </c>
      <c r="S13" s="57">
        <f>IF(S5&gt;0,HLOOKUP(S4,Materials!$B4:$I9,5,FALSE),0)</f>
        <v>0</v>
      </c>
      <c r="T13" s="57">
        <f>IF(T5&gt;0,HLOOKUP(T4,Materials!$B4:$I9,5,FALSE),0)</f>
        <v>0</v>
      </c>
      <c r="U13" s="57">
        <f>IF(U5&gt;0,HLOOKUP(U4,Materials!$B4:$I9,5,FALSE),0)</f>
        <v>0</v>
      </c>
      <c r="V13" s="57">
        <f>IF(V5&gt;0,HLOOKUP(V4,Materials!$B4:$I9,5,FALSE),0)</f>
        <v>0</v>
      </c>
      <c r="W13" s="57">
        <f>IF(W5&gt;0,HLOOKUP(W4,Materials!$B4:$I9,5,FALSE),0)</f>
        <v>0</v>
      </c>
      <c r="X13" s="57">
        <f>IF(X5&gt;0,HLOOKUP(X4,Materials!$B4:$I9,5,FALSE),0)</f>
        <v>0</v>
      </c>
      <c r="Y13" s="57">
        <f>IF(Y5&gt;0,HLOOKUP(Y4,Materials!$B4:$I9,5,FALSE),0)</f>
        <v>0</v>
      </c>
      <c r="Z13" s="57">
        <f>IF(Z5&gt;0,HLOOKUP(Z4,Materials!$B4:$I9,5,FALSE),0)</f>
        <v>0</v>
      </c>
      <c r="AA13" s="57">
        <f>IF(AA5&gt;0,HLOOKUP(AA4,Materials!$B4:$I9,5,FALSE),0)</f>
        <v>0</v>
      </c>
      <c r="AB13" s="57">
        <f>IF(AB5&gt;0,HLOOKUP(AB4,Materials!$B4:$I9,5,FALSE),0)</f>
        <v>0</v>
      </c>
      <c r="AC13" s="57">
        <f>IF(AC5&gt;0,HLOOKUP(AC4,Materials!$B4:$I9,5,FALSE),0)</f>
        <v>0</v>
      </c>
      <c r="AD13" s="57">
        <f>IF(AD5&gt;0,HLOOKUP(AD4,Materials!$B4:$I9,5,FALSE),0)</f>
        <v>0</v>
      </c>
      <c r="AE13" s="57">
        <f>IF(AE5&gt;0,HLOOKUP(AE4,Materials!$B4:$I9,5,FALSE),0)</f>
        <v>0</v>
      </c>
      <c r="AF13" s="57"/>
      <c r="AG13" s="57"/>
    </row>
    <row r="14" ht="12.0" customHeight="1">
      <c r="A14" s="58" t="s">
        <v>88</v>
      </c>
      <c r="B14" s="59">
        <f>IF(B5&gt;0,HLOOKUP(B4,Materials!$B4:$I9,6,FALSE),0)</f>
        <v>3102635000</v>
      </c>
      <c r="C14" s="59">
        <f>IF(C5&gt;0,HLOOKUP(C4,Materials!$B4:$I9,6,FALSE),0)</f>
        <v>8000000000</v>
      </c>
      <c r="D14" s="59" t="str">
        <f>IF(D5&gt;0,HLOOKUP(D4,Materials!$B4:$J9,6,FALSE),0)</f>
        <v/>
      </c>
      <c r="E14" s="59">
        <f>IF(E5&gt;0,HLOOKUP(E4,Materials!$B4:$Z9,6,FALSE),0)</f>
        <v>8000000000</v>
      </c>
      <c r="F14" s="59">
        <f>IF(F5&gt;0,HLOOKUP(F4,Materials!$B4:$I9,6,FALSE),0)</f>
        <v>3102635000</v>
      </c>
      <c r="G14" s="59">
        <f>IF(G5&gt;0,HLOOKUP(G4,Materials!$B4:$I9,6,FALSE),0)</f>
        <v>0</v>
      </c>
      <c r="H14" s="59">
        <f>IF(H5&gt;0,HLOOKUP(H4,Materials!$B4:$I9,6,FALSE),0)</f>
        <v>0</v>
      </c>
      <c r="I14" s="59">
        <f>IF(I5&gt;0,HLOOKUP(I4,Materials!$B4:$I9,6,FALSE),0)</f>
        <v>0</v>
      </c>
      <c r="J14" s="59">
        <f>IF(J5&gt;0,HLOOKUP(J4,Materials!$B4:$J9,6,FALSE),0)</f>
        <v>0</v>
      </c>
      <c r="K14" s="59">
        <f>IF(K5&gt;0,HLOOKUP(K4,Materials!$B4:$I9,6,FALSE),0)</f>
        <v>0</v>
      </c>
      <c r="L14" s="59">
        <f>IF(L5&gt;0,HLOOKUP(L4,Materials!$B4:$I9,6,FALSE),0)</f>
        <v>0</v>
      </c>
      <c r="M14" s="59">
        <f>IF(M5&gt;0,HLOOKUP(M4,Materials!$B4:$I9,6,FALSE),0)</f>
        <v>0</v>
      </c>
      <c r="N14" s="59">
        <f>IF(N5&gt;0,HLOOKUP(N4,Materials!$B4:$I9,6,FALSE),0)</f>
        <v>0</v>
      </c>
      <c r="O14" s="59">
        <f>IF(O5&gt;0,HLOOKUP(O4,Materials!$B4:$I9,6,FALSE),0)</f>
        <v>0</v>
      </c>
      <c r="P14" s="59">
        <f>IF(P5&gt;0,HLOOKUP(P4,Materials!$B4:$I9,6,FALSE),0)</f>
        <v>0</v>
      </c>
      <c r="Q14" s="59">
        <f>IF(Q5&gt;0,HLOOKUP(Q4,Materials!$B4:$I9,6,FALSE),0)</f>
        <v>0</v>
      </c>
      <c r="R14" s="59">
        <f>IF(R5&gt;0,HLOOKUP(R4,Materials!$B4:$I9,6,FALSE),0)</f>
        <v>0</v>
      </c>
      <c r="S14" s="59">
        <f>IF(S5&gt;0,HLOOKUP(S4,Materials!$B4:$I9,6,FALSE),0)</f>
        <v>0</v>
      </c>
      <c r="T14" s="59">
        <f>IF(T5&gt;0,HLOOKUP(T4,Materials!$B4:$I9,6,FALSE),0)</f>
        <v>0</v>
      </c>
      <c r="U14" s="59">
        <f>IF(U5&gt;0,HLOOKUP(U4,Materials!$B4:$I9,6,FALSE),0)</f>
        <v>0</v>
      </c>
      <c r="V14" s="59">
        <f>IF(V5&gt;0,HLOOKUP(V4,Materials!$B4:$I9,6,FALSE),0)</f>
        <v>0</v>
      </c>
      <c r="W14" s="59">
        <f>IF(W5&gt;0,HLOOKUP(W4,Materials!$B4:$I9,6,FALSE),0)</f>
        <v>0</v>
      </c>
      <c r="X14" s="59">
        <f>IF(X5&gt;0,HLOOKUP(X4,Materials!$B4:$I9,6,FALSE),0)</f>
        <v>0</v>
      </c>
      <c r="Y14" s="59">
        <f>IF(Y5&gt;0,HLOOKUP(Y4,Materials!$B4:$I9,6,FALSE),0)</f>
        <v>0</v>
      </c>
      <c r="Z14" s="59">
        <f>IF(Z5&gt;0,HLOOKUP(Z4,Materials!$B4:$I9,6,FALSE),0)</f>
        <v>0</v>
      </c>
      <c r="AA14" s="59">
        <f>IF(AA5&gt;0,HLOOKUP(AA4,Materials!$B4:$I9,6,FALSE),0)</f>
        <v>0</v>
      </c>
      <c r="AB14" s="59">
        <f>IF(AB5&gt;0,HLOOKUP(AB4,Materials!$B4:$I9,6,FALSE),0)</f>
        <v>0</v>
      </c>
      <c r="AC14" s="59">
        <f>IF(AC5&gt;0,HLOOKUP(AC4,Materials!$B4:$I9,6,FALSE),0)</f>
        <v>0</v>
      </c>
      <c r="AD14" s="59">
        <f>IF(AD5&gt;0,HLOOKUP(AD4,Materials!$B4:$I9,6,FALSE),0)</f>
        <v>0</v>
      </c>
      <c r="AE14" s="59">
        <f>IF(AE5&gt;0,HLOOKUP(AE4,Materials!$B4:$I9,6,FALSE),0)</f>
        <v>0</v>
      </c>
      <c r="AF14" s="59"/>
      <c r="AG14" s="59"/>
    </row>
    <row r="15" ht="12.0" customHeight="1">
      <c r="A15" s="29" t="s">
        <v>89</v>
      </c>
      <c r="B15" s="59">
        <f t="shared" ref="B15:AE15" si="3">IF(B5&gt;0,B13*B12/B11,0)</f>
        <v>0.3938709268</v>
      </c>
      <c r="C15" s="59">
        <f t="shared" si="3"/>
        <v>0.25</v>
      </c>
      <c r="D15" s="59">
        <f t="shared" si="3"/>
        <v>0.25</v>
      </c>
      <c r="E15" s="59">
        <f t="shared" si="3"/>
        <v>0.25</v>
      </c>
      <c r="F15" s="59">
        <f t="shared" si="3"/>
        <v>0.3938709268</v>
      </c>
      <c r="G15" s="59">
        <f t="shared" si="3"/>
        <v>0</v>
      </c>
      <c r="H15" s="59">
        <f t="shared" si="3"/>
        <v>0</v>
      </c>
      <c r="I15" s="59">
        <f t="shared" si="3"/>
        <v>0</v>
      </c>
      <c r="J15" s="59">
        <f t="shared" si="3"/>
        <v>0</v>
      </c>
      <c r="K15" s="59">
        <f t="shared" si="3"/>
        <v>0</v>
      </c>
      <c r="L15" s="59">
        <f t="shared" si="3"/>
        <v>0</v>
      </c>
      <c r="M15" s="59">
        <f t="shared" si="3"/>
        <v>0</v>
      </c>
      <c r="N15" s="59">
        <f t="shared" si="3"/>
        <v>0</v>
      </c>
      <c r="O15" s="59">
        <f t="shared" si="3"/>
        <v>0</v>
      </c>
      <c r="P15" s="59">
        <f t="shared" si="3"/>
        <v>0</v>
      </c>
      <c r="Q15" s="59">
        <f t="shared" si="3"/>
        <v>0</v>
      </c>
      <c r="R15" s="59">
        <f t="shared" si="3"/>
        <v>0</v>
      </c>
      <c r="S15" s="59">
        <f t="shared" si="3"/>
        <v>0</v>
      </c>
      <c r="T15" s="59">
        <f t="shared" si="3"/>
        <v>0</v>
      </c>
      <c r="U15" s="59">
        <f t="shared" si="3"/>
        <v>0</v>
      </c>
      <c r="V15" s="59">
        <f t="shared" si="3"/>
        <v>0</v>
      </c>
      <c r="W15" s="59">
        <f t="shared" si="3"/>
        <v>0</v>
      </c>
      <c r="X15" s="59">
        <f t="shared" si="3"/>
        <v>0</v>
      </c>
      <c r="Y15" s="59">
        <f t="shared" si="3"/>
        <v>0</v>
      </c>
      <c r="Z15" s="59">
        <f t="shared" si="3"/>
        <v>0</v>
      </c>
      <c r="AA15" s="59">
        <f t="shared" si="3"/>
        <v>0</v>
      </c>
      <c r="AB15" s="59">
        <f t="shared" si="3"/>
        <v>0</v>
      </c>
      <c r="AC15" s="59">
        <f t="shared" si="3"/>
        <v>0</v>
      </c>
      <c r="AD15" s="59">
        <f t="shared" si="3"/>
        <v>0</v>
      </c>
      <c r="AE15" s="59">
        <f t="shared" si="3"/>
        <v>0</v>
      </c>
      <c r="AF15" s="4"/>
      <c r="AG15" s="4"/>
    </row>
    <row r="16" ht="12.0" customHeight="1">
      <c r="A16" s="2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ht="12.0" customHeight="1">
      <c r="A17" s="56" t="s">
        <v>90</v>
      </c>
      <c r="B17" s="57">
        <f t="shared" ref="B17:AE17" si="4">1-B15*B13</f>
        <v>0.8542677571</v>
      </c>
      <c r="C17" s="57">
        <f t="shared" si="4"/>
        <v>0.9375</v>
      </c>
      <c r="D17" s="57">
        <f t="shared" si="4"/>
        <v>0.9375</v>
      </c>
      <c r="E17" s="57">
        <f t="shared" si="4"/>
        <v>0.9375</v>
      </c>
      <c r="F17" s="57">
        <f t="shared" si="4"/>
        <v>0.8542677571</v>
      </c>
      <c r="G17" s="57">
        <f t="shared" si="4"/>
        <v>1</v>
      </c>
      <c r="H17" s="57">
        <f t="shared" si="4"/>
        <v>1</v>
      </c>
      <c r="I17" s="57">
        <f t="shared" si="4"/>
        <v>1</v>
      </c>
      <c r="J17" s="57">
        <f t="shared" si="4"/>
        <v>1</v>
      </c>
      <c r="K17" s="57">
        <f t="shared" si="4"/>
        <v>1</v>
      </c>
      <c r="L17" s="57">
        <f t="shared" si="4"/>
        <v>1</v>
      </c>
      <c r="M17" s="57">
        <f t="shared" si="4"/>
        <v>1</v>
      </c>
      <c r="N17" s="57">
        <f t="shared" si="4"/>
        <v>1</v>
      </c>
      <c r="O17" s="57">
        <f t="shared" si="4"/>
        <v>1</v>
      </c>
      <c r="P17" s="57">
        <f t="shared" si="4"/>
        <v>1</v>
      </c>
      <c r="Q17" s="57">
        <f t="shared" si="4"/>
        <v>1</v>
      </c>
      <c r="R17" s="57">
        <f t="shared" si="4"/>
        <v>1</v>
      </c>
      <c r="S17" s="57">
        <f t="shared" si="4"/>
        <v>1</v>
      </c>
      <c r="T17" s="57">
        <f t="shared" si="4"/>
        <v>1</v>
      </c>
      <c r="U17" s="57">
        <f t="shared" si="4"/>
        <v>1</v>
      </c>
      <c r="V17" s="57">
        <f t="shared" si="4"/>
        <v>1</v>
      </c>
      <c r="W17" s="57">
        <f t="shared" si="4"/>
        <v>1</v>
      </c>
      <c r="X17" s="57">
        <f t="shared" si="4"/>
        <v>1</v>
      </c>
      <c r="Y17" s="57">
        <f t="shared" si="4"/>
        <v>1</v>
      </c>
      <c r="Z17" s="57">
        <f t="shared" si="4"/>
        <v>1</v>
      </c>
      <c r="AA17" s="57">
        <f t="shared" si="4"/>
        <v>1</v>
      </c>
      <c r="AB17" s="57">
        <f t="shared" si="4"/>
        <v>1</v>
      </c>
      <c r="AC17" s="57">
        <f t="shared" si="4"/>
        <v>1</v>
      </c>
      <c r="AD17" s="57">
        <f t="shared" si="4"/>
        <v>1</v>
      </c>
      <c r="AE17" s="57">
        <f t="shared" si="4"/>
        <v>1</v>
      </c>
      <c r="AF17" s="57"/>
      <c r="AG17" s="57"/>
    </row>
    <row r="18" ht="12.0" customHeight="1">
      <c r="A18" s="2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ht="12.0" customHeight="1">
      <c r="A19" s="58" t="s">
        <v>91</v>
      </c>
      <c r="B19" s="59">
        <f t="shared" ref="B19:AE19" si="5">B11/B17</f>
        <v>75059756696</v>
      </c>
      <c r="C19" s="59">
        <f t="shared" si="5"/>
        <v>250049386667</v>
      </c>
      <c r="D19" s="59">
        <f t="shared" si="5"/>
        <v>2441.663383</v>
      </c>
      <c r="E19" s="59">
        <f t="shared" si="5"/>
        <v>250049386667</v>
      </c>
      <c r="F19" s="59">
        <f t="shared" si="5"/>
        <v>75059756696</v>
      </c>
      <c r="G19" s="59">
        <f t="shared" si="5"/>
        <v>0</v>
      </c>
      <c r="H19" s="59">
        <f t="shared" si="5"/>
        <v>0</v>
      </c>
      <c r="I19" s="59">
        <f t="shared" si="5"/>
        <v>0</v>
      </c>
      <c r="J19" s="59">
        <f t="shared" si="5"/>
        <v>0</v>
      </c>
      <c r="K19" s="59">
        <f t="shared" si="5"/>
        <v>0</v>
      </c>
      <c r="L19" s="59">
        <f t="shared" si="5"/>
        <v>0</v>
      </c>
      <c r="M19" s="59">
        <f t="shared" si="5"/>
        <v>0</v>
      </c>
      <c r="N19" s="59">
        <f t="shared" si="5"/>
        <v>0</v>
      </c>
      <c r="O19" s="59">
        <f t="shared" si="5"/>
        <v>0</v>
      </c>
      <c r="P19" s="59">
        <f t="shared" si="5"/>
        <v>0</v>
      </c>
      <c r="Q19" s="59">
        <f t="shared" si="5"/>
        <v>0</v>
      </c>
      <c r="R19" s="59">
        <f t="shared" si="5"/>
        <v>0</v>
      </c>
      <c r="S19" s="59">
        <f t="shared" si="5"/>
        <v>0</v>
      </c>
      <c r="T19" s="59">
        <f t="shared" si="5"/>
        <v>0</v>
      </c>
      <c r="U19" s="59">
        <f t="shared" si="5"/>
        <v>0</v>
      </c>
      <c r="V19" s="59">
        <f t="shared" si="5"/>
        <v>0</v>
      </c>
      <c r="W19" s="59">
        <f t="shared" si="5"/>
        <v>0</v>
      </c>
      <c r="X19" s="59">
        <f t="shared" si="5"/>
        <v>0</v>
      </c>
      <c r="Y19" s="59">
        <f t="shared" si="5"/>
        <v>0</v>
      </c>
      <c r="Z19" s="59">
        <f t="shared" si="5"/>
        <v>0</v>
      </c>
      <c r="AA19" s="59">
        <f t="shared" si="5"/>
        <v>0</v>
      </c>
      <c r="AB19" s="59">
        <f t="shared" si="5"/>
        <v>0</v>
      </c>
      <c r="AC19" s="59">
        <f t="shared" si="5"/>
        <v>0</v>
      </c>
      <c r="AD19" s="59">
        <f t="shared" si="5"/>
        <v>0</v>
      </c>
      <c r="AE19" s="59">
        <f t="shared" si="5"/>
        <v>0</v>
      </c>
      <c r="AF19" s="59"/>
      <c r="AG19" s="59"/>
    </row>
    <row r="20" ht="12.0" customHeight="1">
      <c r="A20" s="58" t="s">
        <v>92</v>
      </c>
      <c r="B20" s="59">
        <f t="shared" ref="B20:AE20" si="6">B19*B15</f>
        <v>29563855934</v>
      </c>
      <c r="C20" s="59">
        <f t="shared" si="6"/>
        <v>62512346667</v>
      </c>
      <c r="D20" s="59">
        <f t="shared" si="6"/>
        <v>610.4158457</v>
      </c>
      <c r="E20" s="59">
        <f t="shared" si="6"/>
        <v>62512346667</v>
      </c>
      <c r="F20" s="59">
        <f t="shared" si="6"/>
        <v>29563855934</v>
      </c>
      <c r="G20" s="59">
        <f t="shared" si="6"/>
        <v>0</v>
      </c>
      <c r="H20" s="59">
        <f t="shared" si="6"/>
        <v>0</v>
      </c>
      <c r="I20" s="59">
        <f t="shared" si="6"/>
        <v>0</v>
      </c>
      <c r="J20" s="59">
        <f t="shared" si="6"/>
        <v>0</v>
      </c>
      <c r="K20" s="59">
        <f t="shared" si="6"/>
        <v>0</v>
      </c>
      <c r="L20" s="59">
        <f t="shared" si="6"/>
        <v>0</v>
      </c>
      <c r="M20" s="59">
        <f t="shared" si="6"/>
        <v>0</v>
      </c>
      <c r="N20" s="59">
        <f t="shared" si="6"/>
        <v>0</v>
      </c>
      <c r="O20" s="59">
        <f t="shared" si="6"/>
        <v>0</v>
      </c>
      <c r="P20" s="59">
        <f t="shared" si="6"/>
        <v>0</v>
      </c>
      <c r="Q20" s="59">
        <f t="shared" si="6"/>
        <v>0</v>
      </c>
      <c r="R20" s="59">
        <f t="shared" si="6"/>
        <v>0</v>
      </c>
      <c r="S20" s="59">
        <f t="shared" si="6"/>
        <v>0</v>
      </c>
      <c r="T20" s="59">
        <f t="shared" si="6"/>
        <v>0</v>
      </c>
      <c r="U20" s="59">
        <f t="shared" si="6"/>
        <v>0</v>
      </c>
      <c r="V20" s="59">
        <f t="shared" si="6"/>
        <v>0</v>
      </c>
      <c r="W20" s="59">
        <f t="shared" si="6"/>
        <v>0</v>
      </c>
      <c r="X20" s="59">
        <f t="shared" si="6"/>
        <v>0</v>
      </c>
      <c r="Y20" s="59">
        <f t="shared" si="6"/>
        <v>0</v>
      </c>
      <c r="Z20" s="59">
        <f t="shared" si="6"/>
        <v>0</v>
      </c>
      <c r="AA20" s="59">
        <f t="shared" si="6"/>
        <v>0</v>
      </c>
      <c r="AB20" s="59">
        <f t="shared" si="6"/>
        <v>0</v>
      </c>
      <c r="AC20" s="59">
        <f t="shared" si="6"/>
        <v>0</v>
      </c>
      <c r="AD20" s="59">
        <f t="shared" si="6"/>
        <v>0</v>
      </c>
      <c r="AE20" s="59">
        <f t="shared" si="6"/>
        <v>0</v>
      </c>
      <c r="AF20" s="59"/>
      <c r="AG20" s="59"/>
    </row>
    <row r="21" ht="12.0" customHeight="1">
      <c r="A21" s="58" t="s">
        <v>93</v>
      </c>
      <c r="B21" s="59">
        <f t="shared" ref="B21:AE21" si="7">B12/B17</f>
        <v>79902313336</v>
      </c>
      <c r="C21" s="59">
        <f t="shared" si="7"/>
        <v>250049386667</v>
      </c>
      <c r="D21" s="59">
        <f t="shared" si="7"/>
        <v>2441.663383</v>
      </c>
      <c r="E21" s="59">
        <f t="shared" si="7"/>
        <v>250049386667</v>
      </c>
      <c r="F21" s="59">
        <f t="shared" si="7"/>
        <v>79902313336</v>
      </c>
      <c r="G21" s="59">
        <f t="shared" si="7"/>
        <v>0</v>
      </c>
      <c r="H21" s="59">
        <f t="shared" si="7"/>
        <v>0</v>
      </c>
      <c r="I21" s="59">
        <f t="shared" si="7"/>
        <v>0</v>
      </c>
      <c r="J21" s="59">
        <f t="shared" si="7"/>
        <v>0</v>
      </c>
      <c r="K21" s="59">
        <f t="shared" si="7"/>
        <v>0</v>
      </c>
      <c r="L21" s="59">
        <f t="shared" si="7"/>
        <v>0</v>
      </c>
      <c r="M21" s="59">
        <f t="shared" si="7"/>
        <v>0</v>
      </c>
      <c r="N21" s="59">
        <f t="shared" si="7"/>
        <v>0</v>
      </c>
      <c r="O21" s="59">
        <f t="shared" si="7"/>
        <v>0</v>
      </c>
      <c r="P21" s="59">
        <f t="shared" si="7"/>
        <v>0</v>
      </c>
      <c r="Q21" s="59">
        <f t="shared" si="7"/>
        <v>0</v>
      </c>
      <c r="R21" s="59">
        <f t="shared" si="7"/>
        <v>0</v>
      </c>
      <c r="S21" s="59">
        <f t="shared" si="7"/>
        <v>0</v>
      </c>
      <c r="T21" s="59">
        <f t="shared" si="7"/>
        <v>0</v>
      </c>
      <c r="U21" s="59">
        <f t="shared" si="7"/>
        <v>0</v>
      </c>
      <c r="V21" s="59">
        <f t="shared" si="7"/>
        <v>0</v>
      </c>
      <c r="W21" s="59">
        <f t="shared" si="7"/>
        <v>0</v>
      </c>
      <c r="X21" s="59">
        <f t="shared" si="7"/>
        <v>0</v>
      </c>
      <c r="Y21" s="59">
        <f t="shared" si="7"/>
        <v>0</v>
      </c>
      <c r="Z21" s="59">
        <f t="shared" si="7"/>
        <v>0</v>
      </c>
      <c r="AA21" s="59">
        <f t="shared" si="7"/>
        <v>0</v>
      </c>
      <c r="AB21" s="59">
        <f t="shared" si="7"/>
        <v>0</v>
      </c>
      <c r="AC21" s="59">
        <f t="shared" si="7"/>
        <v>0</v>
      </c>
      <c r="AD21" s="59">
        <f t="shared" si="7"/>
        <v>0</v>
      </c>
      <c r="AE21" s="59">
        <f t="shared" si="7"/>
        <v>0</v>
      </c>
      <c r="AF21" s="59"/>
      <c r="AG21" s="59"/>
    </row>
    <row r="22" ht="12.0" customHeight="1">
      <c r="A22" s="58" t="s">
        <v>94</v>
      </c>
      <c r="B22" s="59">
        <f t="shared" ref="B22:AE22" si="8">B14</f>
        <v>3102635000</v>
      </c>
      <c r="C22" s="59">
        <f t="shared" si="8"/>
        <v>8000000000</v>
      </c>
      <c r="D22" s="59" t="str">
        <f t="shared" si="8"/>
        <v/>
      </c>
      <c r="E22" s="59">
        <f t="shared" si="8"/>
        <v>8000000000</v>
      </c>
      <c r="F22" s="59">
        <f t="shared" si="8"/>
        <v>3102635000</v>
      </c>
      <c r="G22" s="59">
        <f t="shared" si="8"/>
        <v>0</v>
      </c>
      <c r="H22" s="59">
        <f t="shared" si="8"/>
        <v>0</v>
      </c>
      <c r="I22" s="59">
        <f t="shared" si="8"/>
        <v>0</v>
      </c>
      <c r="J22" s="59">
        <f t="shared" si="8"/>
        <v>0</v>
      </c>
      <c r="K22" s="59">
        <f t="shared" si="8"/>
        <v>0</v>
      </c>
      <c r="L22" s="59">
        <f t="shared" si="8"/>
        <v>0</v>
      </c>
      <c r="M22" s="59">
        <f t="shared" si="8"/>
        <v>0</v>
      </c>
      <c r="N22" s="59">
        <f t="shared" si="8"/>
        <v>0</v>
      </c>
      <c r="O22" s="59">
        <f t="shared" si="8"/>
        <v>0</v>
      </c>
      <c r="P22" s="59">
        <f t="shared" si="8"/>
        <v>0</v>
      </c>
      <c r="Q22" s="59">
        <f t="shared" si="8"/>
        <v>0</v>
      </c>
      <c r="R22" s="59">
        <f t="shared" si="8"/>
        <v>0</v>
      </c>
      <c r="S22" s="59">
        <f t="shared" si="8"/>
        <v>0</v>
      </c>
      <c r="T22" s="59">
        <f t="shared" si="8"/>
        <v>0</v>
      </c>
      <c r="U22" s="59">
        <f t="shared" si="8"/>
        <v>0</v>
      </c>
      <c r="V22" s="59">
        <f t="shared" si="8"/>
        <v>0</v>
      </c>
      <c r="W22" s="59">
        <f t="shared" si="8"/>
        <v>0</v>
      </c>
      <c r="X22" s="59">
        <f t="shared" si="8"/>
        <v>0</v>
      </c>
      <c r="Y22" s="59">
        <f t="shared" si="8"/>
        <v>0</v>
      </c>
      <c r="Z22" s="59">
        <f t="shared" si="8"/>
        <v>0</v>
      </c>
      <c r="AA22" s="59">
        <f t="shared" si="8"/>
        <v>0</v>
      </c>
      <c r="AB22" s="59">
        <f t="shared" si="8"/>
        <v>0</v>
      </c>
      <c r="AC22" s="59">
        <f t="shared" si="8"/>
        <v>0</v>
      </c>
      <c r="AD22" s="59">
        <f t="shared" si="8"/>
        <v>0</v>
      </c>
      <c r="AE22" s="59">
        <f t="shared" si="8"/>
        <v>0</v>
      </c>
      <c r="AF22" s="59"/>
      <c r="AG22" s="59"/>
    </row>
    <row r="23" ht="12.0" customHeight="1">
      <c r="A23" s="2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ht="12.0" customHeight="1">
      <c r="A24" s="58" t="s">
        <v>95</v>
      </c>
      <c r="B24" s="59">
        <f t="shared" ref="B24:AE24" si="9">B19*B8^4+2*(B20+2*B22)*B8^2*B9^2+B21*B9^4</f>
        <v>75059756696</v>
      </c>
      <c r="C24" s="59">
        <f t="shared" si="9"/>
        <v>250049386667</v>
      </c>
      <c r="D24" s="59">
        <f t="shared" si="9"/>
        <v>2441.663383</v>
      </c>
      <c r="E24" s="59">
        <f t="shared" si="9"/>
        <v>250049386667</v>
      </c>
      <c r="F24" s="59">
        <f t="shared" si="9"/>
        <v>75059756696</v>
      </c>
      <c r="G24" s="59">
        <f t="shared" si="9"/>
        <v>0</v>
      </c>
      <c r="H24" s="59">
        <f t="shared" si="9"/>
        <v>0</v>
      </c>
      <c r="I24" s="59">
        <f t="shared" si="9"/>
        <v>0</v>
      </c>
      <c r="J24" s="59">
        <f t="shared" si="9"/>
        <v>0</v>
      </c>
      <c r="K24" s="59">
        <f t="shared" si="9"/>
        <v>0</v>
      </c>
      <c r="L24" s="59">
        <f t="shared" si="9"/>
        <v>0</v>
      </c>
      <c r="M24" s="59">
        <f t="shared" si="9"/>
        <v>0</v>
      </c>
      <c r="N24" s="59">
        <f t="shared" si="9"/>
        <v>0</v>
      </c>
      <c r="O24" s="59">
        <f t="shared" si="9"/>
        <v>0</v>
      </c>
      <c r="P24" s="59">
        <f t="shared" si="9"/>
        <v>0</v>
      </c>
      <c r="Q24" s="59">
        <f t="shared" si="9"/>
        <v>0</v>
      </c>
      <c r="R24" s="59">
        <f t="shared" si="9"/>
        <v>0</v>
      </c>
      <c r="S24" s="59">
        <f t="shared" si="9"/>
        <v>0</v>
      </c>
      <c r="T24" s="59">
        <f t="shared" si="9"/>
        <v>0</v>
      </c>
      <c r="U24" s="59">
        <f t="shared" si="9"/>
        <v>0</v>
      </c>
      <c r="V24" s="59">
        <f t="shared" si="9"/>
        <v>0</v>
      </c>
      <c r="W24" s="59">
        <f t="shared" si="9"/>
        <v>0</v>
      </c>
      <c r="X24" s="59">
        <f t="shared" si="9"/>
        <v>0</v>
      </c>
      <c r="Y24" s="59">
        <f t="shared" si="9"/>
        <v>0</v>
      </c>
      <c r="Z24" s="59">
        <f t="shared" si="9"/>
        <v>0</v>
      </c>
      <c r="AA24" s="59">
        <f t="shared" si="9"/>
        <v>0</v>
      </c>
      <c r="AB24" s="59">
        <f t="shared" si="9"/>
        <v>0</v>
      </c>
      <c r="AC24" s="59">
        <f t="shared" si="9"/>
        <v>0</v>
      </c>
      <c r="AD24" s="59">
        <f t="shared" si="9"/>
        <v>0</v>
      </c>
      <c r="AE24" s="59">
        <f t="shared" si="9"/>
        <v>0</v>
      </c>
      <c r="AF24" s="59"/>
      <c r="AG24" s="59"/>
    </row>
    <row r="25" ht="12.0" customHeight="1">
      <c r="A25" s="58" t="s">
        <v>96</v>
      </c>
      <c r="B25" s="59">
        <f t="shared" ref="B25:AE25" si="10">(B19+B21-4*B22)*B8^2*B9^2+B20*(B8^4+B9^4)</f>
        <v>29563855934</v>
      </c>
      <c r="C25" s="59">
        <f t="shared" si="10"/>
        <v>62512346667</v>
      </c>
      <c r="D25" s="59">
        <f t="shared" si="10"/>
        <v>610.4158457</v>
      </c>
      <c r="E25" s="59">
        <f t="shared" si="10"/>
        <v>62512346667</v>
      </c>
      <c r="F25" s="59">
        <f t="shared" si="10"/>
        <v>29563855934</v>
      </c>
      <c r="G25" s="59">
        <f t="shared" si="10"/>
        <v>0</v>
      </c>
      <c r="H25" s="59">
        <f t="shared" si="10"/>
        <v>0</v>
      </c>
      <c r="I25" s="59">
        <f t="shared" si="10"/>
        <v>0</v>
      </c>
      <c r="J25" s="59">
        <f t="shared" si="10"/>
        <v>0</v>
      </c>
      <c r="K25" s="59">
        <f t="shared" si="10"/>
        <v>0</v>
      </c>
      <c r="L25" s="59">
        <f t="shared" si="10"/>
        <v>0</v>
      </c>
      <c r="M25" s="59">
        <f t="shared" si="10"/>
        <v>0</v>
      </c>
      <c r="N25" s="59">
        <f t="shared" si="10"/>
        <v>0</v>
      </c>
      <c r="O25" s="59">
        <f t="shared" si="10"/>
        <v>0</v>
      </c>
      <c r="P25" s="59">
        <f t="shared" si="10"/>
        <v>0</v>
      </c>
      <c r="Q25" s="59">
        <f t="shared" si="10"/>
        <v>0</v>
      </c>
      <c r="R25" s="59">
        <f t="shared" si="10"/>
        <v>0</v>
      </c>
      <c r="S25" s="59">
        <f t="shared" si="10"/>
        <v>0</v>
      </c>
      <c r="T25" s="59">
        <f t="shared" si="10"/>
        <v>0</v>
      </c>
      <c r="U25" s="59">
        <f t="shared" si="10"/>
        <v>0</v>
      </c>
      <c r="V25" s="59">
        <f t="shared" si="10"/>
        <v>0</v>
      </c>
      <c r="W25" s="59">
        <f t="shared" si="10"/>
        <v>0</v>
      </c>
      <c r="X25" s="59">
        <f t="shared" si="10"/>
        <v>0</v>
      </c>
      <c r="Y25" s="59">
        <f t="shared" si="10"/>
        <v>0</v>
      </c>
      <c r="Z25" s="59">
        <f t="shared" si="10"/>
        <v>0</v>
      </c>
      <c r="AA25" s="59">
        <f t="shared" si="10"/>
        <v>0</v>
      </c>
      <c r="AB25" s="59">
        <f t="shared" si="10"/>
        <v>0</v>
      </c>
      <c r="AC25" s="59">
        <f t="shared" si="10"/>
        <v>0</v>
      </c>
      <c r="AD25" s="59">
        <f t="shared" si="10"/>
        <v>0</v>
      </c>
      <c r="AE25" s="59">
        <f t="shared" si="10"/>
        <v>0</v>
      </c>
      <c r="AF25" s="59"/>
      <c r="AG25" s="59"/>
    </row>
    <row r="26" ht="12.0" customHeight="1">
      <c r="A26" s="58" t="s">
        <v>97</v>
      </c>
      <c r="B26" s="59">
        <f t="shared" ref="B26:AE26" si="11">(B19-B20-2*B22)*B8^3*B9+(B20-B21+2*B22)*B8*B9^3</f>
        <v>0</v>
      </c>
      <c r="C26" s="59">
        <f t="shared" si="11"/>
        <v>0</v>
      </c>
      <c r="D26" s="59">
        <f t="shared" si="11"/>
        <v>0</v>
      </c>
      <c r="E26" s="59">
        <f t="shared" si="11"/>
        <v>0</v>
      </c>
      <c r="F26" s="59">
        <f t="shared" si="11"/>
        <v>0</v>
      </c>
      <c r="G26" s="59">
        <f t="shared" si="11"/>
        <v>0</v>
      </c>
      <c r="H26" s="59">
        <f t="shared" si="11"/>
        <v>0</v>
      </c>
      <c r="I26" s="59">
        <f t="shared" si="11"/>
        <v>0</v>
      </c>
      <c r="J26" s="59">
        <f t="shared" si="11"/>
        <v>0</v>
      </c>
      <c r="K26" s="59">
        <f t="shared" si="11"/>
        <v>0</v>
      </c>
      <c r="L26" s="59">
        <f t="shared" si="11"/>
        <v>0</v>
      </c>
      <c r="M26" s="59">
        <f t="shared" si="11"/>
        <v>0</v>
      </c>
      <c r="N26" s="59">
        <f t="shared" si="11"/>
        <v>0</v>
      </c>
      <c r="O26" s="59">
        <f t="shared" si="11"/>
        <v>0</v>
      </c>
      <c r="P26" s="59">
        <f t="shared" si="11"/>
        <v>0</v>
      </c>
      <c r="Q26" s="59">
        <f t="shared" si="11"/>
        <v>0</v>
      </c>
      <c r="R26" s="59">
        <f t="shared" si="11"/>
        <v>0</v>
      </c>
      <c r="S26" s="59">
        <f t="shared" si="11"/>
        <v>0</v>
      </c>
      <c r="T26" s="59">
        <f t="shared" si="11"/>
        <v>0</v>
      </c>
      <c r="U26" s="59">
        <f t="shared" si="11"/>
        <v>0</v>
      </c>
      <c r="V26" s="59">
        <f t="shared" si="11"/>
        <v>0</v>
      </c>
      <c r="W26" s="59">
        <f t="shared" si="11"/>
        <v>0</v>
      </c>
      <c r="X26" s="59">
        <f t="shared" si="11"/>
        <v>0</v>
      </c>
      <c r="Y26" s="59">
        <f t="shared" si="11"/>
        <v>0</v>
      </c>
      <c r="Z26" s="59">
        <f t="shared" si="11"/>
        <v>0</v>
      </c>
      <c r="AA26" s="59">
        <f t="shared" si="11"/>
        <v>0</v>
      </c>
      <c r="AB26" s="59">
        <f t="shared" si="11"/>
        <v>0</v>
      </c>
      <c r="AC26" s="59">
        <f t="shared" si="11"/>
        <v>0</v>
      </c>
      <c r="AD26" s="59">
        <f t="shared" si="11"/>
        <v>0</v>
      </c>
      <c r="AE26" s="59">
        <f t="shared" si="11"/>
        <v>0</v>
      </c>
      <c r="AF26" s="59"/>
      <c r="AG26" s="59"/>
    </row>
    <row r="27" ht="12.0" customHeight="1">
      <c r="A27" s="58" t="s">
        <v>98</v>
      </c>
      <c r="B27" s="59">
        <f t="shared" ref="B27:AE27" si="12">B19*B9^4+2*(B20+2*B22)*B8^2*B9^2+B21*B8^4</f>
        <v>79902313336</v>
      </c>
      <c r="C27" s="59">
        <f t="shared" si="12"/>
        <v>250049386667</v>
      </c>
      <c r="D27" s="59">
        <f t="shared" si="12"/>
        <v>2441.663383</v>
      </c>
      <c r="E27" s="59">
        <f t="shared" si="12"/>
        <v>250049386667</v>
      </c>
      <c r="F27" s="59">
        <f t="shared" si="12"/>
        <v>79902313336</v>
      </c>
      <c r="G27" s="59">
        <f t="shared" si="12"/>
        <v>0</v>
      </c>
      <c r="H27" s="59">
        <f t="shared" si="12"/>
        <v>0</v>
      </c>
      <c r="I27" s="59">
        <f t="shared" si="12"/>
        <v>0</v>
      </c>
      <c r="J27" s="59">
        <f t="shared" si="12"/>
        <v>0</v>
      </c>
      <c r="K27" s="59">
        <f t="shared" si="12"/>
        <v>0</v>
      </c>
      <c r="L27" s="59">
        <f t="shared" si="12"/>
        <v>0</v>
      </c>
      <c r="M27" s="59">
        <f t="shared" si="12"/>
        <v>0</v>
      </c>
      <c r="N27" s="59">
        <f t="shared" si="12"/>
        <v>0</v>
      </c>
      <c r="O27" s="59">
        <f t="shared" si="12"/>
        <v>0</v>
      </c>
      <c r="P27" s="59">
        <f t="shared" si="12"/>
        <v>0</v>
      </c>
      <c r="Q27" s="59">
        <f t="shared" si="12"/>
        <v>0</v>
      </c>
      <c r="R27" s="59">
        <f t="shared" si="12"/>
        <v>0</v>
      </c>
      <c r="S27" s="59">
        <f t="shared" si="12"/>
        <v>0</v>
      </c>
      <c r="T27" s="59">
        <f t="shared" si="12"/>
        <v>0</v>
      </c>
      <c r="U27" s="59">
        <f t="shared" si="12"/>
        <v>0</v>
      </c>
      <c r="V27" s="59">
        <f t="shared" si="12"/>
        <v>0</v>
      </c>
      <c r="W27" s="59">
        <f t="shared" si="12"/>
        <v>0</v>
      </c>
      <c r="X27" s="59">
        <f t="shared" si="12"/>
        <v>0</v>
      </c>
      <c r="Y27" s="59">
        <f t="shared" si="12"/>
        <v>0</v>
      </c>
      <c r="Z27" s="59">
        <f t="shared" si="12"/>
        <v>0</v>
      </c>
      <c r="AA27" s="59">
        <f t="shared" si="12"/>
        <v>0</v>
      </c>
      <c r="AB27" s="59">
        <f t="shared" si="12"/>
        <v>0</v>
      </c>
      <c r="AC27" s="59">
        <f t="shared" si="12"/>
        <v>0</v>
      </c>
      <c r="AD27" s="59">
        <f t="shared" si="12"/>
        <v>0</v>
      </c>
      <c r="AE27" s="59">
        <f t="shared" si="12"/>
        <v>0</v>
      </c>
      <c r="AF27" s="59"/>
      <c r="AG27" s="59"/>
    </row>
    <row r="28" ht="12.0" customHeight="1">
      <c r="A28" s="58" t="s">
        <v>99</v>
      </c>
      <c r="B28" s="59">
        <f t="shared" ref="B28:AE28" si="13">(B19-B20-2*B22)*B8*B9^3+(B20-B21+2*B22)*B8^3*B9</f>
        <v>0</v>
      </c>
      <c r="C28" s="59">
        <f t="shared" si="13"/>
        <v>0</v>
      </c>
      <c r="D28" s="59">
        <f t="shared" si="13"/>
        <v>0</v>
      </c>
      <c r="E28" s="59">
        <f t="shared" si="13"/>
        <v>0</v>
      </c>
      <c r="F28" s="59">
        <f t="shared" si="13"/>
        <v>0</v>
      </c>
      <c r="G28" s="59">
        <f t="shared" si="13"/>
        <v>0</v>
      </c>
      <c r="H28" s="59">
        <f t="shared" si="13"/>
        <v>0</v>
      </c>
      <c r="I28" s="59">
        <f t="shared" si="13"/>
        <v>0</v>
      </c>
      <c r="J28" s="59">
        <f t="shared" si="13"/>
        <v>0</v>
      </c>
      <c r="K28" s="59">
        <f t="shared" si="13"/>
        <v>0</v>
      </c>
      <c r="L28" s="59">
        <f t="shared" si="13"/>
        <v>0</v>
      </c>
      <c r="M28" s="59">
        <f t="shared" si="13"/>
        <v>0</v>
      </c>
      <c r="N28" s="59">
        <f t="shared" si="13"/>
        <v>0</v>
      </c>
      <c r="O28" s="59">
        <f t="shared" si="13"/>
        <v>0</v>
      </c>
      <c r="P28" s="59">
        <f t="shared" si="13"/>
        <v>0</v>
      </c>
      <c r="Q28" s="59">
        <f t="shared" si="13"/>
        <v>0</v>
      </c>
      <c r="R28" s="59">
        <f t="shared" si="13"/>
        <v>0</v>
      </c>
      <c r="S28" s="59">
        <f t="shared" si="13"/>
        <v>0</v>
      </c>
      <c r="T28" s="59">
        <f t="shared" si="13"/>
        <v>0</v>
      </c>
      <c r="U28" s="59">
        <f t="shared" si="13"/>
        <v>0</v>
      </c>
      <c r="V28" s="59">
        <f t="shared" si="13"/>
        <v>0</v>
      </c>
      <c r="W28" s="59">
        <f t="shared" si="13"/>
        <v>0</v>
      </c>
      <c r="X28" s="59">
        <f t="shared" si="13"/>
        <v>0</v>
      </c>
      <c r="Y28" s="59">
        <f t="shared" si="13"/>
        <v>0</v>
      </c>
      <c r="Z28" s="59">
        <f t="shared" si="13"/>
        <v>0</v>
      </c>
      <c r="AA28" s="59">
        <f t="shared" si="13"/>
        <v>0</v>
      </c>
      <c r="AB28" s="59">
        <f t="shared" si="13"/>
        <v>0</v>
      </c>
      <c r="AC28" s="59">
        <f t="shared" si="13"/>
        <v>0</v>
      </c>
      <c r="AD28" s="59">
        <f t="shared" si="13"/>
        <v>0</v>
      </c>
      <c r="AE28" s="59">
        <f t="shared" si="13"/>
        <v>0</v>
      </c>
      <c r="AF28" s="59"/>
      <c r="AG28" s="59"/>
    </row>
    <row r="29" ht="12.0" customHeight="1">
      <c r="A29" s="58" t="s">
        <v>100</v>
      </c>
      <c r="B29" s="59">
        <f t="shared" ref="B29:AE29" si="14">(B19+B21-2*B20-2*B22)*B8^2*B9^2+B22*(B8^4+B9^4)</f>
        <v>3102635000</v>
      </c>
      <c r="C29" s="59">
        <f t="shared" si="14"/>
        <v>8000000000</v>
      </c>
      <c r="D29" s="59">
        <f t="shared" si="14"/>
        <v>0</v>
      </c>
      <c r="E29" s="59">
        <f t="shared" si="14"/>
        <v>8000000000</v>
      </c>
      <c r="F29" s="59">
        <f t="shared" si="14"/>
        <v>3102635000</v>
      </c>
      <c r="G29" s="59">
        <f t="shared" si="14"/>
        <v>0</v>
      </c>
      <c r="H29" s="59">
        <f t="shared" si="14"/>
        <v>0</v>
      </c>
      <c r="I29" s="59">
        <f t="shared" si="14"/>
        <v>0</v>
      </c>
      <c r="J29" s="59">
        <f t="shared" si="14"/>
        <v>0</v>
      </c>
      <c r="K29" s="59">
        <f t="shared" si="14"/>
        <v>0</v>
      </c>
      <c r="L29" s="59">
        <f t="shared" si="14"/>
        <v>0</v>
      </c>
      <c r="M29" s="59">
        <f t="shared" si="14"/>
        <v>0</v>
      </c>
      <c r="N29" s="59">
        <f t="shared" si="14"/>
        <v>0</v>
      </c>
      <c r="O29" s="59">
        <f t="shared" si="14"/>
        <v>0</v>
      </c>
      <c r="P29" s="59">
        <f t="shared" si="14"/>
        <v>0</v>
      </c>
      <c r="Q29" s="59">
        <f t="shared" si="14"/>
        <v>0</v>
      </c>
      <c r="R29" s="59">
        <f t="shared" si="14"/>
        <v>0</v>
      </c>
      <c r="S29" s="59">
        <f t="shared" si="14"/>
        <v>0</v>
      </c>
      <c r="T29" s="59">
        <f t="shared" si="14"/>
        <v>0</v>
      </c>
      <c r="U29" s="59">
        <f t="shared" si="14"/>
        <v>0</v>
      </c>
      <c r="V29" s="59">
        <f t="shared" si="14"/>
        <v>0</v>
      </c>
      <c r="W29" s="59">
        <f t="shared" si="14"/>
        <v>0</v>
      </c>
      <c r="X29" s="59">
        <f t="shared" si="14"/>
        <v>0</v>
      </c>
      <c r="Y29" s="59">
        <f t="shared" si="14"/>
        <v>0</v>
      </c>
      <c r="Z29" s="59">
        <f t="shared" si="14"/>
        <v>0</v>
      </c>
      <c r="AA29" s="59">
        <f t="shared" si="14"/>
        <v>0</v>
      </c>
      <c r="AB29" s="59">
        <f t="shared" si="14"/>
        <v>0</v>
      </c>
      <c r="AC29" s="59">
        <f t="shared" si="14"/>
        <v>0</v>
      </c>
      <c r="AD29" s="59">
        <f t="shared" si="14"/>
        <v>0</v>
      </c>
      <c r="AE29" s="59">
        <f t="shared" si="14"/>
        <v>0</v>
      </c>
      <c r="AF29" s="59"/>
      <c r="AG29" s="59"/>
    </row>
    <row r="30" ht="12.0" customHeight="1">
      <c r="A30" s="29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 ht="12.0" customHeight="1">
      <c r="A31" s="29" t="s">
        <v>101</v>
      </c>
      <c r="B31" s="60">
        <f>IF(B5&gt;0,Laminate!D37/2,"")</f>
        <v>0.003543300737</v>
      </c>
      <c r="C31" s="60">
        <f t="shared" ref="C31:AE31" si="15">IF(C5&gt;0,B32,"")</f>
        <v>0.003454400559</v>
      </c>
      <c r="D31" s="61">
        <f t="shared" si="15"/>
        <v>0.003175</v>
      </c>
      <c r="E31" s="61">
        <f t="shared" si="15"/>
        <v>-0.003175</v>
      </c>
      <c r="F31" s="61">
        <f t="shared" si="15"/>
        <v>-0.003454400559</v>
      </c>
      <c r="G31" s="51" t="str">
        <f t="shared" si="15"/>
        <v/>
      </c>
      <c r="H31" s="51" t="str">
        <f t="shared" si="15"/>
        <v/>
      </c>
      <c r="I31" s="51" t="str">
        <f t="shared" si="15"/>
        <v/>
      </c>
      <c r="J31" s="51" t="str">
        <f t="shared" si="15"/>
        <v/>
      </c>
      <c r="K31" s="51" t="str">
        <f t="shared" si="15"/>
        <v/>
      </c>
      <c r="L31" s="51" t="str">
        <f t="shared" si="15"/>
        <v/>
      </c>
      <c r="M31" s="51" t="str">
        <f t="shared" si="15"/>
        <v/>
      </c>
      <c r="N31" s="51" t="str">
        <f t="shared" si="15"/>
        <v/>
      </c>
      <c r="O31" s="51" t="str">
        <f t="shared" si="15"/>
        <v/>
      </c>
      <c r="P31" s="51" t="str">
        <f t="shared" si="15"/>
        <v/>
      </c>
      <c r="Q31" s="51" t="str">
        <f t="shared" si="15"/>
        <v/>
      </c>
      <c r="R31" s="51" t="str">
        <f t="shared" si="15"/>
        <v/>
      </c>
      <c r="S31" s="51" t="str">
        <f t="shared" si="15"/>
        <v/>
      </c>
      <c r="T31" s="51" t="str">
        <f t="shared" si="15"/>
        <v/>
      </c>
      <c r="U31" s="51" t="str">
        <f t="shared" si="15"/>
        <v/>
      </c>
      <c r="V31" s="51" t="str">
        <f t="shared" si="15"/>
        <v/>
      </c>
      <c r="W31" s="51" t="str">
        <f t="shared" si="15"/>
        <v/>
      </c>
      <c r="X31" s="51" t="str">
        <f t="shared" si="15"/>
        <v/>
      </c>
      <c r="Y31" s="51" t="str">
        <f t="shared" si="15"/>
        <v/>
      </c>
      <c r="Z31" s="51" t="str">
        <f t="shared" si="15"/>
        <v/>
      </c>
      <c r="AA31" s="51" t="str">
        <f t="shared" si="15"/>
        <v/>
      </c>
      <c r="AB31" s="51" t="str">
        <f t="shared" si="15"/>
        <v/>
      </c>
      <c r="AC31" s="51" t="str">
        <f t="shared" si="15"/>
        <v/>
      </c>
      <c r="AD31" s="51" t="str">
        <f t="shared" si="15"/>
        <v/>
      </c>
      <c r="AE31" s="51" t="str">
        <f t="shared" si="15"/>
        <v/>
      </c>
    </row>
    <row r="32" ht="12.0" customHeight="1">
      <c r="A32" s="29" t="s">
        <v>102</v>
      </c>
      <c r="B32" s="60">
        <f t="shared" ref="B32:I32" si="16">IF(B5&gt;0,B31-B5,0)</f>
        <v>0.003454400559</v>
      </c>
      <c r="C32" s="61">
        <f t="shared" si="16"/>
        <v>0.003175</v>
      </c>
      <c r="D32" s="61">
        <f t="shared" si="16"/>
        <v>-0.003175</v>
      </c>
      <c r="E32" s="61">
        <f t="shared" si="16"/>
        <v>-0.003454400559</v>
      </c>
      <c r="F32" s="61">
        <f t="shared" si="16"/>
        <v>-0.003543300737</v>
      </c>
      <c r="G32" s="51">
        <f t="shared" si="16"/>
        <v>0</v>
      </c>
      <c r="H32" s="51">
        <f t="shared" si="16"/>
        <v>0</v>
      </c>
      <c r="I32" s="51">
        <f t="shared" si="16"/>
        <v>0</v>
      </c>
      <c r="J32" s="51" t="str">
        <f t="shared" ref="J32:AE32" si="17">IF(J5&gt;0,J31-J5,"")</f>
        <v/>
      </c>
      <c r="K32" s="51" t="str">
        <f t="shared" si="17"/>
        <v/>
      </c>
      <c r="L32" s="51" t="str">
        <f t="shared" si="17"/>
        <v/>
      </c>
      <c r="M32" s="51" t="str">
        <f t="shared" si="17"/>
        <v/>
      </c>
      <c r="N32" s="51" t="str">
        <f t="shared" si="17"/>
        <v/>
      </c>
      <c r="O32" s="51" t="str">
        <f t="shared" si="17"/>
        <v/>
      </c>
      <c r="P32" s="51" t="str">
        <f t="shared" si="17"/>
        <v/>
      </c>
      <c r="Q32" s="51" t="str">
        <f t="shared" si="17"/>
        <v/>
      </c>
      <c r="R32" s="51" t="str">
        <f t="shared" si="17"/>
        <v/>
      </c>
      <c r="S32" s="51" t="str">
        <f t="shared" si="17"/>
        <v/>
      </c>
      <c r="T32" s="51" t="str">
        <f t="shared" si="17"/>
        <v/>
      </c>
      <c r="U32" s="51" t="str">
        <f t="shared" si="17"/>
        <v/>
      </c>
      <c r="V32" s="51" t="str">
        <f t="shared" si="17"/>
        <v/>
      </c>
      <c r="W32" s="51" t="str">
        <f t="shared" si="17"/>
        <v/>
      </c>
      <c r="X32" s="51" t="str">
        <f t="shared" si="17"/>
        <v/>
      </c>
      <c r="Y32" s="51" t="str">
        <f t="shared" si="17"/>
        <v/>
      </c>
      <c r="Z32" s="51" t="str">
        <f t="shared" si="17"/>
        <v/>
      </c>
      <c r="AA32" s="51" t="str">
        <f t="shared" si="17"/>
        <v/>
      </c>
      <c r="AB32" s="51" t="str">
        <f t="shared" si="17"/>
        <v/>
      </c>
      <c r="AC32" s="51" t="str">
        <f t="shared" si="17"/>
        <v/>
      </c>
      <c r="AD32" s="51" t="str">
        <f t="shared" si="17"/>
        <v/>
      </c>
      <c r="AE32" s="51" t="str">
        <f t="shared" si="17"/>
        <v/>
      </c>
    </row>
    <row r="33" ht="12.0" customHeight="1">
      <c r="A33" s="29" t="s">
        <v>103</v>
      </c>
      <c r="B33" s="60">
        <f t="shared" ref="B33:I33" si="18">IF(B5&gt;0,(B31+B32)/2,0)</f>
        <v>0.003498850648</v>
      </c>
      <c r="C33" s="61">
        <f t="shared" si="18"/>
        <v>0.003314700279</v>
      </c>
      <c r="D33" s="61">
        <f t="shared" si="18"/>
        <v>0</v>
      </c>
      <c r="E33" s="61">
        <f t="shared" si="18"/>
        <v>-0.003314700279</v>
      </c>
      <c r="F33" s="61">
        <f t="shared" si="18"/>
        <v>-0.003498850648</v>
      </c>
      <c r="G33" s="51">
        <f t="shared" si="18"/>
        <v>0</v>
      </c>
      <c r="H33" s="51">
        <f t="shared" si="18"/>
        <v>0</v>
      </c>
      <c r="I33" s="51">
        <f t="shared" si="18"/>
        <v>0</v>
      </c>
      <c r="J33" s="51" t="str">
        <f t="shared" ref="J33:AE33" si="19">IF(J5&gt;0,(J31+J32)/2,"")</f>
        <v/>
      </c>
      <c r="K33" s="51" t="str">
        <f t="shared" si="19"/>
        <v/>
      </c>
      <c r="L33" s="51" t="str">
        <f t="shared" si="19"/>
        <v/>
      </c>
      <c r="M33" s="51" t="str">
        <f t="shared" si="19"/>
        <v/>
      </c>
      <c r="N33" s="51" t="str">
        <f t="shared" si="19"/>
        <v/>
      </c>
      <c r="O33" s="51" t="str">
        <f t="shared" si="19"/>
        <v/>
      </c>
      <c r="P33" s="51" t="str">
        <f t="shared" si="19"/>
        <v/>
      </c>
      <c r="Q33" s="51" t="str">
        <f t="shared" si="19"/>
        <v/>
      </c>
      <c r="R33" s="51" t="str">
        <f t="shared" si="19"/>
        <v/>
      </c>
      <c r="S33" s="51" t="str">
        <f t="shared" si="19"/>
        <v/>
      </c>
      <c r="T33" s="51" t="str">
        <f t="shared" si="19"/>
        <v/>
      </c>
      <c r="U33" s="51" t="str">
        <f t="shared" si="19"/>
        <v/>
      </c>
      <c r="V33" s="51" t="str">
        <f t="shared" si="19"/>
        <v/>
      </c>
      <c r="W33" s="51" t="str">
        <f t="shared" si="19"/>
        <v/>
      </c>
      <c r="X33" s="51" t="str">
        <f t="shared" si="19"/>
        <v/>
      </c>
      <c r="Y33" s="51" t="str">
        <f t="shared" si="19"/>
        <v/>
      </c>
      <c r="Z33" s="51" t="str">
        <f t="shared" si="19"/>
        <v/>
      </c>
      <c r="AA33" s="51" t="str">
        <f t="shared" si="19"/>
        <v/>
      </c>
      <c r="AB33" s="51" t="str">
        <f t="shared" si="19"/>
        <v/>
      </c>
      <c r="AC33" s="51" t="str">
        <f t="shared" si="19"/>
        <v/>
      </c>
      <c r="AD33" s="51" t="str">
        <f t="shared" si="19"/>
        <v/>
      </c>
      <c r="AE33" s="51" t="str">
        <f t="shared" si="19"/>
        <v/>
      </c>
    </row>
    <row r="34" ht="12.0" customHeight="1">
      <c r="A34" s="29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G34" s="62" t="s">
        <v>104</v>
      </c>
    </row>
    <row r="35" ht="12.0" customHeight="1">
      <c r="A35" s="29" t="s">
        <v>105</v>
      </c>
      <c r="B35" s="58">
        <f t="shared" ref="B35:AE35" si="20">B24*B$5</f>
        <v>6672825.716</v>
      </c>
      <c r="C35" s="58">
        <f t="shared" si="20"/>
        <v>69863938.36</v>
      </c>
      <c r="D35" s="58">
        <f t="shared" si="20"/>
        <v>15.50456248</v>
      </c>
      <c r="E35" s="58">
        <f t="shared" si="20"/>
        <v>69863938.36</v>
      </c>
      <c r="F35" s="58">
        <f t="shared" si="20"/>
        <v>6672825.716</v>
      </c>
      <c r="G35" s="58">
        <f t="shared" si="20"/>
        <v>0</v>
      </c>
      <c r="H35" s="58">
        <f t="shared" si="20"/>
        <v>0</v>
      </c>
      <c r="I35" s="58">
        <f t="shared" si="20"/>
        <v>0</v>
      </c>
      <c r="J35" s="58">
        <f t="shared" si="20"/>
        <v>0</v>
      </c>
      <c r="K35" s="58">
        <f t="shared" si="20"/>
        <v>0</v>
      </c>
      <c r="L35" s="58">
        <f t="shared" si="20"/>
        <v>0</v>
      </c>
      <c r="M35" s="58">
        <f t="shared" si="20"/>
        <v>0</v>
      </c>
      <c r="N35" s="58">
        <f t="shared" si="20"/>
        <v>0</v>
      </c>
      <c r="O35" s="58">
        <f t="shared" si="20"/>
        <v>0</v>
      </c>
      <c r="P35" s="58">
        <f t="shared" si="20"/>
        <v>0</v>
      </c>
      <c r="Q35" s="58">
        <f t="shared" si="20"/>
        <v>0</v>
      </c>
      <c r="R35" s="58">
        <f t="shared" si="20"/>
        <v>0</v>
      </c>
      <c r="S35" s="58">
        <f t="shared" si="20"/>
        <v>0</v>
      </c>
      <c r="T35" s="58">
        <f t="shared" si="20"/>
        <v>0</v>
      </c>
      <c r="U35" s="58">
        <f t="shared" si="20"/>
        <v>0</v>
      </c>
      <c r="V35" s="58">
        <f t="shared" si="20"/>
        <v>0</v>
      </c>
      <c r="W35" s="58">
        <f t="shared" si="20"/>
        <v>0</v>
      </c>
      <c r="X35" s="58">
        <f t="shared" si="20"/>
        <v>0</v>
      </c>
      <c r="Y35" s="58">
        <f t="shared" si="20"/>
        <v>0</v>
      </c>
      <c r="Z35" s="58">
        <f t="shared" si="20"/>
        <v>0</v>
      </c>
      <c r="AA35" s="58">
        <f t="shared" si="20"/>
        <v>0</v>
      </c>
      <c r="AB35" s="58">
        <f t="shared" si="20"/>
        <v>0</v>
      </c>
      <c r="AC35" s="58">
        <f t="shared" si="20"/>
        <v>0</v>
      </c>
      <c r="AD35" s="58">
        <f t="shared" si="20"/>
        <v>0</v>
      </c>
      <c r="AE35" s="58">
        <f t="shared" si="20"/>
        <v>0</v>
      </c>
      <c r="AG35" s="59">
        <f t="shared" ref="AG35:AG40" si="22">SUM(B35:AE35)</f>
        <v>153073543.7</v>
      </c>
    </row>
    <row r="36" ht="12.0" customHeight="1">
      <c r="A36" s="29" t="s">
        <v>106</v>
      </c>
      <c r="B36" s="58">
        <f t="shared" ref="B36:AE36" si="21">B25*B$5</f>
        <v>2628232.049</v>
      </c>
      <c r="C36" s="58">
        <f t="shared" si="21"/>
        <v>17465984.59</v>
      </c>
      <c r="D36" s="58">
        <f t="shared" si="21"/>
        <v>3.87614062</v>
      </c>
      <c r="E36" s="58">
        <f t="shared" si="21"/>
        <v>17465984.59</v>
      </c>
      <c r="F36" s="58">
        <f t="shared" si="21"/>
        <v>2628232.049</v>
      </c>
      <c r="G36" s="58">
        <f t="shared" si="21"/>
        <v>0</v>
      </c>
      <c r="H36" s="58">
        <f t="shared" si="21"/>
        <v>0</v>
      </c>
      <c r="I36" s="58">
        <f t="shared" si="21"/>
        <v>0</v>
      </c>
      <c r="J36" s="58">
        <f t="shared" si="21"/>
        <v>0</v>
      </c>
      <c r="K36" s="58">
        <f t="shared" si="21"/>
        <v>0</v>
      </c>
      <c r="L36" s="58">
        <f t="shared" si="21"/>
        <v>0</v>
      </c>
      <c r="M36" s="58">
        <f t="shared" si="21"/>
        <v>0</v>
      </c>
      <c r="N36" s="58">
        <f t="shared" si="21"/>
        <v>0</v>
      </c>
      <c r="O36" s="58">
        <f t="shared" si="21"/>
        <v>0</v>
      </c>
      <c r="P36" s="58">
        <f t="shared" si="21"/>
        <v>0</v>
      </c>
      <c r="Q36" s="58">
        <f t="shared" si="21"/>
        <v>0</v>
      </c>
      <c r="R36" s="58">
        <f t="shared" si="21"/>
        <v>0</v>
      </c>
      <c r="S36" s="58">
        <f t="shared" si="21"/>
        <v>0</v>
      </c>
      <c r="T36" s="58">
        <f t="shared" si="21"/>
        <v>0</v>
      </c>
      <c r="U36" s="58">
        <f t="shared" si="21"/>
        <v>0</v>
      </c>
      <c r="V36" s="58">
        <f t="shared" si="21"/>
        <v>0</v>
      </c>
      <c r="W36" s="58">
        <f t="shared" si="21"/>
        <v>0</v>
      </c>
      <c r="X36" s="58">
        <f t="shared" si="21"/>
        <v>0</v>
      </c>
      <c r="Y36" s="58">
        <f t="shared" si="21"/>
        <v>0</v>
      </c>
      <c r="Z36" s="58">
        <f t="shared" si="21"/>
        <v>0</v>
      </c>
      <c r="AA36" s="58">
        <f t="shared" si="21"/>
        <v>0</v>
      </c>
      <c r="AB36" s="58">
        <f t="shared" si="21"/>
        <v>0</v>
      </c>
      <c r="AC36" s="58">
        <f t="shared" si="21"/>
        <v>0</v>
      </c>
      <c r="AD36" s="58">
        <f t="shared" si="21"/>
        <v>0</v>
      </c>
      <c r="AE36" s="58">
        <f t="shared" si="21"/>
        <v>0</v>
      </c>
      <c r="AG36" s="59">
        <f t="shared" si="22"/>
        <v>40188437.16</v>
      </c>
    </row>
    <row r="37" ht="12.0" customHeight="1">
      <c r="A37" s="29" t="s">
        <v>107</v>
      </c>
      <c r="B37" s="58">
        <f t="shared" ref="B37:AE37" si="23">B26*B$5</f>
        <v>0</v>
      </c>
      <c r="C37" s="58">
        <f t="shared" si="23"/>
        <v>0</v>
      </c>
      <c r="D37" s="58">
        <f t="shared" si="23"/>
        <v>0</v>
      </c>
      <c r="E37" s="58">
        <f t="shared" si="23"/>
        <v>0</v>
      </c>
      <c r="F37" s="58">
        <f t="shared" si="23"/>
        <v>0</v>
      </c>
      <c r="G37" s="58">
        <f t="shared" si="23"/>
        <v>0</v>
      </c>
      <c r="H37" s="58">
        <f t="shared" si="23"/>
        <v>0</v>
      </c>
      <c r="I37" s="58">
        <f t="shared" si="23"/>
        <v>0</v>
      </c>
      <c r="J37" s="58">
        <f t="shared" si="23"/>
        <v>0</v>
      </c>
      <c r="K37" s="58">
        <f t="shared" si="23"/>
        <v>0</v>
      </c>
      <c r="L37" s="58">
        <f t="shared" si="23"/>
        <v>0</v>
      </c>
      <c r="M37" s="58">
        <f t="shared" si="23"/>
        <v>0</v>
      </c>
      <c r="N37" s="58">
        <f t="shared" si="23"/>
        <v>0</v>
      </c>
      <c r="O37" s="58">
        <f t="shared" si="23"/>
        <v>0</v>
      </c>
      <c r="P37" s="58">
        <f t="shared" si="23"/>
        <v>0</v>
      </c>
      <c r="Q37" s="58">
        <f t="shared" si="23"/>
        <v>0</v>
      </c>
      <c r="R37" s="58">
        <f t="shared" si="23"/>
        <v>0</v>
      </c>
      <c r="S37" s="58">
        <f t="shared" si="23"/>
        <v>0</v>
      </c>
      <c r="T37" s="58">
        <f t="shared" si="23"/>
        <v>0</v>
      </c>
      <c r="U37" s="58">
        <f t="shared" si="23"/>
        <v>0</v>
      </c>
      <c r="V37" s="58">
        <f t="shared" si="23"/>
        <v>0</v>
      </c>
      <c r="W37" s="58">
        <f t="shared" si="23"/>
        <v>0</v>
      </c>
      <c r="X37" s="58">
        <f t="shared" si="23"/>
        <v>0</v>
      </c>
      <c r="Y37" s="58">
        <f t="shared" si="23"/>
        <v>0</v>
      </c>
      <c r="Z37" s="58">
        <f t="shared" si="23"/>
        <v>0</v>
      </c>
      <c r="AA37" s="58">
        <f t="shared" si="23"/>
        <v>0</v>
      </c>
      <c r="AB37" s="58">
        <f t="shared" si="23"/>
        <v>0</v>
      </c>
      <c r="AC37" s="58">
        <f t="shared" si="23"/>
        <v>0</v>
      </c>
      <c r="AD37" s="58">
        <f t="shared" si="23"/>
        <v>0</v>
      </c>
      <c r="AE37" s="58">
        <f t="shared" si="23"/>
        <v>0</v>
      </c>
      <c r="AG37" s="63">
        <f t="shared" si="22"/>
        <v>0</v>
      </c>
    </row>
    <row r="38" ht="12.0" customHeight="1">
      <c r="A38" s="29" t="s">
        <v>108</v>
      </c>
      <c r="B38" s="58">
        <f t="shared" ref="B38:AE38" si="24">B27*B$5</f>
        <v>7103329.862</v>
      </c>
      <c r="C38" s="58">
        <f t="shared" si="24"/>
        <v>69863938.36</v>
      </c>
      <c r="D38" s="58">
        <f t="shared" si="24"/>
        <v>15.50456248</v>
      </c>
      <c r="E38" s="58">
        <f t="shared" si="24"/>
        <v>69863938.36</v>
      </c>
      <c r="F38" s="58">
        <f t="shared" si="24"/>
        <v>7103329.862</v>
      </c>
      <c r="G38" s="58">
        <f t="shared" si="24"/>
        <v>0</v>
      </c>
      <c r="H38" s="58">
        <f t="shared" si="24"/>
        <v>0</v>
      </c>
      <c r="I38" s="58">
        <f t="shared" si="24"/>
        <v>0</v>
      </c>
      <c r="J38" s="58">
        <f t="shared" si="24"/>
        <v>0</v>
      </c>
      <c r="K38" s="58">
        <f t="shared" si="24"/>
        <v>0</v>
      </c>
      <c r="L38" s="58">
        <f t="shared" si="24"/>
        <v>0</v>
      </c>
      <c r="M38" s="58">
        <f t="shared" si="24"/>
        <v>0</v>
      </c>
      <c r="N38" s="58">
        <f t="shared" si="24"/>
        <v>0</v>
      </c>
      <c r="O38" s="58">
        <f t="shared" si="24"/>
        <v>0</v>
      </c>
      <c r="P38" s="58">
        <f t="shared" si="24"/>
        <v>0</v>
      </c>
      <c r="Q38" s="58">
        <f t="shared" si="24"/>
        <v>0</v>
      </c>
      <c r="R38" s="58">
        <f t="shared" si="24"/>
        <v>0</v>
      </c>
      <c r="S38" s="58">
        <f t="shared" si="24"/>
        <v>0</v>
      </c>
      <c r="T38" s="58">
        <f t="shared" si="24"/>
        <v>0</v>
      </c>
      <c r="U38" s="58">
        <f t="shared" si="24"/>
        <v>0</v>
      </c>
      <c r="V38" s="58">
        <f t="shared" si="24"/>
        <v>0</v>
      </c>
      <c r="W38" s="58">
        <f t="shared" si="24"/>
        <v>0</v>
      </c>
      <c r="X38" s="58">
        <f t="shared" si="24"/>
        <v>0</v>
      </c>
      <c r="Y38" s="58">
        <f t="shared" si="24"/>
        <v>0</v>
      </c>
      <c r="Z38" s="58">
        <f t="shared" si="24"/>
        <v>0</v>
      </c>
      <c r="AA38" s="58">
        <f t="shared" si="24"/>
        <v>0</v>
      </c>
      <c r="AB38" s="58">
        <f t="shared" si="24"/>
        <v>0</v>
      </c>
      <c r="AC38" s="58">
        <f t="shared" si="24"/>
        <v>0</v>
      </c>
      <c r="AD38" s="58">
        <f t="shared" si="24"/>
        <v>0</v>
      </c>
      <c r="AE38" s="58">
        <f t="shared" si="24"/>
        <v>0</v>
      </c>
      <c r="AG38" s="63">
        <f t="shared" si="22"/>
        <v>153934552</v>
      </c>
    </row>
    <row r="39" ht="12.0" customHeight="1">
      <c r="A39" s="29" t="s">
        <v>109</v>
      </c>
      <c r="B39" s="58">
        <f t="shared" ref="B39:AE39" si="25">B28*B$5</f>
        <v>0</v>
      </c>
      <c r="C39" s="58">
        <f t="shared" si="25"/>
        <v>0</v>
      </c>
      <c r="D39" s="58">
        <f t="shared" si="25"/>
        <v>0</v>
      </c>
      <c r="E39" s="58">
        <f t="shared" si="25"/>
        <v>0</v>
      </c>
      <c r="F39" s="58">
        <f t="shared" si="25"/>
        <v>0</v>
      </c>
      <c r="G39" s="58">
        <f t="shared" si="25"/>
        <v>0</v>
      </c>
      <c r="H39" s="58">
        <f t="shared" si="25"/>
        <v>0</v>
      </c>
      <c r="I39" s="58">
        <f t="shared" si="25"/>
        <v>0</v>
      </c>
      <c r="J39" s="58">
        <f t="shared" si="25"/>
        <v>0</v>
      </c>
      <c r="K39" s="58">
        <f t="shared" si="25"/>
        <v>0</v>
      </c>
      <c r="L39" s="58">
        <f t="shared" si="25"/>
        <v>0</v>
      </c>
      <c r="M39" s="58">
        <f t="shared" si="25"/>
        <v>0</v>
      </c>
      <c r="N39" s="58">
        <f t="shared" si="25"/>
        <v>0</v>
      </c>
      <c r="O39" s="58">
        <f t="shared" si="25"/>
        <v>0</v>
      </c>
      <c r="P39" s="58">
        <f t="shared" si="25"/>
        <v>0</v>
      </c>
      <c r="Q39" s="58">
        <f t="shared" si="25"/>
        <v>0</v>
      </c>
      <c r="R39" s="58">
        <f t="shared" si="25"/>
        <v>0</v>
      </c>
      <c r="S39" s="58">
        <f t="shared" si="25"/>
        <v>0</v>
      </c>
      <c r="T39" s="58">
        <f t="shared" si="25"/>
        <v>0</v>
      </c>
      <c r="U39" s="58">
        <f t="shared" si="25"/>
        <v>0</v>
      </c>
      <c r="V39" s="58">
        <f t="shared" si="25"/>
        <v>0</v>
      </c>
      <c r="W39" s="58">
        <f t="shared" si="25"/>
        <v>0</v>
      </c>
      <c r="X39" s="58">
        <f t="shared" si="25"/>
        <v>0</v>
      </c>
      <c r="Y39" s="58">
        <f t="shared" si="25"/>
        <v>0</v>
      </c>
      <c r="Z39" s="58">
        <f t="shared" si="25"/>
        <v>0</v>
      </c>
      <c r="AA39" s="58">
        <f t="shared" si="25"/>
        <v>0</v>
      </c>
      <c r="AB39" s="58">
        <f t="shared" si="25"/>
        <v>0</v>
      </c>
      <c r="AC39" s="58">
        <f t="shared" si="25"/>
        <v>0</v>
      </c>
      <c r="AD39" s="58">
        <f t="shared" si="25"/>
        <v>0</v>
      </c>
      <c r="AE39" s="58">
        <f t="shared" si="25"/>
        <v>0</v>
      </c>
      <c r="AG39" s="63">
        <f t="shared" si="22"/>
        <v>0</v>
      </c>
    </row>
    <row r="40" ht="12.0" customHeight="1">
      <c r="A40" s="29" t="s">
        <v>110</v>
      </c>
      <c r="B40" s="58">
        <f t="shared" ref="B40:AE40" si="26">B29*B$5</f>
        <v>275824.8031</v>
      </c>
      <c r="C40" s="58">
        <f t="shared" si="26"/>
        <v>2235204.47</v>
      </c>
      <c r="D40" s="58">
        <f t="shared" si="26"/>
        <v>0</v>
      </c>
      <c r="E40" s="58">
        <f t="shared" si="26"/>
        <v>2235204.47</v>
      </c>
      <c r="F40" s="58">
        <f t="shared" si="26"/>
        <v>275824.8031</v>
      </c>
      <c r="G40" s="58">
        <f t="shared" si="26"/>
        <v>0</v>
      </c>
      <c r="H40" s="58">
        <f t="shared" si="26"/>
        <v>0</v>
      </c>
      <c r="I40" s="58">
        <f t="shared" si="26"/>
        <v>0</v>
      </c>
      <c r="J40" s="58">
        <f t="shared" si="26"/>
        <v>0</v>
      </c>
      <c r="K40" s="58">
        <f t="shared" si="26"/>
        <v>0</v>
      </c>
      <c r="L40" s="58">
        <f t="shared" si="26"/>
        <v>0</v>
      </c>
      <c r="M40" s="58">
        <f t="shared" si="26"/>
        <v>0</v>
      </c>
      <c r="N40" s="58">
        <f t="shared" si="26"/>
        <v>0</v>
      </c>
      <c r="O40" s="58">
        <f t="shared" si="26"/>
        <v>0</v>
      </c>
      <c r="P40" s="58">
        <f t="shared" si="26"/>
        <v>0</v>
      </c>
      <c r="Q40" s="58">
        <f t="shared" si="26"/>
        <v>0</v>
      </c>
      <c r="R40" s="58">
        <f t="shared" si="26"/>
        <v>0</v>
      </c>
      <c r="S40" s="58">
        <f t="shared" si="26"/>
        <v>0</v>
      </c>
      <c r="T40" s="58">
        <f t="shared" si="26"/>
        <v>0</v>
      </c>
      <c r="U40" s="58">
        <f t="shared" si="26"/>
        <v>0</v>
      </c>
      <c r="V40" s="58">
        <f t="shared" si="26"/>
        <v>0</v>
      </c>
      <c r="W40" s="58">
        <f t="shared" si="26"/>
        <v>0</v>
      </c>
      <c r="X40" s="58">
        <f t="shared" si="26"/>
        <v>0</v>
      </c>
      <c r="Y40" s="58">
        <f t="shared" si="26"/>
        <v>0</v>
      </c>
      <c r="Z40" s="58">
        <f t="shared" si="26"/>
        <v>0</v>
      </c>
      <c r="AA40" s="58">
        <f t="shared" si="26"/>
        <v>0</v>
      </c>
      <c r="AB40" s="58">
        <f t="shared" si="26"/>
        <v>0</v>
      </c>
      <c r="AC40" s="58">
        <f t="shared" si="26"/>
        <v>0</v>
      </c>
      <c r="AD40" s="58">
        <f t="shared" si="26"/>
        <v>0</v>
      </c>
      <c r="AE40" s="58">
        <f t="shared" si="26"/>
        <v>0</v>
      </c>
      <c r="AG40" s="63">
        <f t="shared" si="22"/>
        <v>5022058.547</v>
      </c>
    </row>
    <row r="41" ht="12.0" customHeight="1">
      <c r="A41" s="29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G41" s="62" t="s">
        <v>111</v>
      </c>
    </row>
    <row r="42" ht="12.0" customHeight="1">
      <c r="A42" s="29" t="s">
        <v>112</v>
      </c>
      <c r="B42" s="58">
        <f t="shared" ref="B42:AE42" si="27">IF(B$33="",B24*B$5*0,B24*B$5*B$33)</f>
        <v>23347.22058</v>
      </c>
      <c r="C42" s="58">
        <f t="shared" si="27"/>
        <v>231578.016</v>
      </c>
      <c r="D42" s="58">
        <f t="shared" si="27"/>
        <v>0</v>
      </c>
      <c r="E42" s="58">
        <f t="shared" si="27"/>
        <v>-231578.016</v>
      </c>
      <c r="F42" s="58">
        <f t="shared" si="27"/>
        <v>-23347.22058</v>
      </c>
      <c r="G42" s="58">
        <f t="shared" si="27"/>
        <v>0</v>
      </c>
      <c r="H42" s="58">
        <f t="shared" si="27"/>
        <v>0</v>
      </c>
      <c r="I42" s="58">
        <f t="shared" si="27"/>
        <v>0</v>
      </c>
      <c r="J42" s="58">
        <f t="shared" si="27"/>
        <v>0</v>
      </c>
      <c r="K42" s="58">
        <f t="shared" si="27"/>
        <v>0</v>
      </c>
      <c r="L42" s="58">
        <f t="shared" si="27"/>
        <v>0</v>
      </c>
      <c r="M42" s="58">
        <f t="shared" si="27"/>
        <v>0</v>
      </c>
      <c r="N42" s="58">
        <f t="shared" si="27"/>
        <v>0</v>
      </c>
      <c r="O42" s="58">
        <f t="shared" si="27"/>
        <v>0</v>
      </c>
      <c r="P42" s="58">
        <f t="shared" si="27"/>
        <v>0</v>
      </c>
      <c r="Q42" s="58">
        <f t="shared" si="27"/>
        <v>0</v>
      </c>
      <c r="R42" s="58">
        <f t="shared" si="27"/>
        <v>0</v>
      </c>
      <c r="S42" s="58">
        <f t="shared" si="27"/>
        <v>0</v>
      </c>
      <c r="T42" s="58">
        <f t="shared" si="27"/>
        <v>0</v>
      </c>
      <c r="U42" s="58">
        <f t="shared" si="27"/>
        <v>0</v>
      </c>
      <c r="V42" s="58">
        <f t="shared" si="27"/>
        <v>0</v>
      </c>
      <c r="W42" s="58">
        <f t="shared" si="27"/>
        <v>0</v>
      </c>
      <c r="X42" s="58">
        <f t="shared" si="27"/>
        <v>0</v>
      </c>
      <c r="Y42" s="58">
        <f t="shared" si="27"/>
        <v>0</v>
      </c>
      <c r="Z42" s="58">
        <f t="shared" si="27"/>
        <v>0</v>
      </c>
      <c r="AA42" s="58">
        <f t="shared" si="27"/>
        <v>0</v>
      </c>
      <c r="AB42" s="58">
        <f t="shared" si="27"/>
        <v>0</v>
      </c>
      <c r="AC42" s="58">
        <f t="shared" si="27"/>
        <v>0</v>
      </c>
      <c r="AD42" s="58">
        <f t="shared" si="27"/>
        <v>0</v>
      </c>
      <c r="AE42" s="58">
        <f t="shared" si="27"/>
        <v>0</v>
      </c>
      <c r="AG42" s="59">
        <f t="shared" ref="AG42:AG47" si="29">SUM(B42:AE42)</f>
        <v>0</v>
      </c>
    </row>
    <row r="43" ht="12.0" customHeight="1">
      <c r="A43" s="29" t="s">
        <v>113</v>
      </c>
      <c r="B43" s="58">
        <f t="shared" ref="B43:AE43" si="28">IF(B$33="",B25*B$5*0,B25*B$5*B$33)</f>
        <v>9195.791407</v>
      </c>
      <c r="C43" s="58">
        <f t="shared" si="28"/>
        <v>57894.504</v>
      </c>
      <c r="D43" s="58">
        <f t="shared" si="28"/>
        <v>0</v>
      </c>
      <c r="E43" s="58">
        <f t="shared" si="28"/>
        <v>-57894.504</v>
      </c>
      <c r="F43" s="58">
        <f t="shared" si="28"/>
        <v>-9195.791407</v>
      </c>
      <c r="G43" s="58">
        <f t="shared" si="28"/>
        <v>0</v>
      </c>
      <c r="H43" s="58">
        <f t="shared" si="28"/>
        <v>0</v>
      </c>
      <c r="I43" s="58">
        <f t="shared" si="28"/>
        <v>0</v>
      </c>
      <c r="J43" s="58">
        <f t="shared" si="28"/>
        <v>0</v>
      </c>
      <c r="K43" s="58">
        <f t="shared" si="28"/>
        <v>0</v>
      </c>
      <c r="L43" s="58">
        <f t="shared" si="28"/>
        <v>0</v>
      </c>
      <c r="M43" s="58">
        <f t="shared" si="28"/>
        <v>0</v>
      </c>
      <c r="N43" s="58">
        <f t="shared" si="28"/>
        <v>0</v>
      </c>
      <c r="O43" s="58">
        <f t="shared" si="28"/>
        <v>0</v>
      </c>
      <c r="P43" s="58">
        <f t="shared" si="28"/>
        <v>0</v>
      </c>
      <c r="Q43" s="58">
        <f t="shared" si="28"/>
        <v>0</v>
      </c>
      <c r="R43" s="58">
        <f t="shared" si="28"/>
        <v>0</v>
      </c>
      <c r="S43" s="58">
        <f t="shared" si="28"/>
        <v>0</v>
      </c>
      <c r="T43" s="58">
        <f t="shared" si="28"/>
        <v>0</v>
      </c>
      <c r="U43" s="58">
        <f t="shared" si="28"/>
        <v>0</v>
      </c>
      <c r="V43" s="58">
        <f t="shared" si="28"/>
        <v>0</v>
      </c>
      <c r="W43" s="58">
        <f t="shared" si="28"/>
        <v>0</v>
      </c>
      <c r="X43" s="58">
        <f t="shared" si="28"/>
        <v>0</v>
      </c>
      <c r="Y43" s="58">
        <f t="shared" si="28"/>
        <v>0</v>
      </c>
      <c r="Z43" s="58">
        <f t="shared" si="28"/>
        <v>0</v>
      </c>
      <c r="AA43" s="58">
        <f t="shared" si="28"/>
        <v>0</v>
      </c>
      <c r="AB43" s="58">
        <f t="shared" si="28"/>
        <v>0</v>
      </c>
      <c r="AC43" s="58">
        <f t="shared" si="28"/>
        <v>0</v>
      </c>
      <c r="AD43" s="58">
        <f t="shared" si="28"/>
        <v>0</v>
      </c>
      <c r="AE43" s="58">
        <f t="shared" si="28"/>
        <v>0</v>
      </c>
      <c r="AG43" s="59">
        <f t="shared" si="29"/>
        <v>0</v>
      </c>
    </row>
    <row r="44" ht="12.0" customHeight="1">
      <c r="A44" s="29" t="s">
        <v>114</v>
      </c>
      <c r="B44" s="58">
        <f t="shared" ref="B44:AE44" si="30">IF(B$33="",B26*B$5*0,B26*B$5*B$33)</f>
        <v>0</v>
      </c>
      <c r="C44" s="58">
        <f t="shared" si="30"/>
        <v>0</v>
      </c>
      <c r="D44" s="58">
        <f t="shared" si="30"/>
        <v>0</v>
      </c>
      <c r="E44" s="58">
        <f t="shared" si="30"/>
        <v>0</v>
      </c>
      <c r="F44" s="58">
        <f t="shared" si="30"/>
        <v>0</v>
      </c>
      <c r="G44" s="58">
        <f t="shared" si="30"/>
        <v>0</v>
      </c>
      <c r="H44" s="58">
        <f t="shared" si="30"/>
        <v>0</v>
      </c>
      <c r="I44" s="58">
        <f t="shared" si="30"/>
        <v>0</v>
      </c>
      <c r="J44" s="58">
        <f t="shared" si="30"/>
        <v>0</v>
      </c>
      <c r="K44" s="58">
        <f t="shared" si="30"/>
        <v>0</v>
      </c>
      <c r="L44" s="58">
        <f t="shared" si="30"/>
        <v>0</v>
      </c>
      <c r="M44" s="58">
        <f t="shared" si="30"/>
        <v>0</v>
      </c>
      <c r="N44" s="58">
        <f t="shared" si="30"/>
        <v>0</v>
      </c>
      <c r="O44" s="58">
        <f t="shared" si="30"/>
        <v>0</v>
      </c>
      <c r="P44" s="58">
        <f t="shared" si="30"/>
        <v>0</v>
      </c>
      <c r="Q44" s="58">
        <f t="shared" si="30"/>
        <v>0</v>
      </c>
      <c r="R44" s="58">
        <f t="shared" si="30"/>
        <v>0</v>
      </c>
      <c r="S44" s="58">
        <f t="shared" si="30"/>
        <v>0</v>
      </c>
      <c r="T44" s="58">
        <f t="shared" si="30"/>
        <v>0</v>
      </c>
      <c r="U44" s="58">
        <f t="shared" si="30"/>
        <v>0</v>
      </c>
      <c r="V44" s="58">
        <f t="shared" si="30"/>
        <v>0</v>
      </c>
      <c r="W44" s="58">
        <f t="shared" si="30"/>
        <v>0</v>
      </c>
      <c r="X44" s="58">
        <f t="shared" si="30"/>
        <v>0</v>
      </c>
      <c r="Y44" s="58">
        <f t="shared" si="30"/>
        <v>0</v>
      </c>
      <c r="Z44" s="58">
        <f t="shared" si="30"/>
        <v>0</v>
      </c>
      <c r="AA44" s="58">
        <f t="shared" si="30"/>
        <v>0</v>
      </c>
      <c r="AB44" s="58">
        <f t="shared" si="30"/>
        <v>0</v>
      </c>
      <c r="AC44" s="58">
        <f t="shared" si="30"/>
        <v>0</v>
      </c>
      <c r="AD44" s="58">
        <f t="shared" si="30"/>
        <v>0</v>
      </c>
      <c r="AE44" s="58">
        <f t="shared" si="30"/>
        <v>0</v>
      </c>
      <c r="AG44" s="59">
        <f t="shared" si="29"/>
        <v>0</v>
      </c>
    </row>
    <row r="45" ht="12.0" customHeight="1">
      <c r="A45" s="29" t="s">
        <v>115</v>
      </c>
      <c r="B45" s="58">
        <f t="shared" ref="B45:AE45" si="31">IF(B$33="",B27*B$5*0,B27*B$5*B$33)</f>
        <v>24853.49029</v>
      </c>
      <c r="C45" s="58">
        <f t="shared" si="31"/>
        <v>231578.016</v>
      </c>
      <c r="D45" s="58">
        <f t="shared" si="31"/>
        <v>0</v>
      </c>
      <c r="E45" s="58">
        <f t="shared" si="31"/>
        <v>-231578.016</v>
      </c>
      <c r="F45" s="58">
        <f t="shared" si="31"/>
        <v>-24853.49029</v>
      </c>
      <c r="G45" s="58">
        <f t="shared" si="31"/>
        <v>0</v>
      </c>
      <c r="H45" s="58">
        <f t="shared" si="31"/>
        <v>0</v>
      </c>
      <c r="I45" s="58">
        <f t="shared" si="31"/>
        <v>0</v>
      </c>
      <c r="J45" s="58">
        <f t="shared" si="31"/>
        <v>0</v>
      </c>
      <c r="K45" s="58">
        <f t="shared" si="31"/>
        <v>0</v>
      </c>
      <c r="L45" s="58">
        <f t="shared" si="31"/>
        <v>0</v>
      </c>
      <c r="M45" s="58">
        <f t="shared" si="31"/>
        <v>0</v>
      </c>
      <c r="N45" s="58">
        <f t="shared" si="31"/>
        <v>0</v>
      </c>
      <c r="O45" s="58">
        <f t="shared" si="31"/>
        <v>0</v>
      </c>
      <c r="P45" s="58">
        <f t="shared" si="31"/>
        <v>0</v>
      </c>
      <c r="Q45" s="58">
        <f t="shared" si="31"/>
        <v>0</v>
      </c>
      <c r="R45" s="58">
        <f t="shared" si="31"/>
        <v>0</v>
      </c>
      <c r="S45" s="58">
        <f t="shared" si="31"/>
        <v>0</v>
      </c>
      <c r="T45" s="58">
        <f t="shared" si="31"/>
        <v>0</v>
      </c>
      <c r="U45" s="58">
        <f t="shared" si="31"/>
        <v>0</v>
      </c>
      <c r="V45" s="58">
        <f t="shared" si="31"/>
        <v>0</v>
      </c>
      <c r="W45" s="58">
        <f t="shared" si="31"/>
        <v>0</v>
      </c>
      <c r="X45" s="58">
        <f t="shared" si="31"/>
        <v>0</v>
      </c>
      <c r="Y45" s="58">
        <f t="shared" si="31"/>
        <v>0</v>
      </c>
      <c r="Z45" s="58">
        <f t="shared" si="31"/>
        <v>0</v>
      </c>
      <c r="AA45" s="58">
        <f t="shared" si="31"/>
        <v>0</v>
      </c>
      <c r="AB45" s="58">
        <f t="shared" si="31"/>
        <v>0</v>
      </c>
      <c r="AC45" s="58">
        <f t="shared" si="31"/>
        <v>0</v>
      </c>
      <c r="AD45" s="58">
        <f t="shared" si="31"/>
        <v>0</v>
      </c>
      <c r="AE45" s="58">
        <f t="shared" si="31"/>
        <v>0</v>
      </c>
      <c r="AG45" s="59">
        <f t="shared" si="29"/>
        <v>0</v>
      </c>
    </row>
    <row r="46" ht="12.0" customHeight="1">
      <c r="A46" s="29" t="s">
        <v>116</v>
      </c>
      <c r="B46" s="58">
        <f t="shared" ref="B46:AE46" si="32">IF(B$33="",B28*B$5*0,B28*B$5*B$33)</f>
        <v>0</v>
      </c>
      <c r="C46" s="58">
        <f t="shared" si="32"/>
        <v>0</v>
      </c>
      <c r="D46" s="58">
        <f t="shared" si="32"/>
        <v>0</v>
      </c>
      <c r="E46" s="58">
        <f t="shared" si="32"/>
        <v>0</v>
      </c>
      <c r="F46" s="58">
        <f t="shared" si="32"/>
        <v>0</v>
      </c>
      <c r="G46" s="58">
        <f t="shared" si="32"/>
        <v>0</v>
      </c>
      <c r="H46" s="58">
        <f t="shared" si="32"/>
        <v>0</v>
      </c>
      <c r="I46" s="58">
        <f t="shared" si="32"/>
        <v>0</v>
      </c>
      <c r="J46" s="58">
        <f t="shared" si="32"/>
        <v>0</v>
      </c>
      <c r="K46" s="58">
        <f t="shared" si="32"/>
        <v>0</v>
      </c>
      <c r="L46" s="58">
        <f t="shared" si="32"/>
        <v>0</v>
      </c>
      <c r="M46" s="58">
        <f t="shared" si="32"/>
        <v>0</v>
      </c>
      <c r="N46" s="58">
        <f t="shared" si="32"/>
        <v>0</v>
      </c>
      <c r="O46" s="58">
        <f t="shared" si="32"/>
        <v>0</v>
      </c>
      <c r="P46" s="58">
        <f t="shared" si="32"/>
        <v>0</v>
      </c>
      <c r="Q46" s="58">
        <f t="shared" si="32"/>
        <v>0</v>
      </c>
      <c r="R46" s="58">
        <f t="shared" si="32"/>
        <v>0</v>
      </c>
      <c r="S46" s="58">
        <f t="shared" si="32"/>
        <v>0</v>
      </c>
      <c r="T46" s="58">
        <f t="shared" si="32"/>
        <v>0</v>
      </c>
      <c r="U46" s="58">
        <f t="shared" si="32"/>
        <v>0</v>
      </c>
      <c r="V46" s="58">
        <f t="shared" si="32"/>
        <v>0</v>
      </c>
      <c r="W46" s="58">
        <f t="shared" si="32"/>
        <v>0</v>
      </c>
      <c r="X46" s="58">
        <f t="shared" si="32"/>
        <v>0</v>
      </c>
      <c r="Y46" s="58">
        <f t="shared" si="32"/>
        <v>0</v>
      </c>
      <c r="Z46" s="58">
        <f t="shared" si="32"/>
        <v>0</v>
      </c>
      <c r="AA46" s="58">
        <f t="shared" si="32"/>
        <v>0</v>
      </c>
      <c r="AB46" s="58">
        <f t="shared" si="32"/>
        <v>0</v>
      </c>
      <c r="AC46" s="58">
        <f t="shared" si="32"/>
        <v>0</v>
      </c>
      <c r="AD46" s="58">
        <f t="shared" si="32"/>
        <v>0</v>
      </c>
      <c r="AE46" s="58">
        <f t="shared" si="32"/>
        <v>0</v>
      </c>
      <c r="AG46" s="59">
        <f t="shared" si="29"/>
        <v>0</v>
      </c>
    </row>
    <row r="47" ht="12.0" customHeight="1">
      <c r="A47" s="29" t="s">
        <v>117</v>
      </c>
      <c r="B47" s="58">
        <f t="shared" ref="B47:AE47" si="33">IF(B$33="",B29*B$5*0,B29*B$5*B$33)</f>
        <v>965.0697912</v>
      </c>
      <c r="C47" s="58">
        <f t="shared" si="33"/>
        <v>7409.032883</v>
      </c>
      <c r="D47" s="58">
        <f t="shared" si="33"/>
        <v>0</v>
      </c>
      <c r="E47" s="58">
        <f t="shared" si="33"/>
        <v>-7409.032883</v>
      </c>
      <c r="F47" s="58">
        <f t="shared" si="33"/>
        <v>-965.0697912</v>
      </c>
      <c r="G47" s="58">
        <f t="shared" si="33"/>
        <v>0</v>
      </c>
      <c r="H47" s="58">
        <f t="shared" si="33"/>
        <v>0</v>
      </c>
      <c r="I47" s="58">
        <f t="shared" si="33"/>
        <v>0</v>
      </c>
      <c r="J47" s="58">
        <f t="shared" si="33"/>
        <v>0</v>
      </c>
      <c r="K47" s="58">
        <f t="shared" si="33"/>
        <v>0</v>
      </c>
      <c r="L47" s="58">
        <f t="shared" si="33"/>
        <v>0</v>
      </c>
      <c r="M47" s="58">
        <f t="shared" si="33"/>
        <v>0</v>
      </c>
      <c r="N47" s="58">
        <f t="shared" si="33"/>
        <v>0</v>
      </c>
      <c r="O47" s="58">
        <f t="shared" si="33"/>
        <v>0</v>
      </c>
      <c r="P47" s="58">
        <f t="shared" si="33"/>
        <v>0</v>
      </c>
      <c r="Q47" s="58">
        <f t="shared" si="33"/>
        <v>0</v>
      </c>
      <c r="R47" s="58">
        <f t="shared" si="33"/>
        <v>0</v>
      </c>
      <c r="S47" s="58">
        <f t="shared" si="33"/>
        <v>0</v>
      </c>
      <c r="T47" s="58">
        <f t="shared" si="33"/>
        <v>0</v>
      </c>
      <c r="U47" s="58">
        <f t="shared" si="33"/>
        <v>0</v>
      </c>
      <c r="V47" s="58">
        <f t="shared" si="33"/>
        <v>0</v>
      </c>
      <c r="W47" s="58">
        <f t="shared" si="33"/>
        <v>0</v>
      </c>
      <c r="X47" s="58">
        <f t="shared" si="33"/>
        <v>0</v>
      </c>
      <c r="Y47" s="58">
        <f t="shared" si="33"/>
        <v>0</v>
      </c>
      <c r="Z47" s="58">
        <f t="shared" si="33"/>
        <v>0</v>
      </c>
      <c r="AA47" s="58">
        <f t="shared" si="33"/>
        <v>0</v>
      </c>
      <c r="AB47" s="58">
        <f t="shared" si="33"/>
        <v>0</v>
      </c>
      <c r="AC47" s="58">
        <f t="shared" si="33"/>
        <v>0</v>
      </c>
      <c r="AD47" s="58">
        <f t="shared" si="33"/>
        <v>0</v>
      </c>
      <c r="AE47" s="58">
        <f t="shared" si="33"/>
        <v>0</v>
      </c>
      <c r="AG47" s="59">
        <f t="shared" si="29"/>
        <v>0</v>
      </c>
    </row>
    <row r="48" ht="12.0" customHeight="1">
      <c r="A48" s="29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G48" s="62" t="s">
        <v>118</v>
      </c>
    </row>
    <row r="49" ht="12.0" customHeight="1">
      <c r="A49" s="29" t="s">
        <v>119</v>
      </c>
      <c r="B49" s="58">
        <f t="shared" ref="B49:AE49" si="34">IF(B$31="",0,B24*(B$31^3-B$32^3)/3)</f>
        <v>81.69283259</v>
      </c>
      <c r="C49" s="58">
        <f t="shared" si="34"/>
        <v>768.0662065</v>
      </c>
      <c r="D49" s="58">
        <f t="shared" si="34"/>
        <v>0.00005209856005</v>
      </c>
      <c r="E49" s="58">
        <f t="shared" si="34"/>
        <v>768.0662065</v>
      </c>
      <c r="F49" s="58">
        <f t="shared" si="34"/>
        <v>81.69283259</v>
      </c>
      <c r="G49" s="58">
        <f t="shared" si="34"/>
        <v>0</v>
      </c>
      <c r="H49" s="58">
        <f t="shared" si="34"/>
        <v>0</v>
      </c>
      <c r="I49" s="58">
        <f t="shared" si="34"/>
        <v>0</v>
      </c>
      <c r="J49" s="58">
        <f t="shared" si="34"/>
        <v>0</v>
      </c>
      <c r="K49" s="58">
        <f t="shared" si="34"/>
        <v>0</v>
      </c>
      <c r="L49" s="58">
        <f t="shared" si="34"/>
        <v>0</v>
      </c>
      <c r="M49" s="58">
        <f t="shared" si="34"/>
        <v>0</v>
      </c>
      <c r="N49" s="58">
        <f t="shared" si="34"/>
        <v>0</v>
      </c>
      <c r="O49" s="58">
        <f t="shared" si="34"/>
        <v>0</v>
      </c>
      <c r="P49" s="58">
        <f t="shared" si="34"/>
        <v>0</v>
      </c>
      <c r="Q49" s="58">
        <f t="shared" si="34"/>
        <v>0</v>
      </c>
      <c r="R49" s="58">
        <f t="shared" si="34"/>
        <v>0</v>
      </c>
      <c r="S49" s="58">
        <f t="shared" si="34"/>
        <v>0</v>
      </c>
      <c r="T49" s="58">
        <f t="shared" si="34"/>
        <v>0</v>
      </c>
      <c r="U49" s="58">
        <f t="shared" si="34"/>
        <v>0</v>
      </c>
      <c r="V49" s="58">
        <f t="shared" si="34"/>
        <v>0</v>
      </c>
      <c r="W49" s="58">
        <f t="shared" si="34"/>
        <v>0</v>
      </c>
      <c r="X49" s="58">
        <f t="shared" si="34"/>
        <v>0</v>
      </c>
      <c r="Y49" s="58">
        <f t="shared" si="34"/>
        <v>0</v>
      </c>
      <c r="Z49" s="58">
        <f t="shared" si="34"/>
        <v>0</v>
      </c>
      <c r="AA49" s="58">
        <f t="shared" si="34"/>
        <v>0</v>
      </c>
      <c r="AB49" s="58">
        <f t="shared" si="34"/>
        <v>0</v>
      </c>
      <c r="AC49" s="58">
        <f t="shared" si="34"/>
        <v>0</v>
      </c>
      <c r="AD49" s="58">
        <f t="shared" si="34"/>
        <v>0</v>
      </c>
      <c r="AE49" s="58">
        <f t="shared" si="34"/>
        <v>0</v>
      </c>
      <c r="AG49" s="59">
        <f t="shared" ref="AG49:AG54" si="36">SUM(B49:AE49)</f>
        <v>1699.51813</v>
      </c>
    </row>
    <row r="50" ht="12.0" customHeight="1">
      <c r="A50" s="29" t="s">
        <v>120</v>
      </c>
      <c r="B50" s="58">
        <f t="shared" ref="B50:AE50" si="35">IF(B$31="",0,B25*(B$31^3-B$32^3)/3)</f>
        <v>32.17643168</v>
      </c>
      <c r="C50" s="58">
        <f t="shared" si="35"/>
        <v>192.0165516</v>
      </c>
      <c r="D50" s="58">
        <f t="shared" si="35"/>
        <v>0.00001302464001</v>
      </c>
      <c r="E50" s="58">
        <f t="shared" si="35"/>
        <v>192.0165516</v>
      </c>
      <c r="F50" s="58">
        <f t="shared" si="35"/>
        <v>32.17643168</v>
      </c>
      <c r="G50" s="58">
        <f t="shared" si="35"/>
        <v>0</v>
      </c>
      <c r="H50" s="58">
        <f t="shared" si="35"/>
        <v>0</v>
      </c>
      <c r="I50" s="58">
        <f t="shared" si="35"/>
        <v>0</v>
      </c>
      <c r="J50" s="58">
        <f t="shared" si="35"/>
        <v>0</v>
      </c>
      <c r="K50" s="58">
        <f t="shared" si="35"/>
        <v>0</v>
      </c>
      <c r="L50" s="58">
        <f t="shared" si="35"/>
        <v>0</v>
      </c>
      <c r="M50" s="58">
        <f t="shared" si="35"/>
        <v>0</v>
      </c>
      <c r="N50" s="58">
        <f t="shared" si="35"/>
        <v>0</v>
      </c>
      <c r="O50" s="58">
        <f t="shared" si="35"/>
        <v>0</v>
      </c>
      <c r="P50" s="58">
        <f t="shared" si="35"/>
        <v>0</v>
      </c>
      <c r="Q50" s="58">
        <f t="shared" si="35"/>
        <v>0</v>
      </c>
      <c r="R50" s="58">
        <f t="shared" si="35"/>
        <v>0</v>
      </c>
      <c r="S50" s="58">
        <f t="shared" si="35"/>
        <v>0</v>
      </c>
      <c r="T50" s="58">
        <f t="shared" si="35"/>
        <v>0</v>
      </c>
      <c r="U50" s="58">
        <f t="shared" si="35"/>
        <v>0</v>
      </c>
      <c r="V50" s="58">
        <f t="shared" si="35"/>
        <v>0</v>
      </c>
      <c r="W50" s="58">
        <f t="shared" si="35"/>
        <v>0</v>
      </c>
      <c r="X50" s="58">
        <f t="shared" si="35"/>
        <v>0</v>
      </c>
      <c r="Y50" s="58">
        <f t="shared" si="35"/>
        <v>0</v>
      </c>
      <c r="Z50" s="58">
        <f t="shared" si="35"/>
        <v>0</v>
      </c>
      <c r="AA50" s="58">
        <f t="shared" si="35"/>
        <v>0</v>
      </c>
      <c r="AB50" s="58">
        <f t="shared" si="35"/>
        <v>0</v>
      </c>
      <c r="AC50" s="58">
        <f t="shared" si="35"/>
        <v>0</v>
      </c>
      <c r="AD50" s="58">
        <f t="shared" si="35"/>
        <v>0</v>
      </c>
      <c r="AE50" s="58">
        <f t="shared" si="35"/>
        <v>0</v>
      </c>
      <c r="AG50" s="59">
        <f t="shared" si="36"/>
        <v>448.3859796</v>
      </c>
    </row>
    <row r="51" ht="12.0" customHeight="1">
      <c r="A51" s="29" t="s">
        <v>121</v>
      </c>
      <c r="B51" s="58">
        <f t="shared" ref="B51:AE51" si="37">IF(B$31="",0,B26*(B$31^3-B$32^3)/3)</f>
        <v>0</v>
      </c>
      <c r="C51" s="58">
        <f t="shared" si="37"/>
        <v>0</v>
      </c>
      <c r="D51" s="58">
        <f t="shared" si="37"/>
        <v>0</v>
      </c>
      <c r="E51" s="58">
        <f t="shared" si="37"/>
        <v>0</v>
      </c>
      <c r="F51" s="58">
        <f t="shared" si="37"/>
        <v>0</v>
      </c>
      <c r="G51" s="58">
        <f t="shared" si="37"/>
        <v>0</v>
      </c>
      <c r="H51" s="58">
        <f t="shared" si="37"/>
        <v>0</v>
      </c>
      <c r="I51" s="58">
        <f t="shared" si="37"/>
        <v>0</v>
      </c>
      <c r="J51" s="58">
        <f t="shared" si="37"/>
        <v>0</v>
      </c>
      <c r="K51" s="58">
        <f t="shared" si="37"/>
        <v>0</v>
      </c>
      <c r="L51" s="58">
        <f t="shared" si="37"/>
        <v>0</v>
      </c>
      <c r="M51" s="58">
        <f t="shared" si="37"/>
        <v>0</v>
      </c>
      <c r="N51" s="58">
        <f t="shared" si="37"/>
        <v>0</v>
      </c>
      <c r="O51" s="58">
        <f t="shared" si="37"/>
        <v>0</v>
      </c>
      <c r="P51" s="58">
        <f t="shared" si="37"/>
        <v>0</v>
      </c>
      <c r="Q51" s="58">
        <f t="shared" si="37"/>
        <v>0</v>
      </c>
      <c r="R51" s="58">
        <f t="shared" si="37"/>
        <v>0</v>
      </c>
      <c r="S51" s="58">
        <f t="shared" si="37"/>
        <v>0</v>
      </c>
      <c r="T51" s="58">
        <f t="shared" si="37"/>
        <v>0</v>
      </c>
      <c r="U51" s="58">
        <f t="shared" si="37"/>
        <v>0</v>
      </c>
      <c r="V51" s="58">
        <f t="shared" si="37"/>
        <v>0</v>
      </c>
      <c r="W51" s="58">
        <f t="shared" si="37"/>
        <v>0</v>
      </c>
      <c r="X51" s="58">
        <f t="shared" si="37"/>
        <v>0</v>
      </c>
      <c r="Y51" s="58">
        <f t="shared" si="37"/>
        <v>0</v>
      </c>
      <c r="Z51" s="58">
        <f t="shared" si="37"/>
        <v>0</v>
      </c>
      <c r="AA51" s="58">
        <f t="shared" si="37"/>
        <v>0</v>
      </c>
      <c r="AB51" s="58">
        <f t="shared" si="37"/>
        <v>0</v>
      </c>
      <c r="AC51" s="58">
        <f t="shared" si="37"/>
        <v>0</v>
      </c>
      <c r="AD51" s="58">
        <f t="shared" si="37"/>
        <v>0</v>
      </c>
      <c r="AE51" s="58">
        <f t="shared" si="37"/>
        <v>0</v>
      </c>
      <c r="AG51" s="59">
        <f t="shared" si="36"/>
        <v>0</v>
      </c>
    </row>
    <row r="52" ht="12.0" customHeight="1">
      <c r="A52" s="29" t="s">
        <v>122</v>
      </c>
      <c r="B52" s="58">
        <f t="shared" ref="B52:AE52" si="38">IF(B$31="",0,B27*(B$31^3-B$32^3)/3)</f>
        <v>86.96332887</v>
      </c>
      <c r="C52" s="58">
        <f t="shared" si="38"/>
        <v>768.0662065</v>
      </c>
      <c r="D52" s="58">
        <f t="shared" si="38"/>
        <v>0.00005209856005</v>
      </c>
      <c r="E52" s="58">
        <f t="shared" si="38"/>
        <v>768.0662065</v>
      </c>
      <c r="F52" s="58">
        <f t="shared" si="38"/>
        <v>86.96332887</v>
      </c>
      <c r="G52" s="58">
        <f t="shared" si="38"/>
        <v>0</v>
      </c>
      <c r="H52" s="58">
        <f t="shared" si="38"/>
        <v>0</v>
      </c>
      <c r="I52" s="58">
        <f t="shared" si="38"/>
        <v>0</v>
      </c>
      <c r="J52" s="58">
        <f t="shared" si="38"/>
        <v>0</v>
      </c>
      <c r="K52" s="58">
        <f t="shared" si="38"/>
        <v>0</v>
      </c>
      <c r="L52" s="58">
        <f t="shared" si="38"/>
        <v>0</v>
      </c>
      <c r="M52" s="58">
        <f t="shared" si="38"/>
        <v>0</v>
      </c>
      <c r="N52" s="58">
        <f t="shared" si="38"/>
        <v>0</v>
      </c>
      <c r="O52" s="58">
        <f t="shared" si="38"/>
        <v>0</v>
      </c>
      <c r="P52" s="58">
        <f t="shared" si="38"/>
        <v>0</v>
      </c>
      <c r="Q52" s="58">
        <f t="shared" si="38"/>
        <v>0</v>
      </c>
      <c r="R52" s="58">
        <f t="shared" si="38"/>
        <v>0</v>
      </c>
      <c r="S52" s="58">
        <f t="shared" si="38"/>
        <v>0</v>
      </c>
      <c r="T52" s="58">
        <f t="shared" si="38"/>
        <v>0</v>
      </c>
      <c r="U52" s="58">
        <f t="shared" si="38"/>
        <v>0</v>
      </c>
      <c r="V52" s="58">
        <f t="shared" si="38"/>
        <v>0</v>
      </c>
      <c r="W52" s="58">
        <f t="shared" si="38"/>
        <v>0</v>
      </c>
      <c r="X52" s="58">
        <f t="shared" si="38"/>
        <v>0</v>
      </c>
      <c r="Y52" s="58">
        <f t="shared" si="38"/>
        <v>0</v>
      </c>
      <c r="Z52" s="58">
        <f t="shared" si="38"/>
        <v>0</v>
      </c>
      <c r="AA52" s="58">
        <f t="shared" si="38"/>
        <v>0</v>
      </c>
      <c r="AB52" s="58">
        <f t="shared" si="38"/>
        <v>0</v>
      </c>
      <c r="AC52" s="58">
        <f t="shared" si="38"/>
        <v>0</v>
      </c>
      <c r="AD52" s="58">
        <f t="shared" si="38"/>
        <v>0</v>
      </c>
      <c r="AE52" s="58">
        <f t="shared" si="38"/>
        <v>0</v>
      </c>
      <c r="AG52" s="59">
        <f t="shared" si="36"/>
        <v>1710.059123</v>
      </c>
    </row>
    <row r="53" ht="12.0" customHeight="1">
      <c r="A53" s="29" t="s">
        <v>123</v>
      </c>
      <c r="B53" s="58">
        <f t="shared" ref="B53:AE53" si="39">IF(B$31="",0,B28*(B$31^3-B$32^3)/3)</f>
        <v>0</v>
      </c>
      <c r="C53" s="58">
        <f t="shared" si="39"/>
        <v>0</v>
      </c>
      <c r="D53" s="58">
        <f t="shared" si="39"/>
        <v>0</v>
      </c>
      <c r="E53" s="58">
        <f t="shared" si="39"/>
        <v>0</v>
      </c>
      <c r="F53" s="58">
        <f t="shared" si="39"/>
        <v>0</v>
      </c>
      <c r="G53" s="58">
        <f t="shared" si="39"/>
        <v>0</v>
      </c>
      <c r="H53" s="58">
        <f t="shared" si="39"/>
        <v>0</v>
      </c>
      <c r="I53" s="58">
        <f t="shared" si="39"/>
        <v>0</v>
      </c>
      <c r="J53" s="58">
        <f t="shared" si="39"/>
        <v>0</v>
      </c>
      <c r="K53" s="58">
        <f t="shared" si="39"/>
        <v>0</v>
      </c>
      <c r="L53" s="58">
        <f t="shared" si="39"/>
        <v>0</v>
      </c>
      <c r="M53" s="58">
        <f t="shared" si="39"/>
        <v>0</v>
      </c>
      <c r="N53" s="58">
        <f t="shared" si="39"/>
        <v>0</v>
      </c>
      <c r="O53" s="58">
        <f t="shared" si="39"/>
        <v>0</v>
      </c>
      <c r="P53" s="58">
        <f t="shared" si="39"/>
        <v>0</v>
      </c>
      <c r="Q53" s="58">
        <f t="shared" si="39"/>
        <v>0</v>
      </c>
      <c r="R53" s="58">
        <f t="shared" si="39"/>
        <v>0</v>
      </c>
      <c r="S53" s="58">
        <f t="shared" si="39"/>
        <v>0</v>
      </c>
      <c r="T53" s="58">
        <f t="shared" si="39"/>
        <v>0</v>
      </c>
      <c r="U53" s="58">
        <f t="shared" si="39"/>
        <v>0</v>
      </c>
      <c r="V53" s="58">
        <f t="shared" si="39"/>
        <v>0</v>
      </c>
      <c r="W53" s="58">
        <f t="shared" si="39"/>
        <v>0</v>
      </c>
      <c r="X53" s="58">
        <f t="shared" si="39"/>
        <v>0</v>
      </c>
      <c r="Y53" s="58">
        <f t="shared" si="39"/>
        <v>0</v>
      </c>
      <c r="Z53" s="58">
        <f t="shared" si="39"/>
        <v>0</v>
      </c>
      <c r="AA53" s="58">
        <f t="shared" si="39"/>
        <v>0</v>
      </c>
      <c r="AB53" s="58">
        <f t="shared" si="39"/>
        <v>0</v>
      </c>
      <c r="AC53" s="58">
        <f t="shared" si="39"/>
        <v>0</v>
      </c>
      <c r="AD53" s="58">
        <f t="shared" si="39"/>
        <v>0</v>
      </c>
      <c r="AE53" s="58">
        <f t="shared" si="39"/>
        <v>0</v>
      </c>
      <c r="AG53" s="59">
        <f t="shared" si="36"/>
        <v>0</v>
      </c>
    </row>
    <row r="54" ht="12.0" customHeight="1">
      <c r="A54" s="29" t="s">
        <v>124</v>
      </c>
      <c r="B54" s="58">
        <f t="shared" ref="B54:AE54" si="40">IF(B$31="",0,B29*(B$31^3-B$32^3)/3)</f>
        <v>3.376816723</v>
      </c>
      <c r="C54" s="58">
        <f t="shared" si="40"/>
        <v>24.57326424</v>
      </c>
      <c r="D54" s="58">
        <f t="shared" si="40"/>
        <v>0</v>
      </c>
      <c r="E54" s="58">
        <f t="shared" si="40"/>
        <v>24.57326424</v>
      </c>
      <c r="F54" s="58">
        <f t="shared" si="40"/>
        <v>3.376816723</v>
      </c>
      <c r="G54" s="58">
        <f t="shared" si="40"/>
        <v>0</v>
      </c>
      <c r="H54" s="58">
        <f t="shared" si="40"/>
        <v>0</v>
      </c>
      <c r="I54" s="58">
        <f t="shared" si="40"/>
        <v>0</v>
      </c>
      <c r="J54" s="58">
        <f t="shared" si="40"/>
        <v>0</v>
      </c>
      <c r="K54" s="58">
        <f t="shared" si="40"/>
        <v>0</v>
      </c>
      <c r="L54" s="58">
        <f t="shared" si="40"/>
        <v>0</v>
      </c>
      <c r="M54" s="58">
        <f t="shared" si="40"/>
        <v>0</v>
      </c>
      <c r="N54" s="58">
        <f t="shared" si="40"/>
        <v>0</v>
      </c>
      <c r="O54" s="58">
        <f t="shared" si="40"/>
        <v>0</v>
      </c>
      <c r="P54" s="58">
        <f t="shared" si="40"/>
        <v>0</v>
      </c>
      <c r="Q54" s="58">
        <f t="shared" si="40"/>
        <v>0</v>
      </c>
      <c r="R54" s="58">
        <f t="shared" si="40"/>
        <v>0</v>
      </c>
      <c r="S54" s="58">
        <f t="shared" si="40"/>
        <v>0</v>
      </c>
      <c r="T54" s="58">
        <f t="shared" si="40"/>
        <v>0</v>
      </c>
      <c r="U54" s="58">
        <f t="shared" si="40"/>
        <v>0</v>
      </c>
      <c r="V54" s="58">
        <f t="shared" si="40"/>
        <v>0</v>
      </c>
      <c r="W54" s="58">
        <f t="shared" si="40"/>
        <v>0</v>
      </c>
      <c r="X54" s="58">
        <f t="shared" si="40"/>
        <v>0</v>
      </c>
      <c r="Y54" s="58">
        <f t="shared" si="40"/>
        <v>0</v>
      </c>
      <c r="Z54" s="58">
        <f t="shared" si="40"/>
        <v>0</v>
      </c>
      <c r="AA54" s="58">
        <f t="shared" si="40"/>
        <v>0</v>
      </c>
      <c r="AB54" s="58">
        <f t="shared" si="40"/>
        <v>0</v>
      </c>
      <c r="AC54" s="58">
        <f t="shared" si="40"/>
        <v>0</v>
      </c>
      <c r="AD54" s="58">
        <f t="shared" si="40"/>
        <v>0</v>
      </c>
      <c r="AE54" s="58">
        <f t="shared" si="40"/>
        <v>0</v>
      </c>
      <c r="AG54" s="59">
        <f t="shared" si="36"/>
        <v>55.90016193</v>
      </c>
    </row>
    <row r="55" ht="12.0" customHeight="1">
      <c r="A55" s="29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G55" s="4"/>
    </row>
    <row r="56" ht="12.0" customHeight="1">
      <c r="A56" s="29" t="s">
        <v>39</v>
      </c>
      <c r="B56" s="58">
        <f>IF(B5&gt;0,HLOOKUP(B$4,Materials!$B$4:$I$11,7,FALSE),0)</f>
        <v>-0.000001</v>
      </c>
      <c r="C56" s="58">
        <f>IF(C5&gt;0,HLOOKUP(C$4,Materials!$B$4:$I$11,7,FALSE),0)</f>
        <v>-0.000001</v>
      </c>
      <c r="D56" s="58" t="str">
        <f>IF(D5&gt;0,HLOOKUP(D$4,Materials!$B$4:$I$11,7,FALSE),0)</f>
        <v/>
      </c>
      <c r="E56" s="58">
        <f>IF(E5&gt;0,HLOOKUP(E$4,Materials!$B$4:$Z$11,7,FALSE),0)</f>
        <v>-0.000001</v>
      </c>
      <c r="F56" s="58">
        <f>IF(F5&gt;0,HLOOKUP(F$4,Materials!$B$4:$I$11,7,FALSE),0)</f>
        <v>-0.000001</v>
      </c>
      <c r="G56" s="58">
        <f>IF(G5&gt;0,HLOOKUP(G$4,Materials!$B$4:$I$11,7,FALSE),0)</f>
        <v>0</v>
      </c>
      <c r="H56" s="58">
        <f>IF(H5&gt;0,HLOOKUP(H$4,Materials!$B$4:$I$11,7,FALSE),0)</f>
        <v>0</v>
      </c>
      <c r="I56" s="58">
        <f>IF(I5&gt;0,HLOOKUP(I$4,Materials!$B$4:$I$11,7,FALSE),0)</f>
        <v>0</v>
      </c>
      <c r="J56" s="58">
        <f>IF(J5&gt;0,HLOOKUP(J$4,Materials!$B$4:$I$11,7,FALSE),0)</f>
        <v>0</v>
      </c>
      <c r="K56" s="58">
        <f>IF(K5&gt;0,HLOOKUP(K$4,Materials!$B$4:$I$11,7,FALSE),0)</f>
        <v>0</v>
      </c>
      <c r="L56" s="58">
        <f>IF(L5&gt;0,HLOOKUP(L$4,Materials!$B$4:$I$11,7,FALSE),0)</f>
        <v>0</v>
      </c>
      <c r="M56" s="58">
        <f>IF(M5&gt;0,HLOOKUP(M$4,Materials!$B$4:$I$11,7,FALSE),0)</f>
        <v>0</v>
      </c>
      <c r="N56" s="58">
        <f>IF(N5&gt;0,HLOOKUP(N$4,Materials!$B$4:$I$11,7,FALSE),0)</f>
        <v>0</v>
      </c>
      <c r="O56" s="58">
        <f>IF(O5&gt;0,HLOOKUP(O$4,Materials!$B$4:$I$11,7,FALSE),0)</f>
        <v>0</v>
      </c>
      <c r="P56" s="58">
        <f>IF(P5&gt;0,HLOOKUP(P$4,Materials!$B$4:$I$11,7,FALSE),0)</f>
        <v>0</v>
      </c>
      <c r="Q56" s="58">
        <f>IF(Q5&gt;0,HLOOKUP(Q$4,Materials!$B$4:$I$11,7,FALSE),0)</f>
        <v>0</v>
      </c>
      <c r="R56" s="58">
        <f>IF(R5&gt;0,HLOOKUP(R$4,Materials!$B$4:$I$11,7,FALSE),0)</f>
        <v>0</v>
      </c>
      <c r="S56" s="58">
        <f>IF(S5&gt;0,HLOOKUP(S$4,Materials!$B$4:$I$11,7,FALSE),0)</f>
        <v>0</v>
      </c>
      <c r="T56" s="58">
        <f>IF(T5&gt;0,HLOOKUP(T$4,Materials!$B$4:$I$11,7,FALSE),0)</f>
        <v>0</v>
      </c>
      <c r="U56" s="58">
        <f>IF(U5&gt;0,HLOOKUP(U$4,Materials!$B$4:$I$11,7,FALSE),0)</f>
        <v>0</v>
      </c>
      <c r="V56" s="58">
        <f>IF(V5&gt;0,HLOOKUP(V$4,Materials!$B$4:$I$11,7,FALSE),0)</f>
        <v>0</v>
      </c>
      <c r="W56" s="58">
        <f>IF(W5&gt;0,HLOOKUP(W$4,Materials!$B$4:$I$11,7,FALSE),0)</f>
        <v>0</v>
      </c>
      <c r="X56" s="58">
        <f>IF(X5&gt;0,HLOOKUP(X$4,Materials!$B$4:$I$11,7,FALSE),0)</f>
        <v>0</v>
      </c>
      <c r="Y56" s="58">
        <f>IF(Y5&gt;0,HLOOKUP(Y$4,Materials!$B$4:$I$11,7,FALSE),0)</f>
        <v>0</v>
      </c>
      <c r="Z56" s="58">
        <f>IF(Z5&gt;0,HLOOKUP(Z$4,Materials!$B$4:$I$11,7,FALSE),0)</f>
        <v>0</v>
      </c>
      <c r="AA56" s="58">
        <f>IF(AA5&gt;0,HLOOKUP(AA$4,Materials!$B$4:$I$11,7,FALSE),0)</f>
        <v>0</v>
      </c>
      <c r="AB56" s="58">
        <f>IF(AB5&gt;0,HLOOKUP(AB$4,Materials!$B$4:$I$11,7,FALSE),0)</f>
        <v>0</v>
      </c>
      <c r="AC56" s="58">
        <f>IF(AC5&gt;0,HLOOKUP(AC$4,Materials!$B$4:$I$11,7,FALSE),0)</f>
        <v>0</v>
      </c>
      <c r="AD56" s="58">
        <f>IF(AD5&gt;0,HLOOKUP(AD$4,Materials!$B$4:$I$11,7,FALSE),0)</f>
        <v>0</v>
      </c>
      <c r="AE56" s="58">
        <f>IF(AE5&gt;0,HLOOKUP(AE$4,Materials!$B$4:$I$11,7,FALSE),0)</f>
        <v>0</v>
      </c>
      <c r="AG56" s="4"/>
    </row>
    <row r="57" ht="12.0" customHeight="1">
      <c r="A57" s="29" t="s">
        <v>40</v>
      </c>
      <c r="B57" s="58">
        <f>IF(B5&gt;0,HLOOKUP(B$4,Materials!$B$4:$I$11,8,FALSE),0)</f>
        <v>0.00001</v>
      </c>
      <c r="C57" s="58">
        <f>IF(C5&gt;0,HLOOKUP(C$4,Materials!$B$4:$I$11,8,FALSE),0)</f>
        <v>0.00001</v>
      </c>
      <c r="D57" s="58" t="str">
        <f>IF(D5&gt;0,HLOOKUP(D$4,Materials!$B$4:$I$11,8,FALSE),0)</f>
        <v/>
      </c>
      <c r="E57" s="58">
        <f>IF(E5&gt;0,HLOOKUP(E$4,Materials!$B$4:$Z$11,8,FALSE),0)</f>
        <v>0.00001</v>
      </c>
      <c r="F57" s="58">
        <f>IF(F5&gt;0,HLOOKUP(F$4,Materials!$B$4:$I$11,8,FALSE),0)</f>
        <v>0.00001</v>
      </c>
      <c r="G57" s="58">
        <f>IF(G5&gt;0,HLOOKUP(G$4,Materials!$B$4:$I$11,8,FALSE),0)</f>
        <v>0</v>
      </c>
      <c r="H57" s="58">
        <f>IF(H5&gt;0,HLOOKUP(H$4,Materials!$B$4:$I$11,8,FALSE),0)</f>
        <v>0</v>
      </c>
      <c r="I57" s="58">
        <f>IF(I5&gt;0,HLOOKUP(I$4,Materials!$B$4:$I$11,8,FALSE),0)</f>
        <v>0</v>
      </c>
      <c r="J57" s="58">
        <f>IF(J5&gt;0,HLOOKUP(J$4,Materials!$B$4:$I$11,8,FALSE),0)</f>
        <v>0</v>
      </c>
      <c r="K57" s="58">
        <f>IF(K5&gt;0,HLOOKUP(K$4,Materials!$B$4:$I$11,8,FALSE),0)</f>
        <v>0</v>
      </c>
      <c r="L57" s="58">
        <f>IF(L5&gt;0,HLOOKUP(L$4,Materials!$B$4:$I$11,8,FALSE),0)</f>
        <v>0</v>
      </c>
      <c r="M57" s="58">
        <f>IF(M5&gt;0,HLOOKUP(M$4,Materials!$B$4:$I$11,8,FALSE),0)</f>
        <v>0</v>
      </c>
      <c r="N57" s="58">
        <f>IF(N5&gt;0,HLOOKUP(N$4,Materials!$B$4:$I$11,8,FALSE),0)</f>
        <v>0</v>
      </c>
      <c r="O57" s="58">
        <f>IF(O5&gt;0,HLOOKUP(O$4,Materials!$B$4:$I$11,8,FALSE),0)</f>
        <v>0</v>
      </c>
      <c r="P57" s="58">
        <f>IF(P5&gt;0,HLOOKUP(P$4,Materials!$B$4:$I$11,8,FALSE),0)</f>
        <v>0</v>
      </c>
      <c r="Q57" s="58">
        <f>IF(Q5&gt;0,HLOOKUP(Q$4,Materials!$B$4:$I$11,8,FALSE),0)</f>
        <v>0</v>
      </c>
      <c r="R57" s="58">
        <f>IF(R5&gt;0,HLOOKUP(R$4,Materials!$B$4:$I$11,8,FALSE),0)</f>
        <v>0</v>
      </c>
      <c r="S57" s="58">
        <f>IF(S5&gt;0,HLOOKUP(S$4,Materials!$B$4:$I$11,8,FALSE),0)</f>
        <v>0</v>
      </c>
      <c r="T57" s="58">
        <f>IF(T5&gt;0,HLOOKUP(T$4,Materials!$B$4:$I$11,8,FALSE),0)</f>
        <v>0</v>
      </c>
      <c r="U57" s="58">
        <f>IF(U5&gt;0,HLOOKUP(U$4,Materials!$B$4:$I$11,8,FALSE),0)</f>
        <v>0</v>
      </c>
      <c r="V57" s="58">
        <f>IF(V5&gt;0,HLOOKUP(V$4,Materials!$B$4:$I$11,8,FALSE),0)</f>
        <v>0</v>
      </c>
      <c r="W57" s="58">
        <f>IF(W5&gt;0,HLOOKUP(W$4,Materials!$B$4:$I$11,8,FALSE),0)</f>
        <v>0</v>
      </c>
      <c r="X57" s="58">
        <f>IF(X5&gt;0,HLOOKUP(X$4,Materials!$B$4:$I$11,8,FALSE),0)</f>
        <v>0</v>
      </c>
      <c r="Y57" s="58">
        <f>IF(Y5&gt;0,HLOOKUP(Y$4,Materials!$B$4:$I$11,8,FALSE),0)</f>
        <v>0</v>
      </c>
      <c r="Z57" s="58">
        <f>IF(Z5&gt;0,HLOOKUP(Z$4,Materials!$B$4:$I$11,8,FALSE),0)</f>
        <v>0</v>
      </c>
      <c r="AA57" s="58">
        <f>IF(AA5&gt;0,HLOOKUP(AA$4,Materials!$B$4:$I$11,8,FALSE),0)</f>
        <v>0</v>
      </c>
      <c r="AB57" s="58">
        <f>IF(AB5&gt;0,HLOOKUP(AB$4,Materials!$B$4:$I$11,8,FALSE),0)</f>
        <v>0</v>
      </c>
      <c r="AC57" s="58">
        <f>IF(AC5&gt;0,HLOOKUP(AC$4,Materials!$B$4:$I$11,8,FALSE),0)</f>
        <v>0</v>
      </c>
      <c r="AD57" s="58">
        <f>IF(AD5&gt;0,HLOOKUP(AD$4,Materials!$B$4:$I$11,8,FALSE),0)</f>
        <v>0</v>
      </c>
      <c r="AE57" s="58">
        <f>IF(AE5&gt;0,HLOOKUP(AE$4,Materials!$B$4:$I$11,8,FALSE),0)</f>
        <v>0</v>
      </c>
      <c r="AG57" s="4"/>
    </row>
    <row r="58" ht="12.0" customHeight="1">
      <c r="A58" s="29" t="s">
        <v>18</v>
      </c>
      <c r="B58" s="58">
        <f t="shared" ref="B58:AE58" si="41">B8^2*B56+B9^2*B57</f>
        <v>-0.000001</v>
      </c>
      <c r="C58" s="58">
        <f t="shared" si="41"/>
        <v>-0.000001</v>
      </c>
      <c r="D58" s="58">
        <f t="shared" si="41"/>
        <v>0</v>
      </c>
      <c r="E58" s="58">
        <f t="shared" si="41"/>
        <v>-0.000001</v>
      </c>
      <c r="F58" s="58">
        <f t="shared" si="41"/>
        <v>-0.000001</v>
      </c>
      <c r="G58" s="58">
        <f t="shared" si="41"/>
        <v>0</v>
      </c>
      <c r="H58" s="58">
        <f t="shared" si="41"/>
        <v>0</v>
      </c>
      <c r="I58" s="58">
        <f t="shared" si="41"/>
        <v>0</v>
      </c>
      <c r="J58" s="58">
        <f t="shared" si="41"/>
        <v>0</v>
      </c>
      <c r="K58" s="58">
        <f t="shared" si="41"/>
        <v>0</v>
      </c>
      <c r="L58" s="58">
        <f t="shared" si="41"/>
        <v>0</v>
      </c>
      <c r="M58" s="58">
        <f t="shared" si="41"/>
        <v>0</v>
      </c>
      <c r="N58" s="58">
        <f t="shared" si="41"/>
        <v>0</v>
      </c>
      <c r="O58" s="58">
        <f t="shared" si="41"/>
        <v>0</v>
      </c>
      <c r="P58" s="58">
        <f t="shared" si="41"/>
        <v>0</v>
      </c>
      <c r="Q58" s="58">
        <f t="shared" si="41"/>
        <v>0</v>
      </c>
      <c r="R58" s="58">
        <f t="shared" si="41"/>
        <v>0</v>
      </c>
      <c r="S58" s="58">
        <f t="shared" si="41"/>
        <v>0</v>
      </c>
      <c r="T58" s="58">
        <f t="shared" si="41"/>
        <v>0</v>
      </c>
      <c r="U58" s="58">
        <f t="shared" si="41"/>
        <v>0</v>
      </c>
      <c r="V58" s="58">
        <f t="shared" si="41"/>
        <v>0</v>
      </c>
      <c r="W58" s="58">
        <f t="shared" si="41"/>
        <v>0</v>
      </c>
      <c r="X58" s="58">
        <f t="shared" si="41"/>
        <v>0</v>
      </c>
      <c r="Y58" s="58">
        <f t="shared" si="41"/>
        <v>0</v>
      </c>
      <c r="Z58" s="58">
        <f t="shared" si="41"/>
        <v>0</v>
      </c>
      <c r="AA58" s="58">
        <f t="shared" si="41"/>
        <v>0</v>
      </c>
      <c r="AB58" s="58">
        <f t="shared" si="41"/>
        <v>0</v>
      </c>
      <c r="AC58" s="58">
        <f t="shared" si="41"/>
        <v>0</v>
      </c>
      <c r="AD58" s="58">
        <f t="shared" si="41"/>
        <v>0</v>
      </c>
      <c r="AE58" s="58">
        <f t="shared" si="41"/>
        <v>0</v>
      </c>
      <c r="AG58" s="4"/>
    </row>
    <row r="59" ht="12.0" customHeight="1">
      <c r="A59" s="29" t="s">
        <v>19</v>
      </c>
      <c r="B59" s="58">
        <f t="shared" ref="B59:AE59" si="42">+B9^2*B56+B8^2*B57</f>
        <v>0.00001</v>
      </c>
      <c r="C59" s="58">
        <f t="shared" si="42"/>
        <v>0.00001</v>
      </c>
      <c r="D59" s="58">
        <f t="shared" si="42"/>
        <v>0</v>
      </c>
      <c r="E59" s="58">
        <f t="shared" si="42"/>
        <v>0.00001</v>
      </c>
      <c r="F59" s="58">
        <f t="shared" si="42"/>
        <v>0.00001</v>
      </c>
      <c r="G59" s="58">
        <f t="shared" si="42"/>
        <v>0</v>
      </c>
      <c r="H59" s="58">
        <f t="shared" si="42"/>
        <v>0</v>
      </c>
      <c r="I59" s="58">
        <f t="shared" si="42"/>
        <v>0</v>
      </c>
      <c r="J59" s="58">
        <f t="shared" si="42"/>
        <v>0</v>
      </c>
      <c r="K59" s="58">
        <f t="shared" si="42"/>
        <v>0</v>
      </c>
      <c r="L59" s="58">
        <f t="shared" si="42"/>
        <v>0</v>
      </c>
      <c r="M59" s="58">
        <f t="shared" si="42"/>
        <v>0</v>
      </c>
      <c r="N59" s="58">
        <f t="shared" si="42"/>
        <v>0</v>
      </c>
      <c r="O59" s="58">
        <f t="shared" si="42"/>
        <v>0</v>
      </c>
      <c r="P59" s="58">
        <f t="shared" si="42"/>
        <v>0</v>
      </c>
      <c r="Q59" s="58">
        <f t="shared" si="42"/>
        <v>0</v>
      </c>
      <c r="R59" s="58">
        <f t="shared" si="42"/>
        <v>0</v>
      </c>
      <c r="S59" s="58">
        <f t="shared" si="42"/>
        <v>0</v>
      </c>
      <c r="T59" s="58">
        <f t="shared" si="42"/>
        <v>0</v>
      </c>
      <c r="U59" s="58">
        <f t="shared" si="42"/>
        <v>0</v>
      </c>
      <c r="V59" s="58">
        <f t="shared" si="42"/>
        <v>0</v>
      </c>
      <c r="W59" s="58">
        <f t="shared" si="42"/>
        <v>0</v>
      </c>
      <c r="X59" s="58">
        <f t="shared" si="42"/>
        <v>0</v>
      </c>
      <c r="Y59" s="58">
        <f t="shared" si="42"/>
        <v>0</v>
      </c>
      <c r="Z59" s="58">
        <f t="shared" si="42"/>
        <v>0</v>
      </c>
      <c r="AA59" s="58">
        <f t="shared" si="42"/>
        <v>0</v>
      </c>
      <c r="AB59" s="58">
        <f t="shared" si="42"/>
        <v>0</v>
      </c>
      <c r="AC59" s="58">
        <f t="shared" si="42"/>
        <v>0</v>
      </c>
      <c r="AD59" s="58">
        <f t="shared" si="42"/>
        <v>0</v>
      </c>
      <c r="AE59" s="58">
        <f t="shared" si="42"/>
        <v>0</v>
      </c>
      <c r="AG59" s="4"/>
    </row>
    <row r="60" ht="12.0" customHeight="1">
      <c r="A60" s="29" t="s">
        <v>20</v>
      </c>
      <c r="B60" s="58">
        <f t="shared" ref="B60:AE60" si="43">2*B8*B9*B56-2*B8*B9*B57</f>
        <v>0</v>
      </c>
      <c r="C60" s="58">
        <f t="shared" si="43"/>
        <v>0</v>
      </c>
      <c r="D60" s="58">
        <f t="shared" si="43"/>
        <v>0</v>
      </c>
      <c r="E60" s="58">
        <f t="shared" si="43"/>
        <v>0</v>
      </c>
      <c r="F60" s="58">
        <f t="shared" si="43"/>
        <v>0</v>
      </c>
      <c r="G60" s="58">
        <f t="shared" si="43"/>
        <v>0</v>
      </c>
      <c r="H60" s="58">
        <f t="shared" si="43"/>
        <v>0</v>
      </c>
      <c r="I60" s="58">
        <f t="shared" si="43"/>
        <v>0</v>
      </c>
      <c r="J60" s="58">
        <f t="shared" si="43"/>
        <v>0</v>
      </c>
      <c r="K60" s="58">
        <f t="shared" si="43"/>
        <v>0</v>
      </c>
      <c r="L60" s="58">
        <f t="shared" si="43"/>
        <v>0</v>
      </c>
      <c r="M60" s="58">
        <f t="shared" si="43"/>
        <v>0</v>
      </c>
      <c r="N60" s="58">
        <f t="shared" si="43"/>
        <v>0</v>
      </c>
      <c r="O60" s="58">
        <f t="shared" si="43"/>
        <v>0</v>
      </c>
      <c r="P60" s="58">
        <f t="shared" si="43"/>
        <v>0</v>
      </c>
      <c r="Q60" s="58">
        <f t="shared" si="43"/>
        <v>0</v>
      </c>
      <c r="R60" s="58">
        <f t="shared" si="43"/>
        <v>0</v>
      </c>
      <c r="S60" s="58">
        <f t="shared" si="43"/>
        <v>0</v>
      </c>
      <c r="T60" s="58">
        <f t="shared" si="43"/>
        <v>0</v>
      </c>
      <c r="U60" s="58">
        <f t="shared" si="43"/>
        <v>0</v>
      </c>
      <c r="V60" s="58">
        <f t="shared" si="43"/>
        <v>0</v>
      </c>
      <c r="W60" s="58">
        <f t="shared" si="43"/>
        <v>0</v>
      </c>
      <c r="X60" s="58">
        <f t="shared" si="43"/>
        <v>0</v>
      </c>
      <c r="Y60" s="58">
        <f t="shared" si="43"/>
        <v>0</v>
      </c>
      <c r="Z60" s="58">
        <f t="shared" si="43"/>
        <v>0</v>
      </c>
      <c r="AA60" s="58">
        <f t="shared" si="43"/>
        <v>0</v>
      </c>
      <c r="AB60" s="58">
        <f t="shared" si="43"/>
        <v>0</v>
      </c>
      <c r="AC60" s="58">
        <f t="shared" si="43"/>
        <v>0</v>
      </c>
      <c r="AD60" s="58">
        <f t="shared" si="43"/>
        <v>0</v>
      </c>
      <c r="AE60" s="58">
        <f t="shared" si="43"/>
        <v>0</v>
      </c>
      <c r="AG60" s="4"/>
    </row>
    <row r="61" ht="12.0" customHeight="1">
      <c r="A61" s="29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G61" s="62" t="s">
        <v>125</v>
      </c>
    </row>
    <row r="62" ht="12.0" customHeight="1">
      <c r="A62" s="29" t="s">
        <v>126</v>
      </c>
      <c r="B62" s="58">
        <f t="shared" ref="B62:AE62" si="44">(B24*B58+B25*B59+B26*B60)*B5</f>
        <v>19.60949477</v>
      </c>
      <c r="C62" s="58">
        <f t="shared" si="44"/>
        <v>104.7959075</v>
      </c>
      <c r="D62" s="58">
        <f t="shared" si="44"/>
        <v>0</v>
      </c>
      <c r="E62" s="58">
        <f t="shared" si="44"/>
        <v>104.7959075</v>
      </c>
      <c r="F62" s="58">
        <f t="shared" si="44"/>
        <v>19.60949477</v>
      </c>
      <c r="G62" s="58">
        <f t="shared" si="44"/>
        <v>0</v>
      </c>
      <c r="H62" s="58">
        <f t="shared" si="44"/>
        <v>0</v>
      </c>
      <c r="I62" s="58">
        <f t="shared" si="44"/>
        <v>0</v>
      </c>
      <c r="J62" s="58">
        <f t="shared" si="44"/>
        <v>0</v>
      </c>
      <c r="K62" s="58">
        <f t="shared" si="44"/>
        <v>0</v>
      </c>
      <c r="L62" s="58">
        <f t="shared" si="44"/>
        <v>0</v>
      </c>
      <c r="M62" s="58">
        <f t="shared" si="44"/>
        <v>0</v>
      </c>
      <c r="N62" s="58">
        <f t="shared" si="44"/>
        <v>0</v>
      </c>
      <c r="O62" s="58">
        <f t="shared" si="44"/>
        <v>0</v>
      </c>
      <c r="P62" s="58">
        <f t="shared" si="44"/>
        <v>0</v>
      </c>
      <c r="Q62" s="58">
        <f t="shared" si="44"/>
        <v>0</v>
      </c>
      <c r="R62" s="58">
        <f t="shared" si="44"/>
        <v>0</v>
      </c>
      <c r="S62" s="58">
        <f t="shared" si="44"/>
        <v>0</v>
      </c>
      <c r="T62" s="58">
        <f t="shared" si="44"/>
        <v>0</v>
      </c>
      <c r="U62" s="58">
        <f t="shared" si="44"/>
        <v>0</v>
      </c>
      <c r="V62" s="58">
        <f t="shared" si="44"/>
        <v>0</v>
      </c>
      <c r="W62" s="58">
        <f t="shared" si="44"/>
        <v>0</v>
      </c>
      <c r="X62" s="58">
        <f t="shared" si="44"/>
        <v>0</v>
      </c>
      <c r="Y62" s="58">
        <f t="shared" si="44"/>
        <v>0</v>
      </c>
      <c r="Z62" s="58">
        <f t="shared" si="44"/>
        <v>0</v>
      </c>
      <c r="AA62" s="58">
        <f t="shared" si="44"/>
        <v>0</v>
      </c>
      <c r="AB62" s="58">
        <f t="shared" si="44"/>
        <v>0</v>
      </c>
      <c r="AC62" s="58">
        <f t="shared" si="44"/>
        <v>0</v>
      </c>
      <c r="AD62" s="58">
        <f t="shared" si="44"/>
        <v>0</v>
      </c>
      <c r="AE62" s="58">
        <f t="shared" si="44"/>
        <v>0</v>
      </c>
      <c r="AG62" s="59">
        <f t="shared" ref="AG62:AG67" si="46">SUM(B62:AE62)</f>
        <v>248.8108046</v>
      </c>
    </row>
    <row r="63" ht="12.0" customHeight="1">
      <c r="A63" s="29" t="s">
        <v>127</v>
      </c>
      <c r="B63" s="58">
        <f t="shared" ref="B63:AE63" si="45">(B25*B58+B27*B59+B28*B60)*B5</f>
        <v>68.40506657</v>
      </c>
      <c r="C63" s="58">
        <f t="shared" si="45"/>
        <v>681.173399</v>
      </c>
      <c r="D63" s="58">
        <f t="shared" si="45"/>
        <v>0</v>
      </c>
      <c r="E63" s="58">
        <f t="shared" si="45"/>
        <v>681.173399</v>
      </c>
      <c r="F63" s="58">
        <f t="shared" si="45"/>
        <v>68.40506657</v>
      </c>
      <c r="G63" s="58">
        <f t="shared" si="45"/>
        <v>0</v>
      </c>
      <c r="H63" s="58">
        <f t="shared" si="45"/>
        <v>0</v>
      </c>
      <c r="I63" s="58">
        <f t="shared" si="45"/>
        <v>0</v>
      </c>
      <c r="J63" s="58">
        <f t="shared" si="45"/>
        <v>0</v>
      </c>
      <c r="K63" s="58">
        <f t="shared" si="45"/>
        <v>0</v>
      </c>
      <c r="L63" s="58">
        <f t="shared" si="45"/>
        <v>0</v>
      </c>
      <c r="M63" s="58">
        <f t="shared" si="45"/>
        <v>0</v>
      </c>
      <c r="N63" s="58">
        <f t="shared" si="45"/>
        <v>0</v>
      </c>
      <c r="O63" s="58">
        <f t="shared" si="45"/>
        <v>0</v>
      </c>
      <c r="P63" s="58">
        <f t="shared" si="45"/>
        <v>0</v>
      </c>
      <c r="Q63" s="58">
        <f t="shared" si="45"/>
        <v>0</v>
      </c>
      <c r="R63" s="58">
        <f t="shared" si="45"/>
        <v>0</v>
      </c>
      <c r="S63" s="58">
        <f t="shared" si="45"/>
        <v>0</v>
      </c>
      <c r="T63" s="58">
        <f t="shared" si="45"/>
        <v>0</v>
      </c>
      <c r="U63" s="58">
        <f t="shared" si="45"/>
        <v>0</v>
      </c>
      <c r="V63" s="58">
        <f t="shared" si="45"/>
        <v>0</v>
      </c>
      <c r="W63" s="58">
        <f t="shared" si="45"/>
        <v>0</v>
      </c>
      <c r="X63" s="58">
        <f t="shared" si="45"/>
        <v>0</v>
      </c>
      <c r="Y63" s="58">
        <f t="shared" si="45"/>
        <v>0</v>
      </c>
      <c r="Z63" s="58">
        <f t="shared" si="45"/>
        <v>0</v>
      </c>
      <c r="AA63" s="58">
        <f t="shared" si="45"/>
        <v>0</v>
      </c>
      <c r="AB63" s="58">
        <f t="shared" si="45"/>
        <v>0</v>
      </c>
      <c r="AC63" s="58">
        <f t="shared" si="45"/>
        <v>0</v>
      </c>
      <c r="AD63" s="58">
        <f t="shared" si="45"/>
        <v>0</v>
      </c>
      <c r="AE63" s="58">
        <f t="shared" si="45"/>
        <v>0</v>
      </c>
      <c r="AG63" s="59">
        <f t="shared" si="46"/>
        <v>1499.156931</v>
      </c>
    </row>
    <row r="64" ht="12.0" customHeight="1">
      <c r="A64" s="29" t="s">
        <v>128</v>
      </c>
      <c r="B64" s="58">
        <f t="shared" ref="B64:AE64" si="47">(B26*B58+B28*B59+B29*B60)*B5</f>
        <v>0</v>
      </c>
      <c r="C64" s="58">
        <f t="shared" si="47"/>
        <v>0</v>
      </c>
      <c r="D64" s="58">
        <f t="shared" si="47"/>
        <v>0</v>
      </c>
      <c r="E64" s="58">
        <f t="shared" si="47"/>
        <v>0</v>
      </c>
      <c r="F64" s="58">
        <f t="shared" si="47"/>
        <v>0</v>
      </c>
      <c r="G64" s="58">
        <f t="shared" si="47"/>
        <v>0</v>
      </c>
      <c r="H64" s="58">
        <f t="shared" si="47"/>
        <v>0</v>
      </c>
      <c r="I64" s="58">
        <f t="shared" si="47"/>
        <v>0</v>
      </c>
      <c r="J64" s="58">
        <f t="shared" si="47"/>
        <v>0</v>
      </c>
      <c r="K64" s="58">
        <f t="shared" si="47"/>
        <v>0</v>
      </c>
      <c r="L64" s="58">
        <f t="shared" si="47"/>
        <v>0</v>
      </c>
      <c r="M64" s="58">
        <f t="shared" si="47"/>
        <v>0</v>
      </c>
      <c r="N64" s="58">
        <f t="shared" si="47"/>
        <v>0</v>
      </c>
      <c r="O64" s="58">
        <f t="shared" si="47"/>
        <v>0</v>
      </c>
      <c r="P64" s="58">
        <f t="shared" si="47"/>
        <v>0</v>
      </c>
      <c r="Q64" s="58">
        <f t="shared" si="47"/>
        <v>0</v>
      </c>
      <c r="R64" s="58">
        <f t="shared" si="47"/>
        <v>0</v>
      </c>
      <c r="S64" s="58">
        <f t="shared" si="47"/>
        <v>0</v>
      </c>
      <c r="T64" s="58">
        <f t="shared" si="47"/>
        <v>0</v>
      </c>
      <c r="U64" s="58">
        <f t="shared" si="47"/>
        <v>0</v>
      </c>
      <c r="V64" s="58">
        <f t="shared" si="47"/>
        <v>0</v>
      </c>
      <c r="W64" s="58">
        <f t="shared" si="47"/>
        <v>0</v>
      </c>
      <c r="X64" s="58">
        <f t="shared" si="47"/>
        <v>0</v>
      </c>
      <c r="Y64" s="58">
        <f t="shared" si="47"/>
        <v>0</v>
      </c>
      <c r="Z64" s="58">
        <f t="shared" si="47"/>
        <v>0</v>
      </c>
      <c r="AA64" s="58">
        <f t="shared" si="47"/>
        <v>0</v>
      </c>
      <c r="AB64" s="58">
        <f t="shared" si="47"/>
        <v>0</v>
      </c>
      <c r="AC64" s="58">
        <f t="shared" si="47"/>
        <v>0</v>
      </c>
      <c r="AD64" s="58">
        <f t="shared" si="47"/>
        <v>0</v>
      </c>
      <c r="AE64" s="58">
        <f t="shared" si="47"/>
        <v>0</v>
      </c>
      <c r="AG64" s="59">
        <f t="shared" si="46"/>
        <v>0</v>
      </c>
    </row>
    <row r="65" ht="12.0" customHeight="1">
      <c r="A65" s="29" t="s">
        <v>129</v>
      </c>
      <c r="B65" s="58">
        <f t="shared" ref="B65:AE65" si="48">IF(B33="",0,B62*B33)</f>
        <v>0.06861069349</v>
      </c>
      <c r="C65" s="58">
        <f t="shared" si="48"/>
        <v>0.347367024</v>
      </c>
      <c r="D65" s="58">
        <f t="shared" si="48"/>
        <v>0</v>
      </c>
      <c r="E65" s="58">
        <f t="shared" si="48"/>
        <v>-0.347367024</v>
      </c>
      <c r="F65" s="58">
        <f t="shared" si="48"/>
        <v>-0.06861069349</v>
      </c>
      <c r="G65" s="58">
        <f t="shared" si="48"/>
        <v>0</v>
      </c>
      <c r="H65" s="58">
        <f t="shared" si="48"/>
        <v>0</v>
      </c>
      <c r="I65" s="58">
        <f t="shared" si="48"/>
        <v>0</v>
      </c>
      <c r="J65" s="58">
        <f t="shared" si="48"/>
        <v>0</v>
      </c>
      <c r="K65" s="58">
        <f t="shared" si="48"/>
        <v>0</v>
      </c>
      <c r="L65" s="58">
        <f t="shared" si="48"/>
        <v>0</v>
      </c>
      <c r="M65" s="58">
        <f t="shared" si="48"/>
        <v>0</v>
      </c>
      <c r="N65" s="58">
        <f t="shared" si="48"/>
        <v>0</v>
      </c>
      <c r="O65" s="58">
        <f t="shared" si="48"/>
        <v>0</v>
      </c>
      <c r="P65" s="58">
        <f t="shared" si="48"/>
        <v>0</v>
      </c>
      <c r="Q65" s="58">
        <f t="shared" si="48"/>
        <v>0</v>
      </c>
      <c r="R65" s="58">
        <f t="shared" si="48"/>
        <v>0</v>
      </c>
      <c r="S65" s="58">
        <f t="shared" si="48"/>
        <v>0</v>
      </c>
      <c r="T65" s="58">
        <f t="shared" si="48"/>
        <v>0</v>
      </c>
      <c r="U65" s="58">
        <f t="shared" si="48"/>
        <v>0</v>
      </c>
      <c r="V65" s="58">
        <f t="shared" si="48"/>
        <v>0</v>
      </c>
      <c r="W65" s="58">
        <f t="shared" si="48"/>
        <v>0</v>
      </c>
      <c r="X65" s="58">
        <f t="shared" si="48"/>
        <v>0</v>
      </c>
      <c r="Y65" s="58">
        <f t="shared" si="48"/>
        <v>0</v>
      </c>
      <c r="Z65" s="58">
        <f t="shared" si="48"/>
        <v>0</v>
      </c>
      <c r="AA65" s="58">
        <f t="shared" si="48"/>
        <v>0</v>
      </c>
      <c r="AB65" s="58">
        <f t="shared" si="48"/>
        <v>0</v>
      </c>
      <c r="AC65" s="58">
        <f t="shared" si="48"/>
        <v>0</v>
      </c>
      <c r="AD65" s="58">
        <f t="shared" si="48"/>
        <v>0</v>
      </c>
      <c r="AE65" s="58">
        <f t="shared" si="48"/>
        <v>0</v>
      </c>
      <c r="AG65" s="59">
        <f t="shared" si="46"/>
        <v>0</v>
      </c>
    </row>
    <row r="66" ht="12.0" customHeight="1">
      <c r="A66" s="29" t="s">
        <v>130</v>
      </c>
      <c r="B66" s="58">
        <f t="shared" ref="B66:AE66" si="49">IF(B33="",0,B63*B33)</f>
        <v>0.2393391115</v>
      </c>
      <c r="C66" s="58">
        <f t="shared" si="49"/>
        <v>2.257885656</v>
      </c>
      <c r="D66" s="58">
        <f t="shared" si="49"/>
        <v>0</v>
      </c>
      <c r="E66" s="58">
        <f t="shared" si="49"/>
        <v>-2.257885656</v>
      </c>
      <c r="F66" s="58">
        <f t="shared" si="49"/>
        <v>-0.2393391115</v>
      </c>
      <c r="G66" s="58">
        <f t="shared" si="49"/>
        <v>0</v>
      </c>
      <c r="H66" s="58">
        <f t="shared" si="49"/>
        <v>0</v>
      </c>
      <c r="I66" s="58">
        <f t="shared" si="49"/>
        <v>0</v>
      </c>
      <c r="J66" s="58">
        <f t="shared" si="49"/>
        <v>0</v>
      </c>
      <c r="K66" s="58">
        <f t="shared" si="49"/>
        <v>0</v>
      </c>
      <c r="L66" s="58">
        <f t="shared" si="49"/>
        <v>0</v>
      </c>
      <c r="M66" s="58">
        <f t="shared" si="49"/>
        <v>0</v>
      </c>
      <c r="N66" s="58">
        <f t="shared" si="49"/>
        <v>0</v>
      </c>
      <c r="O66" s="58">
        <f t="shared" si="49"/>
        <v>0</v>
      </c>
      <c r="P66" s="58">
        <f t="shared" si="49"/>
        <v>0</v>
      </c>
      <c r="Q66" s="58">
        <f t="shared" si="49"/>
        <v>0</v>
      </c>
      <c r="R66" s="58">
        <f t="shared" si="49"/>
        <v>0</v>
      </c>
      <c r="S66" s="58">
        <f t="shared" si="49"/>
        <v>0</v>
      </c>
      <c r="T66" s="58">
        <f t="shared" si="49"/>
        <v>0</v>
      </c>
      <c r="U66" s="58">
        <f t="shared" si="49"/>
        <v>0</v>
      </c>
      <c r="V66" s="58">
        <f t="shared" si="49"/>
        <v>0</v>
      </c>
      <c r="W66" s="58">
        <f t="shared" si="49"/>
        <v>0</v>
      </c>
      <c r="X66" s="58">
        <f t="shared" si="49"/>
        <v>0</v>
      </c>
      <c r="Y66" s="58">
        <f t="shared" si="49"/>
        <v>0</v>
      </c>
      <c r="Z66" s="58">
        <f t="shared" si="49"/>
        <v>0</v>
      </c>
      <c r="AA66" s="58">
        <f t="shared" si="49"/>
        <v>0</v>
      </c>
      <c r="AB66" s="58">
        <f t="shared" si="49"/>
        <v>0</v>
      </c>
      <c r="AC66" s="58">
        <f t="shared" si="49"/>
        <v>0</v>
      </c>
      <c r="AD66" s="58">
        <f t="shared" si="49"/>
        <v>0</v>
      </c>
      <c r="AE66" s="58">
        <f t="shared" si="49"/>
        <v>0</v>
      </c>
      <c r="AG66" s="59">
        <f t="shared" si="46"/>
        <v>0</v>
      </c>
    </row>
    <row r="67" ht="12.0" customHeight="1">
      <c r="A67" s="29" t="s">
        <v>131</v>
      </c>
      <c r="B67" s="58">
        <f t="shared" ref="B67:AE67" si="50">IF(B33="",0,B64*B33)</f>
        <v>0</v>
      </c>
      <c r="C67" s="58">
        <f t="shared" si="50"/>
        <v>0</v>
      </c>
      <c r="D67" s="58">
        <f t="shared" si="50"/>
        <v>0</v>
      </c>
      <c r="E67" s="58">
        <f t="shared" si="50"/>
        <v>0</v>
      </c>
      <c r="F67" s="58">
        <f t="shared" si="50"/>
        <v>0</v>
      </c>
      <c r="G67" s="58">
        <f t="shared" si="50"/>
        <v>0</v>
      </c>
      <c r="H67" s="58">
        <f t="shared" si="50"/>
        <v>0</v>
      </c>
      <c r="I67" s="58">
        <f t="shared" si="50"/>
        <v>0</v>
      </c>
      <c r="J67" s="58">
        <f t="shared" si="50"/>
        <v>0</v>
      </c>
      <c r="K67" s="58">
        <f t="shared" si="50"/>
        <v>0</v>
      </c>
      <c r="L67" s="58">
        <f t="shared" si="50"/>
        <v>0</v>
      </c>
      <c r="M67" s="58">
        <f t="shared" si="50"/>
        <v>0</v>
      </c>
      <c r="N67" s="58">
        <f t="shared" si="50"/>
        <v>0</v>
      </c>
      <c r="O67" s="58">
        <f t="shared" si="50"/>
        <v>0</v>
      </c>
      <c r="P67" s="58">
        <f t="shared" si="50"/>
        <v>0</v>
      </c>
      <c r="Q67" s="58">
        <f t="shared" si="50"/>
        <v>0</v>
      </c>
      <c r="R67" s="58">
        <f t="shared" si="50"/>
        <v>0</v>
      </c>
      <c r="S67" s="58">
        <f t="shared" si="50"/>
        <v>0</v>
      </c>
      <c r="T67" s="58">
        <f t="shared" si="50"/>
        <v>0</v>
      </c>
      <c r="U67" s="58">
        <f t="shared" si="50"/>
        <v>0</v>
      </c>
      <c r="V67" s="58">
        <f t="shared" si="50"/>
        <v>0</v>
      </c>
      <c r="W67" s="58">
        <f t="shared" si="50"/>
        <v>0</v>
      </c>
      <c r="X67" s="58">
        <f t="shared" si="50"/>
        <v>0</v>
      </c>
      <c r="Y67" s="58">
        <f t="shared" si="50"/>
        <v>0</v>
      </c>
      <c r="Z67" s="58">
        <f t="shared" si="50"/>
        <v>0</v>
      </c>
      <c r="AA67" s="58">
        <f t="shared" si="50"/>
        <v>0</v>
      </c>
      <c r="AB67" s="58">
        <f t="shared" si="50"/>
        <v>0</v>
      </c>
      <c r="AC67" s="58">
        <f t="shared" si="50"/>
        <v>0</v>
      </c>
      <c r="AD67" s="58">
        <f t="shared" si="50"/>
        <v>0</v>
      </c>
      <c r="AE67" s="58">
        <f t="shared" si="50"/>
        <v>0</v>
      </c>
      <c r="AG67" s="59">
        <f t="shared" si="46"/>
        <v>0</v>
      </c>
    </row>
    <row r="68" ht="12.0" customHeight="1">
      <c r="A68" s="29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 ht="12.0" customHeight="1">
      <c r="A69" s="29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 ht="12.0" customHeight="1">
      <c r="A70" s="29" t="s">
        <v>132</v>
      </c>
      <c r="B70" s="58">
        <f>'Laminate Calculations'!$H18</f>
        <v>0.00009999998863</v>
      </c>
      <c r="C70" s="58">
        <f>'Laminate Calculations'!$H18</f>
        <v>0.00009999998863</v>
      </c>
      <c r="D70" s="58">
        <f>'Laminate Calculations'!$H18</f>
        <v>0.00009999998863</v>
      </c>
      <c r="E70" s="58">
        <f>'Laminate Calculations'!$H18</f>
        <v>0.00009999998863</v>
      </c>
      <c r="F70" s="58">
        <f>'Laminate Calculations'!$H18</f>
        <v>0.00009999998863</v>
      </c>
      <c r="G70" s="58">
        <f>'Laminate Calculations'!$H18</f>
        <v>0.00009999998863</v>
      </c>
      <c r="H70" s="58">
        <f>'Laminate Calculations'!$H18</f>
        <v>0.00009999998863</v>
      </c>
      <c r="I70" s="58">
        <f>'Laminate Calculations'!$H18</f>
        <v>0.00009999998863</v>
      </c>
      <c r="J70" s="58">
        <f>'Laminate Calculations'!$H18</f>
        <v>0.00009999998863</v>
      </c>
      <c r="K70" s="58">
        <f>'Laminate Calculations'!$H18</f>
        <v>0.00009999998863</v>
      </c>
      <c r="L70" s="58">
        <f>'Laminate Calculations'!$H18</f>
        <v>0.00009999998863</v>
      </c>
      <c r="M70" s="58">
        <f>'Laminate Calculations'!$H18</f>
        <v>0.00009999998863</v>
      </c>
      <c r="N70" s="58">
        <f>'Laminate Calculations'!$H18</f>
        <v>0.00009999998863</v>
      </c>
      <c r="O70" s="58">
        <f>'Laminate Calculations'!$H18</f>
        <v>0.00009999998863</v>
      </c>
      <c r="P70" s="58">
        <f>'Laminate Calculations'!$H18</f>
        <v>0.00009999998863</v>
      </c>
      <c r="Q70" s="58">
        <f>'Laminate Calculations'!$H18</f>
        <v>0.00009999998863</v>
      </c>
      <c r="R70" s="58">
        <f>'Laminate Calculations'!$H18</f>
        <v>0.00009999998863</v>
      </c>
      <c r="S70" s="58">
        <f>'Laminate Calculations'!$H18</f>
        <v>0.00009999998863</v>
      </c>
      <c r="T70" s="58">
        <f>'Laminate Calculations'!$H18</f>
        <v>0.00009999998863</v>
      </c>
      <c r="U70" s="58">
        <f>'Laminate Calculations'!$H18</f>
        <v>0.00009999998863</v>
      </c>
      <c r="V70" s="58">
        <f>'Laminate Calculations'!$H18</f>
        <v>0.00009999998863</v>
      </c>
      <c r="W70" s="58">
        <f>'Laminate Calculations'!$H18</f>
        <v>0.00009999998863</v>
      </c>
      <c r="X70" s="58">
        <f>'Laminate Calculations'!$H18</f>
        <v>0.00009999998863</v>
      </c>
      <c r="Y70" s="58">
        <f>'Laminate Calculations'!$H18</f>
        <v>0.00009999998863</v>
      </c>
      <c r="Z70" s="58">
        <f>'Laminate Calculations'!$H18</f>
        <v>0.00009999998863</v>
      </c>
      <c r="AA70" s="58">
        <f>'Laminate Calculations'!$H18</f>
        <v>0.00009999998863</v>
      </c>
      <c r="AB70" s="58">
        <f>'Laminate Calculations'!$H18</f>
        <v>0.00009999998863</v>
      </c>
      <c r="AC70" s="58">
        <f>'Laminate Calculations'!$H18</f>
        <v>0.00009999998863</v>
      </c>
      <c r="AD70" s="58">
        <f>'Laminate Calculations'!$H18</f>
        <v>0.00009999998863</v>
      </c>
      <c r="AE70" s="58">
        <f>'Laminate Calculations'!$H18</f>
        <v>0.00009999998863</v>
      </c>
    </row>
    <row r="71" ht="12.0" customHeight="1">
      <c r="A71" s="29" t="s">
        <v>133</v>
      </c>
      <c r="B71" s="58">
        <f>'Laminate Calculations'!$H19</f>
        <v>-0.0009999998988</v>
      </c>
      <c r="C71" s="58">
        <f>'Laminate Calculations'!$H19</f>
        <v>-0.0009999998988</v>
      </c>
      <c r="D71" s="58">
        <f>'Laminate Calculations'!$H19</f>
        <v>-0.0009999998988</v>
      </c>
      <c r="E71" s="58">
        <f>'Laminate Calculations'!$H19</f>
        <v>-0.0009999998988</v>
      </c>
      <c r="F71" s="58">
        <f>'Laminate Calculations'!$H19</f>
        <v>-0.0009999998988</v>
      </c>
      <c r="G71" s="58">
        <f>'Laminate Calculations'!$H19</f>
        <v>-0.0009999998988</v>
      </c>
      <c r="H71" s="58">
        <f>'Laminate Calculations'!$H19</f>
        <v>-0.0009999998988</v>
      </c>
      <c r="I71" s="58">
        <f>'Laminate Calculations'!$H19</f>
        <v>-0.0009999998988</v>
      </c>
      <c r="J71" s="58">
        <f>'Laminate Calculations'!$H19</f>
        <v>-0.0009999998988</v>
      </c>
      <c r="K71" s="58">
        <f>'Laminate Calculations'!$H19</f>
        <v>-0.0009999998988</v>
      </c>
      <c r="L71" s="58">
        <f>'Laminate Calculations'!$H19</f>
        <v>-0.0009999998988</v>
      </c>
      <c r="M71" s="58">
        <f>'Laminate Calculations'!$H19</f>
        <v>-0.0009999998988</v>
      </c>
      <c r="N71" s="58">
        <f>'Laminate Calculations'!$H19</f>
        <v>-0.0009999998988</v>
      </c>
      <c r="O71" s="58">
        <f>'Laminate Calculations'!$H19</f>
        <v>-0.0009999998988</v>
      </c>
      <c r="P71" s="58">
        <f>'Laminate Calculations'!$H19</f>
        <v>-0.0009999998988</v>
      </c>
      <c r="Q71" s="58">
        <f>'Laminate Calculations'!$H19</f>
        <v>-0.0009999998988</v>
      </c>
      <c r="R71" s="58">
        <f>'Laminate Calculations'!$H19</f>
        <v>-0.0009999998988</v>
      </c>
      <c r="S71" s="58">
        <f>'Laminate Calculations'!$H19</f>
        <v>-0.0009999998988</v>
      </c>
      <c r="T71" s="58">
        <f>'Laminate Calculations'!$H19</f>
        <v>-0.0009999998988</v>
      </c>
      <c r="U71" s="58">
        <f>'Laminate Calculations'!$H19</f>
        <v>-0.0009999998988</v>
      </c>
      <c r="V71" s="58">
        <f>'Laminate Calculations'!$H19</f>
        <v>-0.0009999998988</v>
      </c>
      <c r="W71" s="58">
        <f>'Laminate Calculations'!$H19</f>
        <v>-0.0009999998988</v>
      </c>
      <c r="X71" s="58">
        <f>'Laminate Calculations'!$H19</f>
        <v>-0.0009999998988</v>
      </c>
      <c r="Y71" s="58">
        <f>'Laminate Calculations'!$H19</f>
        <v>-0.0009999998988</v>
      </c>
      <c r="Z71" s="58">
        <f>'Laminate Calculations'!$H19</f>
        <v>-0.0009999998988</v>
      </c>
      <c r="AA71" s="58">
        <f>'Laminate Calculations'!$H19</f>
        <v>-0.0009999998988</v>
      </c>
      <c r="AB71" s="58">
        <f>'Laminate Calculations'!$H19</f>
        <v>-0.0009999998988</v>
      </c>
      <c r="AC71" s="58">
        <f>'Laminate Calculations'!$H19</f>
        <v>-0.0009999998988</v>
      </c>
      <c r="AD71" s="58">
        <f>'Laminate Calculations'!$H19</f>
        <v>-0.0009999998988</v>
      </c>
      <c r="AE71" s="58">
        <f>'Laminate Calculations'!$H19</f>
        <v>-0.0009999998988</v>
      </c>
    </row>
    <row r="72" ht="12.0" customHeight="1">
      <c r="A72" s="29" t="s">
        <v>134</v>
      </c>
      <c r="B72" s="58">
        <f>'Laminate Calculations'!$H20</f>
        <v>0.01991215337</v>
      </c>
      <c r="C72" s="58">
        <f>'Laminate Calculations'!$H20</f>
        <v>0.01991215337</v>
      </c>
      <c r="D72" s="58">
        <f>'Laminate Calculations'!$H20</f>
        <v>0.01991215337</v>
      </c>
      <c r="E72" s="58">
        <f>'Laminate Calculations'!$H20</f>
        <v>0.01991215337</v>
      </c>
      <c r="F72" s="58">
        <f>'Laminate Calculations'!$H20</f>
        <v>0.01991215337</v>
      </c>
      <c r="G72" s="58">
        <f>'Laminate Calculations'!$H20</f>
        <v>0.01991215337</v>
      </c>
      <c r="H72" s="58">
        <f>'Laminate Calculations'!$H20</f>
        <v>0.01991215337</v>
      </c>
      <c r="I72" s="58">
        <f>'Laminate Calculations'!$H20</f>
        <v>0.01991215337</v>
      </c>
      <c r="J72" s="58">
        <f>'Laminate Calculations'!$H20</f>
        <v>0.01991215337</v>
      </c>
      <c r="K72" s="58">
        <f>'Laminate Calculations'!$H20</f>
        <v>0.01991215337</v>
      </c>
      <c r="L72" s="58">
        <f>'Laminate Calculations'!$H20</f>
        <v>0.01991215337</v>
      </c>
      <c r="M72" s="58">
        <f>'Laminate Calculations'!$H20</f>
        <v>0.01991215337</v>
      </c>
      <c r="N72" s="58">
        <f>'Laminate Calculations'!$H20</f>
        <v>0.01991215337</v>
      </c>
      <c r="O72" s="58">
        <f>'Laminate Calculations'!$H20</f>
        <v>0.01991215337</v>
      </c>
      <c r="P72" s="58">
        <f>'Laminate Calculations'!$H20</f>
        <v>0.01991215337</v>
      </c>
      <c r="Q72" s="58">
        <f>'Laminate Calculations'!$H20</f>
        <v>0.01991215337</v>
      </c>
      <c r="R72" s="58">
        <f>'Laminate Calculations'!$H20</f>
        <v>0.01991215337</v>
      </c>
      <c r="S72" s="58">
        <f>'Laminate Calculations'!$H20</f>
        <v>0.01991215337</v>
      </c>
      <c r="T72" s="58">
        <f>'Laminate Calculations'!$H20</f>
        <v>0.01991215337</v>
      </c>
      <c r="U72" s="58">
        <f>'Laminate Calculations'!$H20</f>
        <v>0.01991215337</v>
      </c>
      <c r="V72" s="58">
        <f>'Laminate Calculations'!$H20</f>
        <v>0.01991215337</v>
      </c>
      <c r="W72" s="58">
        <f>'Laminate Calculations'!$H20</f>
        <v>0.01991215337</v>
      </c>
      <c r="X72" s="58">
        <f>'Laminate Calculations'!$H20</f>
        <v>0.01991215337</v>
      </c>
      <c r="Y72" s="58">
        <f>'Laminate Calculations'!$H20</f>
        <v>0.01991215337</v>
      </c>
      <c r="Z72" s="58">
        <f>'Laminate Calculations'!$H20</f>
        <v>0.01991215337</v>
      </c>
      <c r="AA72" s="58">
        <f>'Laminate Calculations'!$H20</f>
        <v>0.01991215337</v>
      </c>
      <c r="AB72" s="58">
        <f>'Laminate Calculations'!$H20</f>
        <v>0.01991215337</v>
      </c>
      <c r="AC72" s="58">
        <f>'Laminate Calculations'!$H20</f>
        <v>0.01991215337</v>
      </c>
      <c r="AD72" s="58">
        <f>'Laminate Calculations'!$H20</f>
        <v>0.01991215337</v>
      </c>
      <c r="AE72" s="58">
        <f>'Laminate Calculations'!$H20</f>
        <v>0.01991215337</v>
      </c>
    </row>
    <row r="73" ht="12.0" customHeight="1">
      <c r="A73" s="29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 ht="12.0" customHeight="1">
      <c r="A74" s="29" t="s">
        <v>135</v>
      </c>
      <c r="B74" s="58">
        <f>'Laminate Calculations'!$H21</f>
        <v>0</v>
      </c>
      <c r="C74" s="58">
        <f>'Laminate Calculations'!$H21</f>
        <v>0</v>
      </c>
      <c r="D74" s="58">
        <f>'Laminate Calculations'!$H21</f>
        <v>0</v>
      </c>
      <c r="E74" s="58">
        <f>'Laminate Calculations'!$H21</f>
        <v>0</v>
      </c>
      <c r="F74" s="58">
        <f>'Laminate Calculations'!$H21</f>
        <v>0</v>
      </c>
      <c r="G74" s="58">
        <f>'Laminate Calculations'!$H21</f>
        <v>0</v>
      </c>
      <c r="H74" s="58">
        <f>'Laminate Calculations'!$H21</f>
        <v>0</v>
      </c>
      <c r="I74" s="58">
        <f>'Laminate Calculations'!$H21</f>
        <v>0</v>
      </c>
      <c r="J74" s="58">
        <f>'Laminate Calculations'!$H21</f>
        <v>0</v>
      </c>
      <c r="K74" s="58">
        <f>'Laminate Calculations'!$H21</f>
        <v>0</v>
      </c>
      <c r="L74" s="58">
        <f>'Laminate Calculations'!$H21</f>
        <v>0</v>
      </c>
      <c r="M74" s="58">
        <f>'Laminate Calculations'!$H21</f>
        <v>0</v>
      </c>
      <c r="N74" s="58">
        <f>'Laminate Calculations'!$H21</f>
        <v>0</v>
      </c>
      <c r="O74" s="58">
        <f>'Laminate Calculations'!$H21</f>
        <v>0</v>
      </c>
      <c r="P74" s="58">
        <f>'Laminate Calculations'!$H21</f>
        <v>0</v>
      </c>
      <c r="Q74" s="58">
        <f>'Laminate Calculations'!$H21</f>
        <v>0</v>
      </c>
      <c r="R74" s="58">
        <f>'Laminate Calculations'!$H21</f>
        <v>0</v>
      </c>
      <c r="S74" s="58">
        <f>'Laminate Calculations'!$H21</f>
        <v>0</v>
      </c>
      <c r="T74" s="58">
        <f>'Laminate Calculations'!$H21</f>
        <v>0</v>
      </c>
      <c r="U74" s="58">
        <f>'Laminate Calculations'!$H21</f>
        <v>0</v>
      </c>
      <c r="V74" s="58">
        <f>'Laminate Calculations'!$H21</f>
        <v>0</v>
      </c>
      <c r="W74" s="58">
        <f>'Laminate Calculations'!$H21</f>
        <v>0</v>
      </c>
      <c r="X74" s="58">
        <f>'Laminate Calculations'!$H21</f>
        <v>0</v>
      </c>
      <c r="Y74" s="58">
        <f>'Laminate Calculations'!$H21</f>
        <v>0</v>
      </c>
      <c r="Z74" s="58">
        <f>'Laminate Calculations'!$H21</f>
        <v>0</v>
      </c>
      <c r="AA74" s="58">
        <f>'Laminate Calculations'!$H21</f>
        <v>0</v>
      </c>
      <c r="AB74" s="58">
        <f>'Laminate Calculations'!$H21</f>
        <v>0</v>
      </c>
      <c r="AC74" s="58">
        <f>'Laminate Calculations'!$H21</f>
        <v>0</v>
      </c>
      <c r="AD74" s="58">
        <f>'Laminate Calculations'!$H21</f>
        <v>0</v>
      </c>
      <c r="AE74" s="58">
        <f>'Laminate Calculations'!$H21</f>
        <v>0</v>
      </c>
    </row>
    <row r="75" ht="12.0" customHeight="1">
      <c r="A75" s="29" t="s">
        <v>136</v>
      </c>
      <c r="B75" s="58">
        <f>'Laminate Calculations'!$H22</f>
        <v>0</v>
      </c>
      <c r="C75" s="58">
        <f>'Laminate Calculations'!$H22</f>
        <v>0</v>
      </c>
      <c r="D75" s="58">
        <f>'Laminate Calculations'!$H22</f>
        <v>0</v>
      </c>
      <c r="E75" s="58">
        <f>'Laminate Calculations'!$H22</f>
        <v>0</v>
      </c>
      <c r="F75" s="58">
        <f>'Laminate Calculations'!$H22</f>
        <v>0</v>
      </c>
      <c r="G75" s="58">
        <f>'Laminate Calculations'!$H22</f>
        <v>0</v>
      </c>
      <c r="H75" s="58">
        <f>'Laminate Calculations'!$H22</f>
        <v>0</v>
      </c>
      <c r="I75" s="58">
        <f>'Laminate Calculations'!$H22</f>
        <v>0</v>
      </c>
      <c r="J75" s="58">
        <f>'Laminate Calculations'!$H22</f>
        <v>0</v>
      </c>
      <c r="K75" s="58">
        <f>'Laminate Calculations'!$H22</f>
        <v>0</v>
      </c>
      <c r="L75" s="58">
        <f>'Laminate Calculations'!$H22</f>
        <v>0</v>
      </c>
      <c r="M75" s="58">
        <f>'Laminate Calculations'!$H22</f>
        <v>0</v>
      </c>
      <c r="N75" s="58">
        <f>'Laminate Calculations'!$H22</f>
        <v>0</v>
      </c>
      <c r="O75" s="58">
        <f>'Laminate Calculations'!$H22</f>
        <v>0</v>
      </c>
      <c r="P75" s="58">
        <f>'Laminate Calculations'!$H22</f>
        <v>0</v>
      </c>
      <c r="Q75" s="58">
        <f>'Laminate Calculations'!$H22</f>
        <v>0</v>
      </c>
      <c r="R75" s="58">
        <f>'Laminate Calculations'!$H22</f>
        <v>0</v>
      </c>
      <c r="S75" s="58">
        <f>'Laminate Calculations'!$H22</f>
        <v>0</v>
      </c>
      <c r="T75" s="58">
        <f>'Laminate Calculations'!$H22</f>
        <v>0</v>
      </c>
      <c r="U75" s="58">
        <f>'Laminate Calculations'!$H22</f>
        <v>0</v>
      </c>
      <c r="V75" s="58">
        <f>'Laminate Calculations'!$H22</f>
        <v>0</v>
      </c>
      <c r="W75" s="58">
        <f>'Laminate Calculations'!$H22</f>
        <v>0</v>
      </c>
      <c r="X75" s="58">
        <f>'Laminate Calculations'!$H22</f>
        <v>0</v>
      </c>
      <c r="Y75" s="58">
        <f>'Laminate Calculations'!$H22</f>
        <v>0</v>
      </c>
      <c r="Z75" s="58">
        <f>'Laminate Calculations'!$H22</f>
        <v>0</v>
      </c>
      <c r="AA75" s="58">
        <f>'Laminate Calculations'!$H22</f>
        <v>0</v>
      </c>
      <c r="AB75" s="58">
        <f>'Laminate Calculations'!$H22</f>
        <v>0</v>
      </c>
      <c r="AC75" s="58">
        <f>'Laminate Calculations'!$H22</f>
        <v>0</v>
      </c>
      <c r="AD75" s="58">
        <f>'Laminate Calculations'!$H22</f>
        <v>0</v>
      </c>
      <c r="AE75" s="58">
        <f>'Laminate Calculations'!$H22</f>
        <v>0</v>
      </c>
    </row>
    <row r="76" ht="12.0" customHeight="1">
      <c r="A76" s="29" t="s">
        <v>137</v>
      </c>
      <c r="B76" s="58">
        <f>'Laminate Calculations'!$H23</f>
        <v>0</v>
      </c>
      <c r="C76" s="58">
        <f>'Laminate Calculations'!$H23</f>
        <v>0</v>
      </c>
      <c r="D76" s="58">
        <f>'Laminate Calculations'!$H23</f>
        <v>0</v>
      </c>
      <c r="E76" s="58">
        <f>'Laminate Calculations'!$H23</f>
        <v>0</v>
      </c>
      <c r="F76" s="58">
        <f>'Laminate Calculations'!$H23</f>
        <v>0</v>
      </c>
      <c r="G76" s="58">
        <f>'Laminate Calculations'!$H23</f>
        <v>0</v>
      </c>
      <c r="H76" s="58">
        <f>'Laminate Calculations'!$H23</f>
        <v>0</v>
      </c>
      <c r="I76" s="58">
        <f>'Laminate Calculations'!$H23</f>
        <v>0</v>
      </c>
      <c r="J76" s="58">
        <f>'Laminate Calculations'!$H23</f>
        <v>0</v>
      </c>
      <c r="K76" s="58">
        <f>'Laminate Calculations'!$H23</f>
        <v>0</v>
      </c>
      <c r="L76" s="58">
        <f>'Laminate Calculations'!$H23</f>
        <v>0</v>
      </c>
      <c r="M76" s="58">
        <f>'Laminate Calculations'!$H23</f>
        <v>0</v>
      </c>
      <c r="N76" s="58">
        <f>'Laminate Calculations'!$H23</f>
        <v>0</v>
      </c>
      <c r="O76" s="58">
        <f>'Laminate Calculations'!$H23</f>
        <v>0</v>
      </c>
      <c r="P76" s="58">
        <f>'Laminate Calculations'!$H23</f>
        <v>0</v>
      </c>
      <c r="Q76" s="58">
        <f>'Laminate Calculations'!$H23</f>
        <v>0</v>
      </c>
      <c r="R76" s="58">
        <f>'Laminate Calculations'!$H23</f>
        <v>0</v>
      </c>
      <c r="S76" s="58">
        <f>'Laminate Calculations'!$H23</f>
        <v>0</v>
      </c>
      <c r="T76" s="58">
        <f>'Laminate Calculations'!$H23</f>
        <v>0</v>
      </c>
      <c r="U76" s="58">
        <f>'Laminate Calculations'!$H23</f>
        <v>0</v>
      </c>
      <c r="V76" s="58">
        <f>'Laminate Calculations'!$H23</f>
        <v>0</v>
      </c>
      <c r="W76" s="58">
        <f>'Laminate Calculations'!$H23</f>
        <v>0</v>
      </c>
      <c r="X76" s="58">
        <f>'Laminate Calculations'!$H23</f>
        <v>0</v>
      </c>
      <c r="Y76" s="58">
        <f>'Laminate Calculations'!$H23</f>
        <v>0</v>
      </c>
      <c r="Z76" s="58">
        <f>'Laminate Calculations'!$H23</f>
        <v>0</v>
      </c>
      <c r="AA76" s="58">
        <f>'Laminate Calculations'!$H23</f>
        <v>0</v>
      </c>
      <c r="AB76" s="58">
        <f>'Laminate Calculations'!$H23</f>
        <v>0</v>
      </c>
      <c r="AC76" s="58">
        <f>'Laminate Calculations'!$H23</f>
        <v>0</v>
      </c>
      <c r="AD76" s="58">
        <f>'Laminate Calculations'!$H23</f>
        <v>0</v>
      </c>
      <c r="AE76" s="58">
        <f>'Laminate Calculations'!$H23</f>
        <v>0</v>
      </c>
    </row>
    <row r="77" ht="12.0" customHeight="1">
      <c r="A77" s="29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 ht="12.0" customHeight="1">
      <c r="A78" s="2" t="s">
        <v>138</v>
      </c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 ht="12.0" customHeight="1">
      <c r="A79" s="2" t="s">
        <v>139</v>
      </c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 ht="12.0" customHeight="1">
      <c r="A80" s="64" t="s">
        <v>132</v>
      </c>
      <c r="B80" s="59">
        <f t="shared" ref="B80:AE80" si="51">IF(B5&gt;0,B$70+B$74*B31,"")</f>
        <v>0.00009999998863</v>
      </c>
      <c r="C80" s="59">
        <f t="shared" si="51"/>
        <v>0.00009999998863</v>
      </c>
      <c r="D80" s="59">
        <f t="shared" si="51"/>
        <v>0.00009999998863</v>
      </c>
      <c r="E80" s="59">
        <f t="shared" si="51"/>
        <v>0.00009999998863</v>
      </c>
      <c r="F80" s="59">
        <f t="shared" si="51"/>
        <v>0.00009999998863</v>
      </c>
      <c r="G80" s="59" t="str">
        <f t="shared" si="51"/>
        <v/>
      </c>
      <c r="H80" s="59" t="str">
        <f t="shared" si="51"/>
        <v/>
      </c>
      <c r="I80" s="59" t="str">
        <f t="shared" si="51"/>
        <v/>
      </c>
      <c r="J80" s="59" t="str">
        <f t="shared" si="51"/>
        <v/>
      </c>
      <c r="K80" s="59" t="str">
        <f t="shared" si="51"/>
        <v/>
      </c>
      <c r="L80" s="59" t="str">
        <f t="shared" si="51"/>
        <v/>
      </c>
      <c r="M80" s="59" t="str">
        <f t="shared" si="51"/>
        <v/>
      </c>
      <c r="N80" s="59" t="str">
        <f t="shared" si="51"/>
        <v/>
      </c>
      <c r="O80" s="59" t="str">
        <f t="shared" si="51"/>
        <v/>
      </c>
      <c r="P80" s="59" t="str">
        <f t="shared" si="51"/>
        <v/>
      </c>
      <c r="Q80" s="59" t="str">
        <f t="shared" si="51"/>
        <v/>
      </c>
      <c r="R80" s="59" t="str">
        <f t="shared" si="51"/>
        <v/>
      </c>
      <c r="S80" s="59" t="str">
        <f t="shared" si="51"/>
        <v/>
      </c>
      <c r="T80" s="59" t="str">
        <f t="shared" si="51"/>
        <v/>
      </c>
      <c r="U80" s="59" t="str">
        <f t="shared" si="51"/>
        <v/>
      </c>
      <c r="V80" s="59" t="str">
        <f t="shared" si="51"/>
        <v/>
      </c>
      <c r="W80" s="59" t="str">
        <f t="shared" si="51"/>
        <v/>
      </c>
      <c r="X80" s="59" t="str">
        <f t="shared" si="51"/>
        <v/>
      </c>
      <c r="Y80" s="59" t="str">
        <f t="shared" si="51"/>
        <v/>
      </c>
      <c r="Z80" s="59" t="str">
        <f t="shared" si="51"/>
        <v/>
      </c>
      <c r="AA80" s="59" t="str">
        <f t="shared" si="51"/>
        <v/>
      </c>
      <c r="AB80" s="59" t="str">
        <f t="shared" si="51"/>
        <v/>
      </c>
      <c r="AC80" s="59" t="str">
        <f t="shared" si="51"/>
        <v/>
      </c>
      <c r="AD80" s="59" t="str">
        <f t="shared" si="51"/>
        <v/>
      </c>
      <c r="AE80" s="59" t="str">
        <f t="shared" si="51"/>
        <v/>
      </c>
      <c r="AF80" s="59"/>
      <c r="AG80" s="59"/>
    </row>
    <row r="81" ht="12.0" customHeight="1">
      <c r="A81" s="64" t="s">
        <v>133</v>
      </c>
      <c r="B81" s="59">
        <f t="shared" ref="B81:AE81" si="52">IF(B5&gt;0,B$71+B$75*B31,"")</f>
        <v>-0.0009999998988</v>
      </c>
      <c r="C81" s="59">
        <f t="shared" si="52"/>
        <v>-0.0009999998988</v>
      </c>
      <c r="D81" s="59">
        <f t="shared" si="52"/>
        <v>-0.0009999998988</v>
      </c>
      <c r="E81" s="59">
        <f t="shared" si="52"/>
        <v>-0.0009999998988</v>
      </c>
      <c r="F81" s="59">
        <f t="shared" si="52"/>
        <v>-0.0009999998988</v>
      </c>
      <c r="G81" s="59" t="str">
        <f t="shared" si="52"/>
        <v/>
      </c>
      <c r="H81" s="59" t="str">
        <f t="shared" si="52"/>
        <v/>
      </c>
      <c r="I81" s="59" t="str">
        <f t="shared" si="52"/>
        <v/>
      </c>
      <c r="J81" s="59" t="str">
        <f t="shared" si="52"/>
        <v/>
      </c>
      <c r="K81" s="59" t="str">
        <f t="shared" si="52"/>
        <v/>
      </c>
      <c r="L81" s="59" t="str">
        <f t="shared" si="52"/>
        <v/>
      </c>
      <c r="M81" s="59" t="str">
        <f t="shared" si="52"/>
        <v/>
      </c>
      <c r="N81" s="59" t="str">
        <f t="shared" si="52"/>
        <v/>
      </c>
      <c r="O81" s="59" t="str">
        <f t="shared" si="52"/>
        <v/>
      </c>
      <c r="P81" s="59" t="str">
        <f t="shared" si="52"/>
        <v/>
      </c>
      <c r="Q81" s="59" t="str">
        <f t="shared" si="52"/>
        <v/>
      </c>
      <c r="R81" s="59" t="str">
        <f t="shared" si="52"/>
        <v/>
      </c>
      <c r="S81" s="59" t="str">
        <f t="shared" si="52"/>
        <v/>
      </c>
      <c r="T81" s="59" t="str">
        <f t="shared" si="52"/>
        <v/>
      </c>
      <c r="U81" s="59" t="str">
        <f t="shared" si="52"/>
        <v/>
      </c>
      <c r="V81" s="59" t="str">
        <f t="shared" si="52"/>
        <v/>
      </c>
      <c r="W81" s="59" t="str">
        <f t="shared" si="52"/>
        <v/>
      </c>
      <c r="X81" s="59" t="str">
        <f t="shared" si="52"/>
        <v/>
      </c>
      <c r="Y81" s="59" t="str">
        <f t="shared" si="52"/>
        <v/>
      </c>
      <c r="Z81" s="59" t="str">
        <f t="shared" si="52"/>
        <v/>
      </c>
      <c r="AA81" s="59" t="str">
        <f t="shared" si="52"/>
        <v/>
      </c>
      <c r="AB81" s="59" t="str">
        <f t="shared" si="52"/>
        <v/>
      </c>
      <c r="AC81" s="59" t="str">
        <f t="shared" si="52"/>
        <v/>
      </c>
      <c r="AD81" s="59" t="str">
        <f t="shared" si="52"/>
        <v/>
      </c>
      <c r="AE81" s="59" t="str">
        <f t="shared" si="52"/>
        <v/>
      </c>
      <c r="AF81" s="59"/>
      <c r="AG81" s="59"/>
    </row>
    <row r="82" ht="12.0" customHeight="1">
      <c r="A82" s="64" t="s">
        <v>134</v>
      </c>
      <c r="B82" s="59">
        <f t="shared" ref="B82:AE82" si="53">IF(B5&gt;0,B$72+B$76*B31,"")</f>
        <v>0.01991215337</v>
      </c>
      <c r="C82" s="59">
        <f t="shared" si="53"/>
        <v>0.01991215337</v>
      </c>
      <c r="D82" s="59">
        <f t="shared" si="53"/>
        <v>0.01991215337</v>
      </c>
      <c r="E82" s="59">
        <f t="shared" si="53"/>
        <v>0.01991215337</v>
      </c>
      <c r="F82" s="59">
        <f t="shared" si="53"/>
        <v>0.01991215337</v>
      </c>
      <c r="G82" s="59" t="str">
        <f t="shared" si="53"/>
        <v/>
      </c>
      <c r="H82" s="59" t="str">
        <f t="shared" si="53"/>
        <v/>
      </c>
      <c r="I82" s="59" t="str">
        <f t="shared" si="53"/>
        <v/>
      </c>
      <c r="J82" s="59" t="str">
        <f t="shared" si="53"/>
        <v/>
      </c>
      <c r="K82" s="59" t="str">
        <f t="shared" si="53"/>
        <v/>
      </c>
      <c r="L82" s="59" t="str">
        <f t="shared" si="53"/>
        <v/>
      </c>
      <c r="M82" s="59" t="str">
        <f t="shared" si="53"/>
        <v/>
      </c>
      <c r="N82" s="59" t="str">
        <f t="shared" si="53"/>
        <v/>
      </c>
      <c r="O82" s="59" t="str">
        <f t="shared" si="53"/>
        <v/>
      </c>
      <c r="P82" s="59" t="str">
        <f t="shared" si="53"/>
        <v/>
      </c>
      <c r="Q82" s="59" t="str">
        <f t="shared" si="53"/>
        <v/>
      </c>
      <c r="R82" s="59" t="str">
        <f t="shared" si="53"/>
        <v/>
      </c>
      <c r="S82" s="59" t="str">
        <f t="shared" si="53"/>
        <v/>
      </c>
      <c r="T82" s="59" t="str">
        <f t="shared" si="53"/>
        <v/>
      </c>
      <c r="U82" s="59" t="str">
        <f t="shared" si="53"/>
        <v/>
      </c>
      <c r="V82" s="59" t="str">
        <f t="shared" si="53"/>
        <v/>
      </c>
      <c r="W82" s="59" t="str">
        <f t="shared" si="53"/>
        <v/>
      </c>
      <c r="X82" s="59" t="str">
        <f t="shared" si="53"/>
        <v/>
      </c>
      <c r="Y82" s="59" t="str">
        <f t="shared" si="53"/>
        <v/>
      </c>
      <c r="Z82" s="59" t="str">
        <f t="shared" si="53"/>
        <v/>
      </c>
      <c r="AA82" s="59" t="str">
        <f t="shared" si="53"/>
        <v/>
      </c>
      <c r="AB82" s="59" t="str">
        <f t="shared" si="53"/>
        <v/>
      </c>
      <c r="AC82" s="59" t="str">
        <f t="shared" si="53"/>
        <v/>
      </c>
      <c r="AD82" s="59" t="str">
        <f t="shared" si="53"/>
        <v/>
      </c>
      <c r="AE82" s="59" t="str">
        <f t="shared" si="53"/>
        <v/>
      </c>
      <c r="AF82" s="59"/>
      <c r="AG82" s="59"/>
    </row>
    <row r="83" ht="12.0" customHeight="1">
      <c r="A83" s="65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 ht="12.0" customHeight="1">
      <c r="A84" s="64" t="s">
        <v>140</v>
      </c>
      <c r="B84" s="59">
        <f t="shared" ref="B84:AE84" si="54">IF(B5&gt;0,B$8^2*B80+B$9^2*B81+B$8*B$9*B82,"")</f>
        <v>0.00009999998863</v>
      </c>
      <c r="C84" s="59">
        <f t="shared" si="54"/>
        <v>0.00009999998863</v>
      </c>
      <c r="D84" s="59">
        <f t="shared" si="54"/>
        <v>0.00009999998863</v>
      </c>
      <c r="E84" s="59">
        <f t="shared" si="54"/>
        <v>0.00009999998863</v>
      </c>
      <c r="F84" s="59">
        <f t="shared" si="54"/>
        <v>0.00009999998863</v>
      </c>
      <c r="G84" s="59" t="str">
        <f t="shared" si="54"/>
        <v/>
      </c>
      <c r="H84" s="59" t="str">
        <f t="shared" si="54"/>
        <v/>
      </c>
      <c r="I84" s="59" t="str">
        <f t="shared" si="54"/>
        <v/>
      </c>
      <c r="J84" s="59" t="str">
        <f t="shared" si="54"/>
        <v/>
      </c>
      <c r="K84" s="59" t="str">
        <f t="shared" si="54"/>
        <v/>
      </c>
      <c r="L84" s="59" t="str">
        <f t="shared" si="54"/>
        <v/>
      </c>
      <c r="M84" s="59" t="str">
        <f t="shared" si="54"/>
        <v/>
      </c>
      <c r="N84" s="59" t="str">
        <f t="shared" si="54"/>
        <v/>
      </c>
      <c r="O84" s="59" t="str">
        <f t="shared" si="54"/>
        <v/>
      </c>
      <c r="P84" s="59" t="str">
        <f t="shared" si="54"/>
        <v/>
      </c>
      <c r="Q84" s="59" t="str">
        <f t="shared" si="54"/>
        <v/>
      </c>
      <c r="R84" s="59" t="str">
        <f t="shared" si="54"/>
        <v/>
      </c>
      <c r="S84" s="59" t="str">
        <f t="shared" si="54"/>
        <v/>
      </c>
      <c r="T84" s="59" t="str">
        <f t="shared" si="54"/>
        <v/>
      </c>
      <c r="U84" s="59" t="str">
        <f t="shared" si="54"/>
        <v/>
      </c>
      <c r="V84" s="59" t="str">
        <f t="shared" si="54"/>
        <v/>
      </c>
      <c r="W84" s="59" t="str">
        <f t="shared" si="54"/>
        <v/>
      </c>
      <c r="X84" s="59" t="str">
        <f t="shared" si="54"/>
        <v/>
      </c>
      <c r="Y84" s="59" t="str">
        <f t="shared" si="54"/>
        <v/>
      </c>
      <c r="Z84" s="59" t="str">
        <f t="shared" si="54"/>
        <v/>
      </c>
      <c r="AA84" s="59" t="str">
        <f t="shared" si="54"/>
        <v/>
      </c>
      <c r="AB84" s="59" t="str">
        <f t="shared" si="54"/>
        <v/>
      </c>
      <c r="AC84" s="59" t="str">
        <f t="shared" si="54"/>
        <v/>
      </c>
      <c r="AD84" s="59" t="str">
        <f t="shared" si="54"/>
        <v/>
      </c>
      <c r="AE84" s="59" t="str">
        <f t="shared" si="54"/>
        <v/>
      </c>
      <c r="AF84" s="59"/>
      <c r="AG84" s="59"/>
    </row>
    <row r="85" ht="12.0" customHeight="1">
      <c r="A85" s="64" t="s">
        <v>141</v>
      </c>
      <c r="B85" s="59">
        <f t="shared" ref="B85:AE85" si="55">IF(B5&gt;0,B$9^2*B80+B$8^2*B81-B$8*B$9*B82,"")</f>
        <v>-0.0009999998988</v>
      </c>
      <c r="C85" s="59">
        <f t="shared" si="55"/>
        <v>-0.0009999998988</v>
      </c>
      <c r="D85" s="59">
        <f t="shared" si="55"/>
        <v>-0.0009999998988</v>
      </c>
      <c r="E85" s="59">
        <f t="shared" si="55"/>
        <v>-0.0009999998988</v>
      </c>
      <c r="F85" s="59">
        <f t="shared" si="55"/>
        <v>-0.0009999998988</v>
      </c>
      <c r="G85" s="59" t="str">
        <f t="shared" si="55"/>
        <v/>
      </c>
      <c r="H85" s="59" t="str">
        <f t="shared" si="55"/>
        <v/>
      </c>
      <c r="I85" s="59" t="str">
        <f t="shared" si="55"/>
        <v/>
      </c>
      <c r="J85" s="59" t="str">
        <f t="shared" si="55"/>
        <v/>
      </c>
      <c r="K85" s="59" t="str">
        <f t="shared" si="55"/>
        <v/>
      </c>
      <c r="L85" s="59" t="str">
        <f t="shared" si="55"/>
        <v/>
      </c>
      <c r="M85" s="59" t="str">
        <f t="shared" si="55"/>
        <v/>
      </c>
      <c r="N85" s="59" t="str">
        <f t="shared" si="55"/>
        <v/>
      </c>
      <c r="O85" s="59" t="str">
        <f t="shared" si="55"/>
        <v/>
      </c>
      <c r="P85" s="59" t="str">
        <f t="shared" si="55"/>
        <v/>
      </c>
      <c r="Q85" s="59" t="str">
        <f t="shared" si="55"/>
        <v/>
      </c>
      <c r="R85" s="59" t="str">
        <f t="shared" si="55"/>
        <v/>
      </c>
      <c r="S85" s="59" t="str">
        <f t="shared" si="55"/>
        <v/>
      </c>
      <c r="T85" s="59" t="str">
        <f t="shared" si="55"/>
        <v/>
      </c>
      <c r="U85" s="59" t="str">
        <f t="shared" si="55"/>
        <v/>
      </c>
      <c r="V85" s="59" t="str">
        <f t="shared" si="55"/>
        <v/>
      </c>
      <c r="W85" s="59" t="str">
        <f t="shared" si="55"/>
        <v/>
      </c>
      <c r="X85" s="59" t="str">
        <f t="shared" si="55"/>
        <v/>
      </c>
      <c r="Y85" s="59" t="str">
        <f t="shared" si="55"/>
        <v/>
      </c>
      <c r="Z85" s="59" t="str">
        <f t="shared" si="55"/>
        <v/>
      </c>
      <c r="AA85" s="59" t="str">
        <f t="shared" si="55"/>
        <v/>
      </c>
      <c r="AB85" s="59" t="str">
        <f t="shared" si="55"/>
        <v/>
      </c>
      <c r="AC85" s="59" t="str">
        <f t="shared" si="55"/>
        <v/>
      </c>
      <c r="AD85" s="59" t="str">
        <f t="shared" si="55"/>
        <v/>
      </c>
      <c r="AE85" s="59" t="str">
        <f t="shared" si="55"/>
        <v/>
      </c>
      <c r="AF85" s="59"/>
      <c r="AG85" s="59"/>
    </row>
    <row r="86" ht="12.0" customHeight="1">
      <c r="A86" s="64" t="s">
        <v>142</v>
      </c>
      <c r="B86" s="59">
        <f t="shared" ref="B86:AE86" si="56">IF(B5&gt;0,-2*B$8*B$9*B80+2*B$8*B$9*B81+(B$8^2-B$9^2)*B82,"")</f>
        <v>0.01991215337</v>
      </c>
      <c r="C86" s="59">
        <f t="shared" si="56"/>
        <v>0.01991215337</v>
      </c>
      <c r="D86" s="59">
        <f t="shared" si="56"/>
        <v>0.01991215337</v>
      </c>
      <c r="E86" s="59">
        <f t="shared" si="56"/>
        <v>0.01991215337</v>
      </c>
      <c r="F86" s="59">
        <f t="shared" si="56"/>
        <v>0.01991215337</v>
      </c>
      <c r="G86" s="59" t="str">
        <f t="shared" si="56"/>
        <v/>
      </c>
      <c r="H86" s="59" t="str">
        <f t="shared" si="56"/>
        <v/>
      </c>
      <c r="I86" s="59" t="str">
        <f t="shared" si="56"/>
        <v/>
      </c>
      <c r="J86" s="59" t="str">
        <f t="shared" si="56"/>
        <v/>
      </c>
      <c r="K86" s="59" t="str">
        <f t="shared" si="56"/>
        <v/>
      </c>
      <c r="L86" s="59" t="str">
        <f t="shared" si="56"/>
        <v/>
      </c>
      <c r="M86" s="59" t="str">
        <f t="shared" si="56"/>
        <v/>
      </c>
      <c r="N86" s="59" t="str">
        <f t="shared" si="56"/>
        <v/>
      </c>
      <c r="O86" s="59" t="str">
        <f t="shared" si="56"/>
        <v/>
      </c>
      <c r="P86" s="59" t="str">
        <f t="shared" si="56"/>
        <v/>
      </c>
      <c r="Q86" s="59" t="str">
        <f t="shared" si="56"/>
        <v/>
      </c>
      <c r="R86" s="59" t="str">
        <f t="shared" si="56"/>
        <v/>
      </c>
      <c r="S86" s="59" t="str">
        <f t="shared" si="56"/>
        <v/>
      </c>
      <c r="T86" s="59" t="str">
        <f t="shared" si="56"/>
        <v/>
      </c>
      <c r="U86" s="59" t="str">
        <f t="shared" si="56"/>
        <v/>
      </c>
      <c r="V86" s="59" t="str">
        <f t="shared" si="56"/>
        <v/>
      </c>
      <c r="W86" s="59" t="str">
        <f t="shared" si="56"/>
        <v/>
      </c>
      <c r="X86" s="59" t="str">
        <f t="shared" si="56"/>
        <v/>
      </c>
      <c r="Y86" s="59" t="str">
        <f t="shared" si="56"/>
        <v/>
      </c>
      <c r="Z86" s="59" t="str">
        <f t="shared" si="56"/>
        <v/>
      </c>
      <c r="AA86" s="59" t="str">
        <f t="shared" si="56"/>
        <v/>
      </c>
      <c r="AB86" s="59" t="str">
        <f t="shared" si="56"/>
        <v/>
      </c>
      <c r="AC86" s="59" t="str">
        <f t="shared" si="56"/>
        <v/>
      </c>
      <c r="AD86" s="59" t="str">
        <f t="shared" si="56"/>
        <v/>
      </c>
      <c r="AE86" s="59" t="str">
        <f t="shared" si="56"/>
        <v/>
      </c>
      <c r="AF86" s="59"/>
      <c r="AG86" s="59"/>
    </row>
    <row r="87" ht="12.0" customHeight="1">
      <c r="A87" s="65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 ht="12.0" customHeight="1">
      <c r="A88" s="66" t="s">
        <v>143</v>
      </c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 ht="12.0" customHeight="1">
      <c r="A89" s="64" t="s">
        <v>140</v>
      </c>
      <c r="B89" s="59">
        <f t="shared" ref="B89:AE89" si="57">IF(B5&gt;0,B84-B$56*$B$1,"")</f>
        <v>0</v>
      </c>
      <c r="C89" s="59">
        <f t="shared" si="57"/>
        <v>0</v>
      </c>
      <c r="D89" s="59">
        <f t="shared" si="57"/>
        <v>0.00009999998863</v>
      </c>
      <c r="E89" s="59">
        <f t="shared" si="57"/>
        <v>0</v>
      </c>
      <c r="F89" s="59">
        <f t="shared" si="57"/>
        <v>0</v>
      </c>
      <c r="G89" s="59" t="str">
        <f t="shared" si="57"/>
        <v/>
      </c>
      <c r="H89" s="59" t="str">
        <f t="shared" si="57"/>
        <v/>
      </c>
      <c r="I89" s="59" t="str">
        <f t="shared" si="57"/>
        <v/>
      </c>
      <c r="J89" s="59" t="str">
        <f t="shared" si="57"/>
        <v/>
      </c>
      <c r="K89" s="59" t="str">
        <f t="shared" si="57"/>
        <v/>
      </c>
      <c r="L89" s="59" t="str">
        <f t="shared" si="57"/>
        <v/>
      </c>
      <c r="M89" s="59" t="str">
        <f t="shared" si="57"/>
        <v/>
      </c>
      <c r="N89" s="59" t="str">
        <f t="shared" si="57"/>
        <v/>
      </c>
      <c r="O89" s="59" t="str">
        <f t="shared" si="57"/>
        <v/>
      </c>
      <c r="P89" s="59" t="str">
        <f t="shared" si="57"/>
        <v/>
      </c>
      <c r="Q89" s="59" t="str">
        <f t="shared" si="57"/>
        <v/>
      </c>
      <c r="R89" s="59" t="str">
        <f t="shared" si="57"/>
        <v/>
      </c>
      <c r="S89" s="59" t="str">
        <f t="shared" si="57"/>
        <v/>
      </c>
      <c r="T89" s="59" t="str">
        <f t="shared" si="57"/>
        <v/>
      </c>
      <c r="U89" s="59" t="str">
        <f t="shared" si="57"/>
        <v/>
      </c>
      <c r="V89" s="59" t="str">
        <f t="shared" si="57"/>
        <v/>
      </c>
      <c r="W89" s="59" t="str">
        <f t="shared" si="57"/>
        <v/>
      </c>
      <c r="X89" s="59" t="str">
        <f t="shared" si="57"/>
        <v/>
      </c>
      <c r="Y89" s="59" t="str">
        <f t="shared" si="57"/>
        <v/>
      </c>
      <c r="Z89" s="59" t="str">
        <f t="shared" si="57"/>
        <v/>
      </c>
      <c r="AA89" s="59" t="str">
        <f t="shared" si="57"/>
        <v/>
      </c>
      <c r="AB89" s="59" t="str">
        <f t="shared" si="57"/>
        <v/>
      </c>
      <c r="AC89" s="59" t="str">
        <f t="shared" si="57"/>
        <v/>
      </c>
      <c r="AD89" s="59" t="str">
        <f t="shared" si="57"/>
        <v/>
      </c>
      <c r="AE89" s="59" t="str">
        <f t="shared" si="57"/>
        <v/>
      </c>
      <c r="AF89" s="59"/>
      <c r="AG89" s="59"/>
    </row>
    <row r="90" ht="12.0" customHeight="1">
      <c r="A90" s="64" t="s">
        <v>141</v>
      </c>
      <c r="B90" s="59">
        <f t="shared" ref="B90:AE90" si="58">IF(B5&gt;0,B85-B$57*$B$1,"")</f>
        <v>0.0000000001011718298</v>
      </c>
      <c r="C90" s="59">
        <f t="shared" si="58"/>
        <v>0.0000000001011718298</v>
      </c>
      <c r="D90" s="59">
        <f t="shared" si="58"/>
        <v>-0.0009999998988</v>
      </c>
      <c r="E90" s="59">
        <f t="shared" si="58"/>
        <v>0.0000000001011718298</v>
      </c>
      <c r="F90" s="59">
        <f t="shared" si="58"/>
        <v>0.0000000001011718298</v>
      </c>
      <c r="G90" s="59" t="str">
        <f t="shared" si="58"/>
        <v/>
      </c>
      <c r="H90" s="59" t="str">
        <f t="shared" si="58"/>
        <v/>
      </c>
      <c r="I90" s="59" t="str">
        <f t="shared" si="58"/>
        <v/>
      </c>
      <c r="J90" s="59" t="str">
        <f t="shared" si="58"/>
        <v/>
      </c>
      <c r="K90" s="59" t="str">
        <f t="shared" si="58"/>
        <v/>
      </c>
      <c r="L90" s="59" t="str">
        <f t="shared" si="58"/>
        <v/>
      </c>
      <c r="M90" s="59" t="str">
        <f t="shared" si="58"/>
        <v/>
      </c>
      <c r="N90" s="59" t="str">
        <f t="shared" si="58"/>
        <v/>
      </c>
      <c r="O90" s="59" t="str">
        <f t="shared" si="58"/>
        <v/>
      </c>
      <c r="P90" s="59" t="str">
        <f t="shared" si="58"/>
        <v/>
      </c>
      <c r="Q90" s="59" t="str">
        <f t="shared" si="58"/>
        <v/>
      </c>
      <c r="R90" s="59" t="str">
        <f t="shared" si="58"/>
        <v/>
      </c>
      <c r="S90" s="59" t="str">
        <f t="shared" si="58"/>
        <v/>
      </c>
      <c r="T90" s="59" t="str">
        <f t="shared" si="58"/>
        <v/>
      </c>
      <c r="U90" s="59" t="str">
        <f t="shared" si="58"/>
        <v/>
      </c>
      <c r="V90" s="59" t="str">
        <f t="shared" si="58"/>
        <v/>
      </c>
      <c r="W90" s="59" t="str">
        <f t="shared" si="58"/>
        <v/>
      </c>
      <c r="X90" s="59" t="str">
        <f t="shared" si="58"/>
        <v/>
      </c>
      <c r="Y90" s="59" t="str">
        <f t="shared" si="58"/>
        <v/>
      </c>
      <c r="Z90" s="59" t="str">
        <f t="shared" si="58"/>
        <v/>
      </c>
      <c r="AA90" s="59" t="str">
        <f t="shared" si="58"/>
        <v/>
      </c>
      <c r="AB90" s="59" t="str">
        <f t="shared" si="58"/>
        <v/>
      </c>
      <c r="AC90" s="59" t="str">
        <f t="shared" si="58"/>
        <v/>
      </c>
      <c r="AD90" s="59" t="str">
        <f t="shared" si="58"/>
        <v/>
      </c>
      <c r="AE90" s="59" t="str">
        <f t="shared" si="58"/>
        <v/>
      </c>
      <c r="AF90" s="59"/>
      <c r="AG90" s="59"/>
    </row>
    <row r="91" ht="12.0" customHeight="1">
      <c r="A91" s="64" t="s">
        <v>142</v>
      </c>
      <c r="B91" s="59">
        <f t="shared" ref="B91:AE91" si="59">IF(B5&gt;0,B86,"")</f>
        <v>0.01991215337</v>
      </c>
      <c r="C91" s="59">
        <f t="shared" si="59"/>
        <v>0.01991215337</v>
      </c>
      <c r="D91" s="59">
        <f t="shared" si="59"/>
        <v>0.01991215337</v>
      </c>
      <c r="E91" s="59">
        <f t="shared" si="59"/>
        <v>0.01991215337</v>
      </c>
      <c r="F91" s="59">
        <f t="shared" si="59"/>
        <v>0.01991215337</v>
      </c>
      <c r="G91" s="59" t="str">
        <f t="shared" si="59"/>
        <v/>
      </c>
      <c r="H91" s="59" t="str">
        <f t="shared" si="59"/>
        <v/>
      </c>
      <c r="I91" s="59" t="str">
        <f t="shared" si="59"/>
        <v/>
      </c>
      <c r="J91" s="59" t="str">
        <f t="shared" si="59"/>
        <v/>
      </c>
      <c r="K91" s="59" t="str">
        <f t="shared" si="59"/>
        <v/>
      </c>
      <c r="L91" s="59" t="str">
        <f t="shared" si="59"/>
        <v/>
      </c>
      <c r="M91" s="59" t="str">
        <f t="shared" si="59"/>
        <v/>
      </c>
      <c r="N91" s="59" t="str">
        <f t="shared" si="59"/>
        <v/>
      </c>
      <c r="O91" s="59" t="str">
        <f t="shared" si="59"/>
        <v/>
      </c>
      <c r="P91" s="59" t="str">
        <f t="shared" si="59"/>
        <v/>
      </c>
      <c r="Q91" s="59" t="str">
        <f t="shared" si="59"/>
        <v/>
      </c>
      <c r="R91" s="59" t="str">
        <f t="shared" si="59"/>
        <v/>
      </c>
      <c r="S91" s="59" t="str">
        <f t="shared" si="59"/>
        <v/>
      </c>
      <c r="T91" s="59" t="str">
        <f t="shared" si="59"/>
        <v/>
      </c>
      <c r="U91" s="59" t="str">
        <f t="shared" si="59"/>
        <v/>
      </c>
      <c r="V91" s="59" t="str">
        <f t="shared" si="59"/>
        <v/>
      </c>
      <c r="W91" s="59" t="str">
        <f t="shared" si="59"/>
        <v/>
      </c>
      <c r="X91" s="59" t="str">
        <f t="shared" si="59"/>
        <v/>
      </c>
      <c r="Y91" s="59" t="str">
        <f t="shared" si="59"/>
        <v/>
      </c>
      <c r="Z91" s="59" t="str">
        <f t="shared" si="59"/>
        <v/>
      </c>
      <c r="AA91" s="59" t="str">
        <f t="shared" si="59"/>
        <v/>
      </c>
      <c r="AB91" s="59" t="str">
        <f t="shared" si="59"/>
        <v/>
      </c>
      <c r="AC91" s="59" t="str">
        <f t="shared" si="59"/>
        <v/>
      </c>
      <c r="AD91" s="59" t="str">
        <f t="shared" si="59"/>
        <v/>
      </c>
      <c r="AE91" s="59" t="str">
        <f t="shared" si="59"/>
        <v/>
      </c>
      <c r="AF91" s="59"/>
      <c r="AG91" s="59"/>
    </row>
    <row r="92" ht="12.0" customHeight="1">
      <c r="A92" s="65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 ht="12.0" customHeight="1">
      <c r="A93" s="67" t="s">
        <v>144</v>
      </c>
      <c r="B93" s="59">
        <f t="shared" ref="B93:AE93" si="60">IF(B5&gt;0,B$19*B89+B$20*B90,"")</f>
        <v>2.137694522</v>
      </c>
      <c r="C93" s="59">
        <f t="shared" si="60"/>
        <v>3.481741966</v>
      </c>
      <c r="D93" s="59">
        <f t="shared" si="60"/>
        <v>-0.3662494734</v>
      </c>
      <c r="E93" s="59">
        <f t="shared" si="60"/>
        <v>3.481741959</v>
      </c>
      <c r="F93" s="59">
        <f t="shared" si="60"/>
        <v>2.13769452</v>
      </c>
      <c r="G93" s="59" t="str">
        <f t="shared" si="60"/>
        <v/>
      </c>
      <c r="H93" s="59" t="str">
        <f t="shared" si="60"/>
        <v/>
      </c>
      <c r="I93" s="59" t="str">
        <f t="shared" si="60"/>
        <v/>
      </c>
      <c r="J93" s="59" t="str">
        <f t="shared" si="60"/>
        <v/>
      </c>
      <c r="K93" s="59" t="str">
        <f t="shared" si="60"/>
        <v/>
      </c>
      <c r="L93" s="59" t="str">
        <f t="shared" si="60"/>
        <v/>
      </c>
      <c r="M93" s="59" t="str">
        <f t="shared" si="60"/>
        <v/>
      </c>
      <c r="N93" s="59" t="str">
        <f t="shared" si="60"/>
        <v/>
      </c>
      <c r="O93" s="59" t="str">
        <f t="shared" si="60"/>
        <v/>
      </c>
      <c r="P93" s="59" t="str">
        <f t="shared" si="60"/>
        <v/>
      </c>
      <c r="Q93" s="59" t="str">
        <f t="shared" si="60"/>
        <v/>
      </c>
      <c r="R93" s="59" t="str">
        <f t="shared" si="60"/>
        <v/>
      </c>
      <c r="S93" s="59" t="str">
        <f t="shared" si="60"/>
        <v/>
      </c>
      <c r="T93" s="59" t="str">
        <f t="shared" si="60"/>
        <v/>
      </c>
      <c r="U93" s="59" t="str">
        <f t="shared" si="60"/>
        <v/>
      </c>
      <c r="V93" s="59" t="str">
        <f t="shared" si="60"/>
        <v/>
      </c>
      <c r="W93" s="59" t="str">
        <f t="shared" si="60"/>
        <v/>
      </c>
      <c r="X93" s="59" t="str">
        <f t="shared" si="60"/>
        <v/>
      </c>
      <c r="Y93" s="59" t="str">
        <f t="shared" si="60"/>
        <v/>
      </c>
      <c r="Z93" s="59" t="str">
        <f t="shared" si="60"/>
        <v/>
      </c>
      <c r="AA93" s="59" t="str">
        <f t="shared" si="60"/>
        <v/>
      </c>
      <c r="AB93" s="59" t="str">
        <f t="shared" si="60"/>
        <v/>
      </c>
      <c r="AC93" s="59" t="str">
        <f t="shared" si="60"/>
        <v/>
      </c>
      <c r="AD93" s="59" t="str">
        <f t="shared" si="60"/>
        <v/>
      </c>
      <c r="AE93" s="59" t="str">
        <f t="shared" si="60"/>
        <v/>
      </c>
      <c r="AF93" s="12"/>
      <c r="AG93" s="12"/>
    </row>
    <row r="94" ht="12.0" customHeight="1">
      <c r="A94" s="67" t="s">
        <v>145</v>
      </c>
      <c r="B94" s="59">
        <f t="shared" ref="B94:AE94" si="61">IF(B5&gt;0,B$20*B89+B$21*B90,"")</f>
        <v>7.747759447</v>
      </c>
      <c r="C94" s="59">
        <f t="shared" si="61"/>
        <v>24.58726736</v>
      </c>
      <c r="D94" s="59">
        <f t="shared" si="61"/>
        <v>-2.380621558</v>
      </c>
      <c r="E94" s="59">
        <f t="shared" si="61"/>
        <v>24.58726736</v>
      </c>
      <c r="F94" s="59">
        <f t="shared" si="61"/>
        <v>7.747759446</v>
      </c>
      <c r="G94" s="59" t="str">
        <f t="shared" si="61"/>
        <v/>
      </c>
      <c r="H94" s="59" t="str">
        <f t="shared" si="61"/>
        <v/>
      </c>
      <c r="I94" s="59" t="str">
        <f t="shared" si="61"/>
        <v/>
      </c>
      <c r="J94" s="59" t="str">
        <f t="shared" si="61"/>
        <v/>
      </c>
      <c r="K94" s="59" t="str">
        <f t="shared" si="61"/>
        <v/>
      </c>
      <c r="L94" s="59" t="str">
        <f t="shared" si="61"/>
        <v/>
      </c>
      <c r="M94" s="59" t="str">
        <f t="shared" si="61"/>
        <v/>
      </c>
      <c r="N94" s="59" t="str">
        <f t="shared" si="61"/>
        <v/>
      </c>
      <c r="O94" s="59" t="str">
        <f t="shared" si="61"/>
        <v/>
      </c>
      <c r="P94" s="59" t="str">
        <f t="shared" si="61"/>
        <v/>
      </c>
      <c r="Q94" s="59" t="str">
        <f t="shared" si="61"/>
        <v/>
      </c>
      <c r="R94" s="59" t="str">
        <f t="shared" si="61"/>
        <v/>
      </c>
      <c r="S94" s="59" t="str">
        <f t="shared" si="61"/>
        <v/>
      </c>
      <c r="T94" s="59" t="str">
        <f t="shared" si="61"/>
        <v/>
      </c>
      <c r="U94" s="59" t="str">
        <f t="shared" si="61"/>
        <v/>
      </c>
      <c r="V94" s="59" t="str">
        <f t="shared" si="61"/>
        <v/>
      </c>
      <c r="W94" s="59" t="str">
        <f t="shared" si="61"/>
        <v/>
      </c>
      <c r="X94" s="59" t="str">
        <f t="shared" si="61"/>
        <v/>
      </c>
      <c r="Y94" s="59" t="str">
        <f t="shared" si="61"/>
        <v/>
      </c>
      <c r="Z94" s="59" t="str">
        <f t="shared" si="61"/>
        <v/>
      </c>
      <c r="AA94" s="59" t="str">
        <f t="shared" si="61"/>
        <v/>
      </c>
      <c r="AB94" s="59" t="str">
        <f t="shared" si="61"/>
        <v/>
      </c>
      <c r="AC94" s="59" t="str">
        <f t="shared" si="61"/>
        <v/>
      </c>
      <c r="AD94" s="59" t="str">
        <f t="shared" si="61"/>
        <v/>
      </c>
      <c r="AE94" s="59" t="str">
        <f t="shared" si="61"/>
        <v/>
      </c>
      <c r="AF94" s="12"/>
      <c r="AG94" s="12"/>
    </row>
    <row r="95" ht="12.0" customHeight="1">
      <c r="A95" s="67" t="s">
        <v>146</v>
      </c>
      <c r="B95" s="59">
        <f t="shared" ref="B95:AE95" si="62">IF(B5&gt;0,B91*B$22,"")</f>
        <v>61780143.96</v>
      </c>
      <c r="C95" s="59">
        <f t="shared" si="62"/>
        <v>159297226.9</v>
      </c>
      <c r="D95" s="59">
        <f t="shared" si="62"/>
        <v>0</v>
      </c>
      <c r="E95" s="59">
        <f t="shared" si="62"/>
        <v>159297226.9</v>
      </c>
      <c r="F95" s="59">
        <f t="shared" si="62"/>
        <v>61780143.96</v>
      </c>
      <c r="G95" s="59" t="str">
        <f t="shared" si="62"/>
        <v/>
      </c>
      <c r="H95" s="59" t="str">
        <f t="shared" si="62"/>
        <v/>
      </c>
      <c r="I95" s="59" t="str">
        <f t="shared" si="62"/>
        <v/>
      </c>
      <c r="J95" s="59" t="str">
        <f t="shared" si="62"/>
        <v/>
      </c>
      <c r="K95" s="59" t="str">
        <f t="shared" si="62"/>
        <v/>
      </c>
      <c r="L95" s="59" t="str">
        <f t="shared" si="62"/>
        <v/>
      </c>
      <c r="M95" s="59" t="str">
        <f t="shared" si="62"/>
        <v/>
      </c>
      <c r="N95" s="59" t="str">
        <f t="shared" si="62"/>
        <v/>
      </c>
      <c r="O95" s="59" t="str">
        <f t="shared" si="62"/>
        <v/>
      </c>
      <c r="P95" s="59" t="str">
        <f t="shared" si="62"/>
        <v/>
      </c>
      <c r="Q95" s="59" t="str">
        <f t="shared" si="62"/>
        <v/>
      </c>
      <c r="R95" s="59" t="str">
        <f t="shared" si="62"/>
        <v/>
      </c>
      <c r="S95" s="59" t="str">
        <f t="shared" si="62"/>
        <v/>
      </c>
      <c r="T95" s="59" t="str">
        <f t="shared" si="62"/>
        <v/>
      </c>
      <c r="U95" s="59" t="str">
        <f t="shared" si="62"/>
        <v/>
      </c>
      <c r="V95" s="59" t="str">
        <f t="shared" si="62"/>
        <v/>
      </c>
      <c r="W95" s="59" t="str">
        <f t="shared" si="62"/>
        <v/>
      </c>
      <c r="X95" s="59" t="str">
        <f t="shared" si="62"/>
        <v/>
      </c>
      <c r="Y95" s="59" t="str">
        <f t="shared" si="62"/>
        <v/>
      </c>
      <c r="Z95" s="59" t="str">
        <f t="shared" si="62"/>
        <v/>
      </c>
      <c r="AA95" s="59" t="str">
        <f t="shared" si="62"/>
        <v/>
      </c>
      <c r="AB95" s="59" t="str">
        <f t="shared" si="62"/>
        <v/>
      </c>
      <c r="AC95" s="59" t="str">
        <f t="shared" si="62"/>
        <v/>
      </c>
      <c r="AD95" s="59" t="str">
        <f t="shared" si="62"/>
        <v/>
      </c>
      <c r="AE95" s="59" t="str">
        <f t="shared" si="62"/>
        <v/>
      </c>
      <c r="AF95" s="12"/>
      <c r="AG95" s="12"/>
    </row>
    <row r="96" ht="12.0" customHeight="1">
      <c r="A96" s="29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7" ht="12.0" customHeight="1">
      <c r="A97" s="68" t="s">
        <v>147</v>
      </c>
      <c r="B97" s="59">
        <f t="shared" ref="B97:AE97" si="63">IF(B5&gt;0,B$8^2*B93+B$9^2*B94-2*B$8*B$9*B95,"")</f>
        <v>2.137694522</v>
      </c>
      <c r="C97" s="59">
        <f t="shared" si="63"/>
        <v>3.481741966</v>
      </c>
      <c r="D97" s="59">
        <f t="shared" si="63"/>
        <v>-0.3662494734</v>
      </c>
      <c r="E97" s="59">
        <f t="shared" si="63"/>
        <v>3.481741959</v>
      </c>
      <c r="F97" s="59">
        <f t="shared" si="63"/>
        <v>2.13769452</v>
      </c>
      <c r="G97" s="59" t="str">
        <f t="shared" si="63"/>
        <v/>
      </c>
      <c r="H97" s="59" t="str">
        <f t="shared" si="63"/>
        <v/>
      </c>
      <c r="I97" s="59" t="str">
        <f t="shared" si="63"/>
        <v/>
      </c>
      <c r="J97" s="59" t="str">
        <f t="shared" si="63"/>
        <v/>
      </c>
      <c r="K97" s="59" t="str">
        <f t="shared" si="63"/>
        <v/>
      </c>
      <c r="L97" s="59" t="str">
        <f t="shared" si="63"/>
        <v/>
      </c>
      <c r="M97" s="59" t="str">
        <f t="shared" si="63"/>
        <v/>
      </c>
      <c r="N97" s="59" t="str">
        <f t="shared" si="63"/>
        <v/>
      </c>
      <c r="O97" s="59" t="str">
        <f t="shared" si="63"/>
        <v/>
      </c>
      <c r="P97" s="59" t="str">
        <f t="shared" si="63"/>
        <v/>
      </c>
      <c r="Q97" s="59" t="str">
        <f t="shared" si="63"/>
        <v/>
      </c>
      <c r="R97" s="59" t="str">
        <f t="shared" si="63"/>
        <v/>
      </c>
      <c r="S97" s="59" t="str">
        <f t="shared" si="63"/>
        <v/>
      </c>
      <c r="T97" s="59" t="str">
        <f t="shared" si="63"/>
        <v/>
      </c>
      <c r="U97" s="59" t="str">
        <f t="shared" si="63"/>
        <v/>
      </c>
      <c r="V97" s="59" t="str">
        <f t="shared" si="63"/>
        <v/>
      </c>
      <c r="W97" s="59" t="str">
        <f t="shared" si="63"/>
        <v/>
      </c>
      <c r="X97" s="59" t="str">
        <f t="shared" si="63"/>
        <v/>
      </c>
      <c r="Y97" s="59" t="str">
        <f t="shared" si="63"/>
        <v/>
      </c>
      <c r="Z97" s="59" t="str">
        <f t="shared" si="63"/>
        <v/>
      </c>
      <c r="AA97" s="59" t="str">
        <f t="shared" si="63"/>
        <v/>
      </c>
      <c r="AB97" s="59" t="str">
        <f t="shared" si="63"/>
        <v/>
      </c>
      <c r="AC97" s="59" t="str">
        <f t="shared" si="63"/>
        <v/>
      </c>
      <c r="AD97" s="59" t="str">
        <f t="shared" si="63"/>
        <v/>
      </c>
      <c r="AE97" s="59" t="str">
        <f t="shared" si="63"/>
        <v/>
      </c>
      <c r="AF97" s="12"/>
      <c r="AG97" s="12"/>
    </row>
    <row r="98" ht="12.0" customHeight="1">
      <c r="A98" s="68" t="s">
        <v>148</v>
      </c>
      <c r="B98" s="59">
        <f t="shared" ref="B98:AE98" si="64">IF(B5&gt;0,B$9^2*B93+B$8^2*B94+2*B$8*B$9*B95,"")</f>
        <v>7.747759447</v>
      </c>
      <c r="C98" s="59">
        <f t="shared" si="64"/>
        <v>24.58726736</v>
      </c>
      <c r="D98" s="59">
        <f t="shared" si="64"/>
        <v>-2.380621558</v>
      </c>
      <c r="E98" s="59">
        <f t="shared" si="64"/>
        <v>24.58726736</v>
      </c>
      <c r="F98" s="59">
        <f t="shared" si="64"/>
        <v>7.747759446</v>
      </c>
      <c r="G98" s="59" t="str">
        <f t="shared" si="64"/>
        <v/>
      </c>
      <c r="H98" s="59" t="str">
        <f t="shared" si="64"/>
        <v/>
      </c>
      <c r="I98" s="59" t="str">
        <f t="shared" si="64"/>
        <v/>
      </c>
      <c r="J98" s="59" t="str">
        <f t="shared" si="64"/>
        <v/>
      </c>
      <c r="K98" s="59" t="str">
        <f t="shared" si="64"/>
        <v/>
      </c>
      <c r="L98" s="59" t="str">
        <f t="shared" si="64"/>
        <v/>
      </c>
      <c r="M98" s="59" t="str">
        <f t="shared" si="64"/>
        <v/>
      </c>
      <c r="N98" s="59" t="str">
        <f t="shared" si="64"/>
        <v/>
      </c>
      <c r="O98" s="59" t="str">
        <f t="shared" si="64"/>
        <v/>
      </c>
      <c r="P98" s="59" t="str">
        <f t="shared" si="64"/>
        <v/>
      </c>
      <c r="Q98" s="59" t="str">
        <f t="shared" si="64"/>
        <v/>
      </c>
      <c r="R98" s="59" t="str">
        <f t="shared" si="64"/>
        <v/>
      </c>
      <c r="S98" s="59" t="str">
        <f t="shared" si="64"/>
        <v/>
      </c>
      <c r="T98" s="59" t="str">
        <f t="shared" si="64"/>
        <v/>
      </c>
      <c r="U98" s="59" t="str">
        <f t="shared" si="64"/>
        <v/>
      </c>
      <c r="V98" s="59" t="str">
        <f t="shared" si="64"/>
        <v/>
      </c>
      <c r="W98" s="59" t="str">
        <f t="shared" si="64"/>
        <v/>
      </c>
      <c r="X98" s="59" t="str">
        <f t="shared" si="64"/>
        <v/>
      </c>
      <c r="Y98" s="59" t="str">
        <f t="shared" si="64"/>
        <v/>
      </c>
      <c r="Z98" s="59" t="str">
        <f t="shared" si="64"/>
        <v/>
      </c>
      <c r="AA98" s="59" t="str">
        <f t="shared" si="64"/>
        <v/>
      </c>
      <c r="AB98" s="59" t="str">
        <f t="shared" si="64"/>
        <v/>
      </c>
      <c r="AC98" s="59" t="str">
        <f t="shared" si="64"/>
        <v/>
      </c>
      <c r="AD98" s="59" t="str">
        <f t="shared" si="64"/>
        <v/>
      </c>
      <c r="AE98" s="59" t="str">
        <f t="shared" si="64"/>
        <v/>
      </c>
      <c r="AF98" s="12"/>
      <c r="AG98" s="12"/>
    </row>
    <row r="99" ht="12.0" customHeight="1">
      <c r="A99" s="68" t="s">
        <v>149</v>
      </c>
      <c r="B99" s="59">
        <f t="shared" ref="B99:AE99" si="65">IF(B5&gt;0,B$8*B$9*B93-B$8*B$9*B94+(B$8^2-B$9^2)*B95,"")</f>
        <v>61780143.96</v>
      </c>
      <c r="C99" s="59">
        <f t="shared" si="65"/>
        <v>159297226.9</v>
      </c>
      <c r="D99" s="59">
        <f t="shared" si="65"/>
        <v>0</v>
      </c>
      <c r="E99" s="59">
        <f t="shared" si="65"/>
        <v>159297226.9</v>
      </c>
      <c r="F99" s="59">
        <f t="shared" si="65"/>
        <v>61780143.96</v>
      </c>
      <c r="G99" s="59" t="str">
        <f t="shared" si="65"/>
        <v/>
      </c>
      <c r="H99" s="59" t="str">
        <f t="shared" si="65"/>
        <v/>
      </c>
      <c r="I99" s="59" t="str">
        <f t="shared" si="65"/>
        <v/>
      </c>
      <c r="J99" s="59" t="str">
        <f t="shared" si="65"/>
        <v/>
      </c>
      <c r="K99" s="59" t="str">
        <f t="shared" si="65"/>
        <v/>
      </c>
      <c r="L99" s="59" t="str">
        <f t="shared" si="65"/>
        <v/>
      </c>
      <c r="M99" s="59" t="str">
        <f t="shared" si="65"/>
        <v/>
      </c>
      <c r="N99" s="59" t="str">
        <f t="shared" si="65"/>
        <v/>
      </c>
      <c r="O99" s="59" t="str">
        <f t="shared" si="65"/>
        <v/>
      </c>
      <c r="P99" s="59" t="str">
        <f t="shared" si="65"/>
        <v/>
      </c>
      <c r="Q99" s="59" t="str">
        <f t="shared" si="65"/>
        <v/>
      </c>
      <c r="R99" s="59" t="str">
        <f t="shared" si="65"/>
        <v/>
      </c>
      <c r="S99" s="59" t="str">
        <f t="shared" si="65"/>
        <v/>
      </c>
      <c r="T99" s="59" t="str">
        <f t="shared" si="65"/>
        <v/>
      </c>
      <c r="U99" s="59" t="str">
        <f t="shared" si="65"/>
        <v/>
      </c>
      <c r="V99" s="59" t="str">
        <f t="shared" si="65"/>
        <v/>
      </c>
      <c r="W99" s="59" t="str">
        <f t="shared" si="65"/>
        <v/>
      </c>
      <c r="X99" s="59" t="str">
        <f t="shared" si="65"/>
        <v/>
      </c>
      <c r="Y99" s="59" t="str">
        <f t="shared" si="65"/>
        <v/>
      </c>
      <c r="Z99" s="59" t="str">
        <f t="shared" si="65"/>
        <v/>
      </c>
      <c r="AA99" s="59" t="str">
        <f t="shared" si="65"/>
        <v/>
      </c>
      <c r="AB99" s="59" t="str">
        <f t="shared" si="65"/>
        <v/>
      </c>
      <c r="AC99" s="59" t="str">
        <f t="shared" si="65"/>
        <v/>
      </c>
      <c r="AD99" s="59" t="str">
        <f t="shared" si="65"/>
        <v/>
      </c>
      <c r="AE99" s="59" t="str">
        <f t="shared" si="65"/>
        <v/>
      </c>
      <c r="AF99" s="12"/>
      <c r="AG99" s="12"/>
    </row>
    <row r="100" ht="12.0" customHeight="1">
      <c r="A100" s="29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 ht="12.0" customHeight="1">
      <c r="A101" s="2" t="s">
        <v>150</v>
      </c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 ht="12.0" customHeight="1">
      <c r="A102" s="66" t="s">
        <v>139</v>
      </c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 ht="12.0" customHeight="1">
      <c r="A103" s="64" t="s">
        <v>132</v>
      </c>
      <c r="B103" s="59">
        <f t="shared" ref="B103:AE103" si="66">IF(B5&gt;0,B$70+B$74*B32,"")</f>
        <v>0.00009999998863</v>
      </c>
      <c r="C103" s="59">
        <f t="shared" si="66"/>
        <v>0.00009999998863</v>
      </c>
      <c r="D103" s="59">
        <f t="shared" si="66"/>
        <v>0.00009999998863</v>
      </c>
      <c r="E103" s="59">
        <f t="shared" si="66"/>
        <v>0.00009999998863</v>
      </c>
      <c r="F103" s="59">
        <f t="shared" si="66"/>
        <v>0.00009999998863</v>
      </c>
      <c r="G103" s="59" t="str">
        <f t="shared" si="66"/>
        <v/>
      </c>
      <c r="H103" s="59" t="str">
        <f t="shared" si="66"/>
        <v/>
      </c>
      <c r="I103" s="59" t="str">
        <f t="shared" si="66"/>
        <v/>
      </c>
      <c r="J103" s="59" t="str">
        <f t="shared" si="66"/>
        <v/>
      </c>
      <c r="K103" s="59" t="str">
        <f t="shared" si="66"/>
        <v/>
      </c>
      <c r="L103" s="59" t="str">
        <f t="shared" si="66"/>
        <v/>
      </c>
      <c r="M103" s="59" t="str">
        <f t="shared" si="66"/>
        <v/>
      </c>
      <c r="N103" s="59" t="str">
        <f t="shared" si="66"/>
        <v/>
      </c>
      <c r="O103" s="59" t="str">
        <f t="shared" si="66"/>
        <v/>
      </c>
      <c r="P103" s="59" t="str">
        <f t="shared" si="66"/>
        <v/>
      </c>
      <c r="Q103" s="59" t="str">
        <f t="shared" si="66"/>
        <v/>
      </c>
      <c r="R103" s="59" t="str">
        <f t="shared" si="66"/>
        <v/>
      </c>
      <c r="S103" s="59" t="str">
        <f t="shared" si="66"/>
        <v/>
      </c>
      <c r="T103" s="59" t="str">
        <f t="shared" si="66"/>
        <v/>
      </c>
      <c r="U103" s="59" t="str">
        <f t="shared" si="66"/>
        <v/>
      </c>
      <c r="V103" s="59" t="str">
        <f t="shared" si="66"/>
        <v/>
      </c>
      <c r="W103" s="59" t="str">
        <f t="shared" si="66"/>
        <v/>
      </c>
      <c r="X103" s="59" t="str">
        <f t="shared" si="66"/>
        <v/>
      </c>
      <c r="Y103" s="59" t="str">
        <f t="shared" si="66"/>
        <v/>
      </c>
      <c r="Z103" s="59" t="str">
        <f t="shared" si="66"/>
        <v/>
      </c>
      <c r="AA103" s="59" t="str">
        <f t="shared" si="66"/>
        <v/>
      </c>
      <c r="AB103" s="59" t="str">
        <f t="shared" si="66"/>
        <v/>
      </c>
      <c r="AC103" s="59" t="str">
        <f t="shared" si="66"/>
        <v/>
      </c>
      <c r="AD103" s="59" t="str">
        <f t="shared" si="66"/>
        <v/>
      </c>
      <c r="AE103" s="59" t="str">
        <f t="shared" si="66"/>
        <v/>
      </c>
      <c r="AF103" s="59"/>
      <c r="AG103" s="59"/>
    </row>
    <row r="104" ht="12.0" customHeight="1">
      <c r="A104" s="64" t="s">
        <v>133</v>
      </c>
      <c r="B104" s="59">
        <f t="shared" ref="B104:AE104" si="67">IF(B5&gt;0,B$71+B$75*B32,"")</f>
        <v>-0.0009999998988</v>
      </c>
      <c r="C104" s="59">
        <f t="shared" si="67"/>
        <v>-0.0009999998988</v>
      </c>
      <c r="D104" s="59">
        <f t="shared" si="67"/>
        <v>-0.0009999998988</v>
      </c>
      <c r="E104" s="59">
        <f t="shared" si="67"/>
        <v>-0.0009999998988</v>
      </c>
      <c r="F104" s="59">
        <f t="shared" si="67"/>
        <v>-0.0009999998988</v>
      </c>
      <c r="G104" s="59" t="str">
        <f t="shared" si="67"/>
        <v/>
      </c>
      <c r="H104" s="59" t="str">
        <f t="shared" si="67"/>
        <v/>
      </c>
      <c r="I104" s="59" t="str">
        <f t="shared" si="67"/>
        <v/>
      </c>
      <c r="J104" s="59" t="str">
        <f t="shared" si="67"/>
        <v/>
      </c>
      <c r="K104" s="59" t="str">
        <f t="shared" si="67"/>
        <v/>
      </c>
      <c r="L104" s="59" t="str">
        <f t="shared" si="67"/>
        <v/>
      </c>
      <c r="M104" s="59" t="str">
        <f t="shared" si="67"/>
        <v/>
      </c>
      <c r="N104" s="59" t="str">
        <f t="shared" si="67"/>
        <v/>
      </c>
      <c r="O104" s="59" t="str">
        <f t="shared" si="67"/>
        <v/>
      </c>
      <c r="P104" s="59" t="str">
        <f t="shared" si="67"/>
        <v/>
      </c>
      <c r="Q104" s="59" t="str">
        <f t="shared" si="67"/>
        <v/>
      </c>
      <c r="R104" s="59" t="str">
        <f t="shared" si="67"/>
        <v/>
      </c>
      <c r="S104" s="59" t="str">
        <f t="shared" si="67"/>
        <v/>
      </c>
      <c r="T104" s="59" t="str">
        <f t="shared" si="67"/>
        <v/>
      </c>
      <c r="U104" s="59" t="str">
        <f t="shared" si="67"/>
        <v/>
      </c>
      <c r="V104" s="59" t="str">
        <f t="shared" si="67"/>
        <v/>
      </c>
      <c r="W104" s="59" t="str">
        <f t="shared" si="67"/>
        <v/>
      </c>
      <c r="X104" s="59" t="str">
        <f t="shared" si="67"/>
        <v/>
      </c>
      <c r="Y104" s="59" t="str">
        <f t="shared" si="67"/>
        <v/>
      </c>
      <c r="Z104" s="59" t="str">
        <f t="shared" si="67"/>
        <v/>
      </c>
      <c r="AA104" s="59" t="str">
        <f t="shared" si="67"/>
        <v/>
      </c>
      <c r="AB104" s="59" t="str">
        <f t="shared" si="67"/>
        <v/>
      </c>
      <c r="AC104" s="59" t="str">
        <f t="shared" si="67"/>
        <v/>
      </c>
      <c r="AD104" s="59" t="str">
        <f t="shared" si="67"/>
        <v/>
      </c>
      <c r="AE104" s="59" t="str">
        <f t="shared" si="67"/>
        <v/>
      </c>
      <c r="AF104" s="59"/>
      <c r="AG104" s="59"/>
    </row>
    <row r="105" ht="12.0" customHeight="1">
      <c r="A105" s="64" t="s">
        <v>134</v>
      </c>
      <c r="B105" s="59">
        <f t="shared" ref="B105:AE105" si="68">IF(B5&gt;0,B$72+B$76*B32,"")</f>
        <v>0.01991215337</v>
      </c>
      <c r="C105" s="59">
        <f t="shared" si="68"/>
        <v>0.01991215337</v>
      </c>
      <c r="D105" s="59">
        <f t="shared" si="68"/>
        <v>0.01991215337</v>
      </c>
      <c r="E105" s="59">
        <f t="shared" si="68"/>
        <v>0.01991215337</v>
      </c>
      <c r="F105" s="59">
        <f t="shared" si="68"/>
        <v>0.01991215337</v>
      </c>
      <c r="G105" s="59" t="str">
        <f t="shared" si="68"/>
        <v/>
      </c>
      <c r="H105" s="59" t="str">
        <f t="shared" si="68"/>
        <v/>
      </c>
      <c r="I105" s="59" t="str">
        <f t="shared" si="68"/>
        <v/>
      </c>
      <c r="J105" s="59" t="str">
        <f t="shared" si="68"/>
        <v/>
      </c>
      <c r="K105" s="59" t="str">
        <f t="shared" si="68"/>
        <v/>
      </c>
      <c r="L105" s="59" t="str">
        <f t="shared" si="68"/>
        <v/>
      </c>
      <c r="M105" s="59" t="str">
        <f t="shared" si="68"/>
        <v/>
      </c>
      <c r="N105" s="59" t="str">
        <f t="shared" si="68"/>
        <v/>
      </c>
      <c r="O105" s="59" t="str">
        <f t="shared" si="68"/>
        <v/>
      </c>
      <c r="P105" s="59" t="str">
        <f t="shared" si="68"/>
        <v/>
      </c>
      <c r="Q105" s="59" t="str">
        <f t="shared" si="68"/>
        <v/>
      </c>
      <c r="R105" s="59" t="str">
        <f t="shared" si="68"/>
        <v/>
      </c>
      <c r="S105" s="59" t="str">
        <f t="shared" si="68"/>
        <v/>
      </c>
      <c r="T105" s="59" t="str">
        <f t="shared" si="68"/>
        <v/>
      </c>
      <c r="U105" s="59" t="str">
        <f t="shared" si="68"/>
        <v/>
      </c>
      <c r="V105" s="59" t="str">
        <f t="shared" si="68"/>
        <v/>
      </c>
      <c r="W105" s="59" t="str">
        <f t="shared" si="68"/>
        <v/>
      </c>
      <c r="X105" s="59" t="str">
        <f t="shared" si="68"/>
        <v/>
      </c>
      <c r="Y105" s="59" t="str">
        <f t="shared" si="68"/>
        <v/>
      </c>
      <c r="Z105" s="59" t="str">
        <f t="shared" si="68"/>
        <v/>
      </c>
      <c r="AA105" s="59" t="str">
        <f t="shared" si="68"/>
        <v/>
      </c>
      <c r="AB105" s="59" t="str">
        <f t="shared" si="68"/>
        <v/>
      </c>
      <c r="AC105" s="59" t="str">
        <f t="shared" si="68"/>
        <v/>
      </c>
      <c r="AD105" s="59" t="str">
        <f t="shared" si="68"/>
        <v/>
      </c>
      <c r="AE105" s="59" t="str">
        <f t="shared" si="68"/>
        <v/>
      </c>
      <c r="AF105" s="59"/>
      <c r="AG105" s="59"/>
    </row>
    <row r="106" ht="12.0" customHeight="1">
      <c r="A106" s="64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</row>
    <row r="107" ht="12.0" customHeight="1">
      <c r="A107" s="64" t="s">
        <v>140</v>
      </c>
      <c r="B107" s="59">
        <f t="shared" ref="B107:AE107" si="69">IF(B5&gt;0,B$8^2*B103+B$9^2*B104+B$8*B$9*B105,"")</f>
        <v>0.00009999998863</v>
      </c>
      <c r="C107" s="59">
        <f t="shared" si="69"/>
        <v>0.00009999998863</v>
      </c>
      <c r="D107" s="59">
        <f t="shared" si="69"/>
        <v>0.00009999998863</v>
      </c>
      <c r="E107" s="59">
        <f t="shared" si="69"/>
        <v>0.00009999998863</v>
      </c>
      <c r="F107" s="59">
        <f t="shared" si="69"/>
        <v>0.00009999998863</v>
      </c>
      <c r="G107" s="59" t="str">
        <f t="shared" si="69"/>
        <v/>
      </c>
      <c r="H107" s="59" t="str">
        <f t="shared" si="69"/>
        <v/>
      </c>
      <c r="I107" s="59" t="str">
        <f t="shared" si="69"/>
        <v/>
      </c>
      <c r="J107" s="59" t="str">
        <f t="shared" si="69"/>
        <v/>
      </c>
      <c r="K107" s="59" t="str">
        <f t="shared" si="69"/>
        <v/>
      </c>
      <c r="L107" s="59" t="str">
        <f t="shared" si="69"/>
        <v/>
      </c>
      <c r="M107" s="59" t="str">
        <f t="shared" si="69"/>
        <v/>
      </c>
      <c r="N107" s="59" t="str">
        <f t="shared" si="69"/>
        <v/>
      </c>
      <c r="O107" s="59" t="str">
        <f t="shared" si="69"/>
        <v/>
      </c>
      <c r="P107" s="59" t="str">
        <f t="shared" si="69"/>
        <v/>
      </c>
      <c r="Q107" s="59" t="str">
        <f t="shared" si="69"/>
        <v/>
      </c>
      <c r="R107" s="59" t="str">
        <f t="shared" si="69"/>
        <v/>
      </c>
      <c r="S107" s="59" t="str">
        <f t="shared" si="69"/>
        <v/>
      </c>
      <c r="T107" s="59" t="str">
        <f t="shared" si="69"/>
        <v/>
      </c>
      <c r="U107" s="59" t="str">
        <f t="shared" si="69"/>
        <v/>
      </c>
      <c r="V107" s="59" t="str">
        <f t="shared" si="69"/>
        <v/>
      </c>
      <c r="W107" s="59" t="str">
        <f t="shared" si="69"/>
        <v/>
      </c>
      <c r="X107" s="59" t="str">
        <f t="shared" si="69"/>
        <v/>
      </c>
      <c r="Y107" s="59" t="str">
        <f t="shared" si="69"/>
        <v/>
      </c>
      <c r="Z107" s="59" t="str">
        <f t="shared" si="69"/>
        <v/>
      </c>
      <c r="AA107" s="59" t="str">
        <f t="shared" si="69"/>
        <v/>
      </c>
      <c r="AB107" s="59" t="str">
        <f t="shared" si="69"/>
        <v/>
      </c>
      <c r="AC107" s="59" t="str">
        <f t="shared" si="69"/>
        <v/>
      </c>
      <c r="AD107" s="59" t="str">
        <f t="shared" si="69"/>
        <v/>
      </c>
      <c r="AE107" s="59" t="str">
        <f t="shared" si="69"/>
        <v/>
      </c>
      <c r="AF107" s="59"/>
      <c r="AG107" s="59"/>
    </row>
    <row r="108" ht="12.0" customHeight="1">
      <c r="A108" s="64" t="s">
        <v>141</v>
      </c>
      <c r="B108" s="59">
        <f t="shared" ref="B108:AE108" si="70">IF(B5&gt;0,B$9^2*B103+B$8^2*B104-B$8*B$9*B105,"")</f>
        <v>-0.0009999998988</v>
      </c>
      <c r="C108" s="59">
        <f t="shared" si="70"/>
        <v>-0.0009999998988</v>
      </c>
      <c r="D108" s="59">
        <f t="shared" si="70"/>
        <v>-0.0009999998988</v>
      </c>
      <c r="E108" s="59">
        <f t="shared" si="70"/>
        <v>-0.0009999998988</v>
      </c>
      <c r="F108" s="59">
        <f t="shared" si="70"/>
        <v>-0.0009999998988</v>
      </c>
      <c r="G108" s="59" t="str">
        <f t="shared" si="70"/>
        <v/>
      </c>
      <c r="H108" s="59" t="str">
        <f t="shared" si="70"/>
        <v/>
      </c>
      <c r="I108" s="59" t="str">
        <f t="shared" si="70"/>
        <v/>
      </c>
      <c r="J108" s="59" t="str">
        <f t="shared" si="70"/>
        <v/>
      </c>
      <c r="K108" s="59" t="str">
        <f t="shared" si="70"/>
        <v/>
      </c>
      <c r="L108" s="59" t="str">
        <f t="shared" si="70"/>
        <v/>
      </c>
      <c r="M108" s="59" t="str">
        <f t="shared" si="70"/>
        <v/>
      </c>
      <c r="N108" s="59" t="str">
        <f t="shared" si="70"/>
        <v/>
      </c>
      <c r="O108" s="59" t="str">
        <f t="shared" si="70"/>
        <v/>
      </c>
      <c r="P108" s="59" t="str">
        <f t="shared" si="70"/>
        <v/>
      </c>
      <c r="Q108" s="59" t="str">
        <f t="shared" si="70"/>
        <v/>
      </c>
      <c r="R108" s="59" t="str">
        <f t="shared" si="70"/>
        <v/>
      </c>
      <c r="S108" s="59" t="str">
        <f t="shared" si="70"/>
        <v/>
      </c>
      <c r="T108" s="59" t="str">
        <f t="shared" si="70"/>
        <v/>
      </c>
      <c r="U108" s="59" t="str">
        <f t="shared" si="70"/>
        <v/>
      </c>
      <c r="V108" s="59" t="str">
        <f t="shared" si="70"/>
        <v/>
      </c>
      <c r="W108" s="59" t="str">
        <f t="shared" si="70"/>
        <v/>
      </c>
      <c r="X108" s="59" t="str">
        <f t="shared" si="70"/>
        <v/>
      </c>
      <c r="Y108" s="59" t="str">
        <f t="shared" si="70"/>
        <v/>
      </c>
      <c r="Z108" s="59" t="str">
        <f t="shared" si="70"/>
        <v/>
      </c>
      <c r="AA108" s="59" t="str">
        <f t="shared" si="70"/>
        <v/>
      </c>
      <c r="AB108" s="59" t="str">
        <f t="shared" si="70"/>
        <v/>
      </c>
      <c r="AC108" s="59" t="str">
        <f t="shared" si="70"/>
        <v/>
      </c>
      <c r="AD108" s="59" t="str">
        <f t="shared" si="70"/>
        <v/>
      </c>
      <c r="AE108" s="59" t="str">
        <f t="shared" si="70"/>
        <v/>
      </c>
      <c r="AF108" s="59"/>
      <c r="AG108" s="59"/>
    </row>
    <row r="109" ht="12.0" customHeight="1">
      <c r="A109" s="64" t="s">
        <v>142</v>
      </c>
      <c r="B109" s="59">
        <f t="shared" ref="B109:AE109" si="71">IF(B5&gt;0,-2*B$8*B$9*B103+2*B$8*B$9*B104+(B$8^2-B$9^2)*B105,"")</f>
        <v>0.01991215337</v>
      </c>
      <c r="C109" s="59">
        <f t="shared" si="71"/>
        <v>0.01991215337</v>
      </c>
      <c r="D109" s="59">
        <f t="shared" si="71"/>
        <v>0.01991215337</v>
      </c>
      <c r="E109" s="59">
        <f t="shared" si="71"/>
        <v>0.01991215337</v>
      </c>
      <c r="F109" s="59">
        <f t="shared" si="71"/>
        <v>0.01991215337</v>
      </c>
      <c r="G109" s="59" t="str">
        <f t="shared" si="71"/>
        <v/>
      </c>
      <c r="H109" s="59" t="str">
        <f t="shared" si="71"/>
        <v/>
      </c>
      <c r="I109" s="59" t="str">
        <f t="shared" si="71"/>
        <v/>
      </c>
      <c r="J109" s="59" t="str">
        <f t="shared" si="71"/>
        <v/>
      </c>
      <c r="K109" s="59" t="str">
        <f t="shared" si="71"/>
        <v/>
      </c>
      <c r="L109" s="59" t="str">
        <f t="shared" si="71"/>
        <v/>
      </c>
      <c r="M109" s="59" t="str">
        <f t="shared" si="71"/>
        <v/>
      </c>
      <c r="N109" s="59" t="str">
        <f t="shared" si="71"/>
        <v/>
      </c>
      <c r="O109" s="59" t="str">
        <f t="shared" si="71"/>
        <v/>
      </c>
      <c r="P109" s="59" t="str">
        <f t="shared" si="71"/>
        <v/>
      </c>
      <c r="Q109" s="59" t="str">
        <f t="shared" si="71"/>
        <v/>
      </c>
      <c r="R109" s="59" t="str">
        <f t="shared" si="71"/>
        <v/>
      </c>
      <c r="S109" s="59" t="str">
        <f t="shared" si="71"/>
        <v/>
      </c>
      <c r="T109" s="59" t="str">
        <f t="shared" si="71"/>
        <v/>
      </c>
      <c r="U109" s="59" t="str">
        <f t="shared" si="71"/>
        <v/>
      </c>
      <c r="V109" s="59" t="str">
        <f t="shared" si="71"/>
        <v/>
      </c>
      <c r="W109" s="59" t="str">
        <f t="shared" si="71"/>
        <v/>
      </c>
      <c r="X109" s="59" t="str">
        <f t="shared" si="71"/>
        <v/>
      </c>
      <c r="Y109" s="59" t="str">
        <f t="shared" si="71"/>
        <v/>
      </c>
      <c r="Z109" s="59" t="str">
        <f t="shared" si="71"/>
        <v/>
      </c>
      <c r="AA109" s="59" t="str">
        <f t="shared" si="71"/>
        <v/>
      </c>
      <c r="AB109" s="59" t="str">
        <f t="shared" si="71"/>
        <v/>
      </c>
      <c r="AC109" s="59" t="str">
        <f t="shared" si="71"/>
        <v/>
      </c>
      <c r="AD109" s="59" t="str">
        <f t="shared" si="71"/>
        <v/>
      </c>
      <c r="AE109" s="59" t="str">
        <f t="shared" si="71"/>
        <v/>
      </c>
      <c r="AF109" s="59"/>
      <c r="AG109" s="59"/>
    </row>
    <row r="110" ht="12.0" customHeight="1">
      <c r="A110" s="64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</row>
    <row r="111" ht="12.0" customHeight="1">
      <c r="A111" s="69" t="s">
        <v>143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</row>
    <row r="112" ht="12.0" customHeight="1">
      <c r="A112" s="64" t="s">
        <v>140</v>
      </c>
      <c r="B112" s="59">
        <f t="shared" ref="B112:AE112" si="72">IF(B5&gt;0,B107-B$56*$B$1,"")</f>
        <v>0</v>
      </c>
      <c r="C112" s="59">
        <f t="shared" si="72"/>
        <v>0</v>
      </c>
      <c r="D112" s="59">
        <f t="shared" si="72"/>
        <v>0.00009999998863</v>
      </c>
      <c r="E112" s="59">
        <f t="shared" si="72"/>
        <v>0</v>
      </c>
      <c r="F112" s="59">
        <f t="shared" si="72"/>
        <v>0</v>
      </c>
      <c r="G112" s="59" t="str">
        <f t="shared" si="72"/>
        <v/>
      </c>
      <c r="H112" s="59" t="str">
        <f t="shared" si="72"/>
        <v/>
      </c>
      <c r="I112" s="59" t="str">
        <f t="shared" si="72"/>
        <v/>
      </c>
      <c r="J112" s="59" t="str">
        <f t="shared" si="72"/>
        <v/>
      </c>
      <c r="K112" s="59" t="str">
        <f t="shared" si="72"/>
        <v/>
      </c>
      <c r="L112" s="59" t="str">
        <f t="shared" si="72"/>
        <v/>
      </c>
      <c r="M112" s="59" t="str">
        <f t="shared" si="72"/>
        <v/>
      </c>
      <c r="N112" s="59" t="str">
        <f t="shared" si="72"/>
        <v/>
      </c>
      <c r="O112" s="59" t="str">
        <f t="shared" si="72"/>
        <v/>
      </c>
      <c r="P112" s="59" t="str">
        <f t="shared" si="72"/>
        <v/>
      </c>
      <c r="Q112" s="59" t="str">
        <f t="shared" si="72"/>
        <v/>
      </c>
      <c r="R112" s="59" t="str">
        <f t="shared" si="72"/>
        <v/>
      </c>
      <c r="S112" s="59" t="str">
        <f t="shared" si="72"/>
        <v/>
      </c>
      <c r="T112" s="59" t="str">
        <f t="shared" si="72"/>
        <v/>
      </c>
      <c r="U112" s="59" t="str">
        <f t="shared" si="72"/>
        <v/>
      </c>
      <c r="V112" s="59" t="str">
        <f t="shared" si="72"/>
        <v/>
      </c>
      <c r="W112" s="59" t="str">
        <f t="shared" si="72"/>
        <v/>
      </c>
      <c r="X112" s="59" t="str">
        <f t="shared" si="72"/>
        <v/>
      </c>
      <c r="Y112" s="59" t="str">
        <f t="shared" si="72"/>
        <v/>
      </c>
      <c r="Z112" s="59" t="str">
        <f t="shared" si="72"/>
        <v/>
      </c>
      <c r="AA112" s="59" t="str">
        <f t="shared" si="72"/>
        <v/>
      </c>
      <c r="AB112" s="59" t="str">
        <f t="shared" si="72"/>
        <v/>
      </c>
      <c r="AC112" s="59" t="str">
        <f t="shared" si="72"/>
        <v/>
      </c>
      <c r="AD112" s="59" t="str">
        <f t="shared" si="72"/>
        <v/>
      </c>
      <c r="AE112" s="59" t="str">
        <f t="shared" si="72"/>
        <v/>
      </c>
      <c r="AF112" s="59"/>
      <c r="AG112" s="59"/>
    </row>
    <row r="113" ht="12.0" customHeight="1">
      <c r="A113" s="64" t="s">
        <v>141</v>
      </c>
      <c r="B113" s="59">
        <f t="shared" ref="B113:AE113" si="73">IF(B5&gt;0,B108-B$57*$B$1,"")</f>
        <v>0.0000000001011718298</v>
      </c>
      <c r="C113" s="59">
        <f t="shared" si="73"/>
        <v>0.0000000001011718298</v>
      </c>
      <c r="D113" s="59">
        <f t="shared" si="73"/>
        <v>-0.0009999998988</v>
      </c>
      <c r="E113" s="59">
        <f t="shared" si="73"/>
        <v>0.0000000001011718298</v>
      </c>
      <c r="F113" s="59">
        <f t="shared" si="73"/>
        <v>0.0000000001011718298</v>
      </c>
      <c r="G113" s="59" t="str">
        <f t="shared" si="73"/>
        <v/>
      </c>
      <c r="H113" s="59" t="str">
        <f t="shared" si="73"/>
        <v/>
      </c>
      <c r="I113" s="59" t="str">
        <f t="shared" si="73"/>
        <v/>
      </c>
      <c r="J113" s="59" t="str">
        <f t="shared" si="73"/>
        <v/>
      </c>
      <c r="K113" s="59" t="str">
        <f t="shared" si="73"/>
        <v/>
      </c>
      <c r="L113" s="59" t="str">
        <f t="shared" si="73"/>
        <v/>
      </c>
      <c r="M113" s="59" t="str">
        <f t="shared" si="73"/>
        <v/>
      </c>
      <c r="N113" s="59" t="str">
        <f t="shared" si="73"/>
        <v/>
      </c>
      <c r="O113" s="59" t="str">
        <f t="shared" si="73"/>
        <v/>
      </c>
      <c r="P113" s="59" t="str">
        <f t="shared" si="73"/>
        <v/>
      </c>
      <c r="Q113" s="59" t="str">
        <f t="shared" si="73"/>
        <v/>
      </c>
      <c r="R113" s="59" t="str">
        <f t="shared" si="73"/>
        <v/>
      </c>
      <c r="S113" s="59" t="str">
        <f t="shared" si="73"/>
        <v/>
      </c>
      <c r="T113" s="59" t="str">
        <f t="shared" si="73"/>
        <v/>
      </c>
      <c r="U113" s="59" t="str">
        <f t="shared" si="73"/>
        <v/>
      </c>
      <c r="V113" s="59" t="str">
        <f t="shared" si="73"/>
        <v/>
      </c>
      <c r="W113" s="59" t="str">
        <f t="shared" si="73"/>
        <v/>
      </c>
      <c r="X113" s="59" t="str">
        <f t="shared" si="73"/>
        <v/>
      </c>
      <c r="Y113" s="59" t="str">
        <f t="shared" si="73"/>
        <v/>
      </c>
      <c r="Z113" s="59" t="str">
        <f t="shared" si="73"/>
        <v/>
      </c>
      <c r="AA113" s="59" t="str">
        <f t="shared" si="73"/>
        <v/>
      </c>
      <c r="AB113" s="59" t="str">
        <f t="shared" si="73"/>
        <v/>
      </c>
      <c r="AC113" s="59" t="str">
        <f t="shared" si="73"/>
        <v/>
      </c>
      <c r="AD113" s="59" t="str">
        <f t="shared" si="73"/>
        <v/>
      </c>
      <c r="AE113" s="59" t="str">
        <f t="shared" si="73"/>
        <v/>
      </c>
      <c r="AF113" s="59"/>
      <c r="AG113" s="59"/>
    </row>
    <row r="114" ht="12.0" customHeight="1">
      <c r="A114" s="64" t="s">
        <v>142</v>
      </c>
      <c r="B114" s="59">
        <f t="shared" ref="B114:AE114" si="74">IF(B5&gt;0,B109,"")</f>
        <v>0.01991215337</v>
      </c>
      <c r="C114" s="59">
        <f t="shared" si="74"/>
        <v>0.01991215337</v>
      </c>
      <c r="D114" s="59">
        <f t="shared" si="74"/>
        <v>0.01991215337</v>
      </c>
      <c r="E114" s="59">
        <f t="shared" si="74"/>
        <v>0.01991215337</v>
      </c>
      <c r="F114" s="59">
        <f t="shared" si="74"/>
        <v>0.01991215337</v>
      </c>
      <c r="G114" s="59" t="str">
        <f t="shared" si="74"/>
        <v/>
      </c>
      <c r="H114" s="59" t="str">
        <f t="shared" si="74"/>
        <v/>
      </c>
      <c r="I114" s="59" t="str">
        <f t="shared" si="74"/>
        <v/>
      </c>
      <c r="J114" s="59" t="str">
        <f t="shared" si="74"/>
        <v/>
      </c>
      <c r="K114" s="59" t="str">
        <f t="shared" si="74"/>
        <v/>
      </c>
      <c r="L114" s="59" t="str">
        <f t="shared" si="74"/>
        <v/>
      </c>
      <c r="M114" s="59" t="str">
        <f t="shared" si="74"/>
        <v/>
      </c>
      <c r="N114" s="59" t="str">
        <f t="shared" si="74"/>
        <v/>
      </c>
      <c r="O114" s="59" t="str">
        <f t="shared" si="74"/>
        <v/>
      </c>
      <c r="P114" s="59" t="str">
        <f t="shared" si="74"/>
        <v/>
      </c>
      <c r="Q114" s="59" t="str">
        <f t="shared" si="74"/>
        <v/>
      </c>
      <c r="R114" s="59" t="str">
        <f t="shared" si="74"/>
        <v/>
      </c>
      <c r="S114" s="59" t="str">
        <f t="shared" si="74"/>
        <v/>
      </c>
      <c r="T114" s="59" t="str">
        <f t="shared" si="74"/>
        <v/>
      </c>
      <c r="U114" s="59" t="str">
        <f t="shared" si="74"/>
        <v/>
      </c>
      <c r="V114" s="59" t="str">
        <f t="shared" si="74"/>
        <v/>
      </c>
      <c r="W114" s="59" t="str">
        <f t="shared" si="74"/>
        <v/>
      </c>
      <c r="X114" s="59" t="str">
        <f t="shared" si="74"/>
        <v/>
      </c>
      <c r="Y114" s="59" t="str">
        <f t="shared" si="74"/>
        <v/>
      </c>
      <c r="Z114" s="59" t="str">
        <f t="shared" si="74"/>
        <v/>
      </c>
      <c r="AA114" s="59" t="str">
        <f t="shared" si="74"/>
        <v/>
      </c>
      <c r="AB114" s="59" t="str">
        <f t="shared" si="74"/>
        <v/>
      </c>
      <c r="AC114" s="59" t="str">
        <f t="shared" si="74"/>
        <v/>
      </c>
      <c r="AD114" s="59" t="str">
        <f t="shared" si="74"/>
        <v/>
      </c>
      <c r="AE114" s="59" t="str">
        <f t="shared" si="74"/>
        <v/>
      </c>
      <c r="AF114" s="59"/>
      <c r="AG114" s="59"/>
    </row>
    <row r="115" ht="12.0" customHeight="1">
      <c r="A115" s="6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</row>
    <row r="116" ht="12.0" customHeight="1">
      <c r="A116" s="67" t="s">
        <v>144</v>
      </c>
      <c r="B116" s="59">
        <f t="shared" ref="B116:AE116" si="75">IF(B5&gt;0,B$19*B112+B$20*B113,"")</f>
        <v>2.137694522</v>
      </c>
      <c r="C116" s="59">
        <f t="shared" si="75"/>
        <v>3.481741966</v>
      </c>
      <c r="D116" s="59">
        <f t="shared" si="75"/>
        <v>-0.3662494734</v>
      </c>
      <c r="E116" s="59">
        <f t="shared" si="75"/>
        <v>3.481741959</v>
      </c>
      <c r="F116" s="59">
        <f t="shared" si="75"/>
        <v>2.13769452</v>
      </c>
      <c r="G116" s="59" t="str">
        <f t="shared" si="75"/>
        <v/>
      </c>
      <c r="H116" s="59" t="str">
        <f t="shared" si="75"/>
        <v/>
      </c>
      <c r="I116" s="59" t="str">
        <f t="shared" si="75"/>
        <v/>
      </c>
      <c r="J116" s="59" t="str">
        <f t="shared" si="75"/>
        <v/>
      </c>
      <c r="K116" s="59" t="str">
        <f t="shared" si="75"/>
        <v/>
      </c>
      <c r="L116" s="59" t="str">
        <f t="shared" si="75"/>
        <v/>
      </c>
      <c r="M116" s="59" t="str">
        <f t="shared" si="75"/>
        <v/>
      </c>
      <c r="N116" s="59" t="str">
        <f t="shared" si="75"/>
        <v/>
      </c>
      <c r="O116" s="59" t="str">
        <f t="shared" si="75"/>
        <v/>
      </c>
      <c r="P116" s="59" t="str">
        <f t="shared" si="75"/>
        <v/>
      </c>
      <c r="Q116" s="59" t="str">
        <f t="shared" si="75"/>
        <v/>
      </c>
      <c r="R116" s="59" t="str">
        <f t="shared" si="75"/>
        <v/>
      </c>
      <c r="S116" s="59" t="str">
        <f t="shared" si="75"/>
        <v/>
      </c>
      <c r="T116" s="59" t="str">
        <f t="shared" si="75"/>
        <v/>
      </c>
      <c r="U116" s="59" t="str">
        <f t="shared" si="75"/>
        <v/>
      </c>
      <c r="V116" s="59" t="str">
        <f t="shared" si="75"/>
        <v/>
      </c>
      <c r="W116" s="59" t="str">
        <f t="shared" si="75"/>
        <v/>
      </c>
      <c r="X116" s="59" t="str">
        <f t="shared" si="75"/>
        <v/>
      </c>
      <c r="Y116" s="59" t="str">
        <f t="shared" si="75"/>
        <v/>
      </c>
      <c r="Z116" s="59" t="str">
        <f t="shared" si="75"/>
        <v/>
      </c>
      <c r="AA116" s="59" t="str">
        <f t="shared" si="75"/>
        <v/>
      </c>
      <c r="AB116" s="59" t="str">
        <f t="shared" si="75"/>
        <v/>
      </c>
      <c r="AC116" s="59" t="str">
        <f t="shared" si="75"/>
        <v/>
      </c>
      <c r="AD116" s="59" t="str">
        <f t="shared" si="75"/>
        <v/>
      </c>
      <c r="AE116" s="59" t="str">
        <f t="shared" si="75"/>
        <v/>
      </c>
      <c r="AF116" s="12"/>
      <c r="AG116" s="12"/>
    </row>
    <row r="117" ht="12.0" customHeight="1">
      <c r="A117" s="67" t="s">
        <v>145</v>
      </c>
      <c r="B117" s="59">
        <f t="shared" ref="B117:AE117" si="76">IF(B5&gt;0,B$20*B112+B$21*B113,"")</f>
        <v>7.747759447</v>
      </c>
      <c r="C117" s="59">
        <f t="shared" si="76"/>
        <v>24.58726736</v>
      </c>
      <c r="D117" s="59">
        <f t="shared" si="76"/>
        <v>-2.380621558</v>
      </c>
      <c r="E117" s="59">
        <f t="shared" si="76"/>
        <v>24.58726736</v>
      </c>
      <c r="F117" s="59">
        <f t="shared" si="76"/>
        <v>7.747759446</v>
      </c>
      <c r="G117" s="59" t="str">
        <f t="shared" si="76"/>
        <v/>
      </c>
      <c r="H117" s="59" t="str">
        <f t="shared" si="76"/>
        <v/>
      </c>
      <c r="I117" s="59" t="str">
        <f t="shared" si="76"/>
        <v/>
      </c>
      <c r="J117" s="59" t="str">
        <f t="shared" si="76"/>
        <v/>
      </c>
      <c r="K117" s="59" t="str">
        <f t="shared" si="76"/>
        <v/>
      </c>
      <c r="L117" s="59" t="str">
        <f t="shared" si="76"/>
        <v/>
      </c>
      <c r="M117" s="59" t="str">
        <f t="shared" si="76"/>
        <v/>
      </c>
      <c r="N117" s="59" t="str">
        <f t="shared" si="76"/>
        <v/>
      </c>
      <c r="O117" s="59" t="str">
        <f t="shared" si="76"/>
        <v/>
      </c>
      <c r="P117" s="59" t="str">
        <f t="shared" si="76"/>
        <v/>
      </c>
      <c r="Q117" s="59" t="str">
        <f t="shared" si="76"/>
        <v/>
      </c>
      <c r="R117" s="59" t="str">
        <f t="shared" si="76"/>
        <v/>
      </c>
      <c r="S117" s="59" t="str">
        <f t="shared" si="76"/>
        <v/>
      </c>
      <c r="T117" s="59" t="str">
        <f t="shared" si="76"/>
        <v/>
      </c>
      <c r="U117" s="59" t="str">
        <f t="shared" si="76"/>
        <v/>
      </c>
      <c r="V117" s="59" t="str">
        <f t="shared" si="76"/>
        <v/>
      </c>
      <c r="W117" s="59" t="str">
        <f t="shared" si="76"/>
        <v/>
      </c>
      <c r="X117" s="59" t="str">
        <f t="shared" si="76"/>
        <v/>
      </c>
      <c r="Y117" s="59" t="str">
        <f t="shared" si="76"/>
        <v/>
      </c>
      <c r="Z117" s="59" t="str">
        <f t="shared" si="76"/>
        <v/>
      </c>
      <c r="AA117" s="59" t="str">
        <f t="shared" si="76"/>
        <v/>
      </c>
      <c r="AB117" s="59" t="str">
        <f t="shared" si="76"/>
        <v/>
      </c>
      <c r="AC117" s="59" t="str">
        <f t="shared" si="76"/>
        <v/>
      </c>
      <c r="AD117" s="59" t="str">
        <f t="shared" si="76"/>
        <v/>
      </c>
      <c r="AE117" s="59" t="str">
        <f t="shared" si="76"/>
        <v/>
      </c>
      <c r="AF117" s="12"/>
      <c r="AG117" s="12"/>
    </row>
    <row r="118" ht="12.0" customHeight="1">
      <c r="A118" s="67" t="s">
        <v>146</v>
      </c>
      <c r="B118" s="59">
        <f t="shared" ref="B118:AE118" si="77">IF(B5&gt;0,B114*B$22,"")</f>
        <v>61780143.96</v>
      </c>
      <c r="C118" s="59">
        <f t="shared" si="77"/>
        <v>159297226.9</v>
      </c>
      <c r="D118" s="59">
        <f t="shared" si="77"/>
        <v>0</v>
      </c>
      <c r="E118" s="59">
        <f t="shared" si="77"/>
        <v>159297226.9</v>
      </c>
      <c r="F118" s="59">
        <f t="shared" si="77"/>
        <v>61780143.96</v>
      </c>
      <c r="G118" s="59" t="str">
        <f t="shared" si="77"/>
        <v/>
      </c>
      <c r="H118" s="59" t="str">
        <f t="shared" si="77"/>
        <v/>
      </c>
      <c r="I118" s="59" t="str">
        <f t="shared" si="77"/>
        <v/>
      </c>
      <c r="J118" s="59" t="str">
        <f t="shared" si="77"/>
        <v/>
      </c>
      <c r="K118" s="59" t="str">
        <f t="shared" si="77"/>
        <v/>
      </c>
      <c r="L118" s="59" t="str">
        <f t="shared" si="77"/>
        <v/>
      </c>
      <c r="M118" s="59" t="str">
        <f t="shared" si="77"/>
        <v/>
      </c>
      <c r="N118" s="59" t="str">
        <f t="shared" si="77"/>
        <v/>
      </c>
      <c r="O118" s="59" t="str">
        <f t="shared" si="77"/>
        <v/>
      </c>
      <c r="P118" s="59" t="str">
        <f t="shared" si="77"/>
        <v/>
      </c>
      <c r="Q118" s="59" t="str">
        <f t="shared" si="77"/>
        <v/>
      </c>
      <c r="R118" s="59" t="str">
        <f t="shared" si="77"/>
        <v/>
      </c>
      <c r="S118" s="59" t="str">
        <f t="shared" si="77"/>
        <v/>
      </c>
      <c r="T118" s="59" t="str">
        <f t="shared" si="77"/>
        <v/>
      </c>
      <c r="U118" s="59" t="str">
        <f t="shared" si="77"/>
        <v/>
      </c>
      <c r="V118" s="59" t="str">
        <f t="shared" si="77"/>
        <v/>
      </c>
      <c r="W118" s="59" t="str">
        <f t="shared" si="77"/>
        <v/>
      </c>
      <c r="X118" s="59" t="str">
        <f t="shared" si="77"/>
        <v/>
      </c>
      <c r="Y118" s="59" t="str">
        <f t="shared" si="77"/>
        <v/>
      </c>
      <c r="Z118" s="59" t="str">
        <f t="shared" si="77"/>
        <v/>
      </c>
      <c r="AA118" s="59" t="str">
        <f t="shared" si="77"/>
        <v/>
      </c>
      <c r="AB118" s="59" t="str">
        <f t="shared" si="77"/>
        <v/>
      </c>
      <c r="AC118" s="59" t="str">
        <f t="shared" si="77"/>
        <v/>
      </c>
      <c r="AD118" s="59" t="str">
        <f t="shared" si="77"/>
        <v/>
      </c>
      <c r="AE118" s="59" t="str">
        <f t="shared" si="77"/>
        <v/>
      </c>
      <c r="AF118" s="12"/>
      <c r="AG118" s="12"/>
    </row>
    <row r="119" ht="12.0" customHeight="1">
      <c r="A119" s="67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12"/>
      <c r="AG119" s="12"/>
    </row>
    <row r="120" ht="12.0" customHeight="1">
      <c r="A120" s="67" t="s">
        <v>147</v>
      </c>
      <c r="B120" s="59">
        <f t="shared" ref="B120:AE120" si="78">IF(B5&gt;0,B$8^2*B116+B$9^2*B117-2*B$8*B$9*B118,"")</f>
        <v>2.137694522</v>
      </c>
      <c r="C120" s="59">
        <f t="shared" si="78"/>
        <v>3.481741966</v>
      </c>
      <c r="D120" s="59">
        <f t="shared" si="78"/>
        <v>-0.3662494734</v>
      </c>
      <c r="E120" s="59">
        <f t="shared" si="78"/>
        <v>3.481741959</v>
      </c>
      <c r="F120" s="59">
        <f t="shared" si="78"/>
        <v>2.13769452</v>
      </c>
      <c r="G120" s="59" t="str">
        <f t="shared" si="78"/>
        <v/>
      </c>
      <c r="H120" s="59" t="str">
        <f t="shared" si="78"/>
        <v/>
      </c>
      <c r="I120" s="59" t="str">
        <f t="shared" si="78"/>
        <v/>
      </c>
      <c r="J120" s="59" t="str">
        <f t="shared" si="78"/>
        <v/>
      </c>
      <c r="K120" s="59" t="str">
        <f t="shared" si="78"/>
        <v/>
      </c>
      <c r="L120" s="59" t="str">
        <f t="shared" si="78"/>
        <v/>
      </c>
      <c r="M120" s="59" t="str">
        <f t="shared" si="78"/>
        <v/>
      </c>
      <c r="N120" s="59" t="str">
        <f t="shared" si="78"/>
        <v/>
      </c>
      <c r="O120" s="59" t="str">
        <f t="shared" si="78"/>
        <v/>
      </c>
      <c r="P120" s="59" t="str">
        <f t="shared" si="78"/>
        <v/>
      </c>
      <c r="Q120" s="59" t="str">
        <f t="shared" si="78"/>
        <v/>
      </c>
      <c r="R120" s="59" t="str">
        <f t="shared" si="78"/>
        <v/>
      </c>
      <c r="S120" s="59" t="str">
        <f t="shared" si="78"/>
        <v/>
      </c>
      <c r="T120" s="59" t="str">
        <f t="shared" si="78"/>
        <v/>
      </c>
      <c r="U120" s="59" t="str">
        <f t="shared" si="78"/>
        <v/>
      </c>
      <c r="V120" s="59" t="str">
        <f t="shared" si="78"/>
        <v/>
      </c>
      <c r="W120" s="59" t="str">
        <f t="shared" si="78"/>
        <v/>
      </c>
      <c r="X120" s="59" t="str">
        <f t="shared" si="78"/>
        <v/>
      </c>
      <c r="Y120" s="59" t="str">
        <f t="shared" si="78"/>
        <v/>
      </c>
      <c r="Z120" s="59" t="str">
        <f t="shared" si="78"/>
        <v/>
      </c>
      <c r="AA120" s="59" t="str">
        <f t="shared" si="78"/>
        <v/>
      </c>
      <c r="AB120" s="59" t="str">
        <f t="shared" si="78"/>
        <v/>
      </c>
      <c r="AC120" s="59" t="str">
        <f t="shared" si="78"/>
        <v/>
      </c>
      <c r="AD120" s="59" t="str">
        <f t="shared" si="78"/>
        <v/>
      </c>
      <c r="AE120" s="59" t="str">
        <f t="shared" si="78"/>
        <v/>
      </c>
      <c r="AF120" s="12"/>
      <c r="AG120" s="12"/>
    </row>
    <row r="121" ht="12.0" customHeight="1">
      <c r="A121" s="67" t="s">
        <v>148</v>
      </c>
      <c r="B121" s="59">
        <f t="shared" ref="B121:AE121" si="79">IF(B5&gt;0,B$9^2*B116+B$8^2*B117+2*B$8*B$9*B118,"")</f>
        <v>7.747759447</v>
      </c>
      <c r="C121" s="59">
        <f t="shared" si="79"/>
        <v>24.58726736</v>
      </c>
      <c r="D121" s="59">
        <f t="shared" si="79"/>
        <v>-2.380621558</v>
      </c>
      <c r="E121" s="59">
        <f t="shared" si="79"/>
        <v>24.58726736</v>
      </c>
      <c r="F121" s="59">
        <f t="shared" si="79"/>
        <v>7.747759446</v>
      </c>
      <c r="G121" s="59" t="str">
        <f t="shared" si="79"/>
        <v/>
      </c>
      <c r="H121" s="59" t="str">
        <f t="shared" si="79"/>
        <v/>
      </c>
      <c r="I121" s="59" t="str">
        <f t="shared" si="79"/>
        <v/>
      </c>
      <c r="J121" s="59" t="str">
        <f t="shared" si="79"/>
        <v/>
      </c>
      <c r="K121" s="59" t="str">
        <f t="shared" si="79"/>
        <v/>
      </c>
      <c r="L121" s="59" t="str">
        <f t="shared" si="79"/>
        <v/>
      </c>
      <c r="M121" s="59" t="str">
        <f t="shared" si="79"/>
        <v/>
      </c>
      <c r="N121" s="59" t="str">
        <f t="shared" si="79"/>
        <v/>
      </c>
      <c r="O121" s="59" t="str">
        <f t="shared" si="79"/>
        <v/>
      </c>
      <c r="P121" s="59" t="str">
        <f t="shared" si="79"/>
        <v/>
      </c>
      <c r="Q121" s="59" t="str">
        <f t="shared" si="79"/>
        <v/>
      </c>
      <c r="R121" s="59" t="str">
        <f t="shared" si="79"/>
        <v/>
      </c>
      <c r="S121" s="59" t="str">
        <f t="shared" si="79"/>
        <v/>
      </c>
      <c r="T121" s="59" t="str">
        <f t="shared" si="79"/>
        <v/>
      </c>
      <c r="U121" s="59" t="str">
        <f t="shared" si="79"/>
        <v/>
      </c>
      <c r="V121" s="59" t="str">
        <f t="shared" si="79"/>
        <v/>
      </c>
      <c r="W121" s="59" t="str">
        <f t="shared" si="79"/>
        <v/>
      </c>
      <c r="X121" s="59" t="str">
        <f t="shared" si="79"/>
        <v/>
      </c>
      <c r="Y121" s="59" t="str">
        <f t="shared" si="79"/>
        <v/>
      </c>
      <c r="Z121" s="59" t="str">
        <f t="shared" si="79"/>
        <v/>
      </c>
      <c r="AA121" s="59" t="str">
        <f t="shared" si="79"/>
        <v/>
      </c>
      <c r="AB121" s="59" t="str">
        <f t="shared" si="79"/>
        <v/>
      </c>
      <c r="AC121" s="59" t="str">
        <f t="shared" si="79"/>
        <v/>
      </c>
      <c r="AD121" s="59" t="str">
        <f t="shared" si="79"/>
        <v/>
      </c>
      <c r="AE121" s="59" t="str">
        <f t="shared" si="79"/>
        <v/>
      </c>
      <c r="AF121" s="12"/>
      <c r="AG121" s="12"/>
    </row>
    <row r="122" ht="12.0" customHeight="1">
      <c r="A122" s="67" t="s">
        <v>149</v>
      </c>
      <c r="B122" s="59">
        <f t="shared" ref="B122:AE122" si="80">IF(B5&gt;0,B$8*B$9*B116-B$8*B$9*B117+(B$8^2-B$9^2)*B118,"")</f>
        <v>61780143.96</v>
      </c>
      <c r="C122" s="59">
        <f t="shared" si="80"/>
        <v>159297226.9</v>
      </c>
      <c r="D122" s="59">
        <f t="shared" si="80"/>
        <v>0</v>
      </c>
      <c r="E122" s="59">
        <f t="shared" si="80"/>
        <v>159297226.9</v>
      </c>
      <c r="F122" s="59">
        <f t="shared" si="80"/>
        <v>61780143.96</v>
      </c>
      <c r="G122" s="59" t="str">
        <f t="shared" si="80"/>
        <v/>
      </c>
      <c r="H122" s="59" t="str">
        <f t="shared" si="80"/>
        <v/>
      </c>
      <c r="I122" s="59" t="str">
        <f t="shared" si="80"/>
        <v/>
      </c>
      <c r="J122" s="59" t="str">
        <f t="shared" si="80"/>
        <v/>
      </c>
      <c r="K122" s="59" t="str">
        <f t="shared" si="80"/>
        <v/>
      </c>
      <c r="L122" s="59" t="str">
        <f t="shared" si="80"/>
        <v/>
      </c>
      <c r="M122" s="59" t="str">
        <f t="shared" si="80"/>
        <v/>
      </c>
      <c r="N122" s="59" t="str">
        <f t="shared" si="80"/>
        <v/>
      </c>
      <c r="O122" s="59" t="str">
        <f t="shared" si="80"/>
        <v/>
      </c>
      <c r="P122" s="59" t="str">
        <f t="shared" si="80"/>
        <v/>
      </c>
      <c r="Q122" s="59" t="str">
        <f t="shared" si="80"/>
        <v/>
      </c>
      <c r="R122" s="59" t="str">
        <f t="shared" si="80"/>
        <v/>
      </c>
      <c r="S122" s="59" t="str">
        <f t="shared" si="80"/>
        <v/>
      </c>
      <c r="T122" s="59" t="str">
        <f t="shared" si="80"/>
        <v/>
      </c>
      <c r="U122" s="59" t="str">
        <f t="shared" si="80"/>
        <v/>
      </c>
      <c r="V122" s="59" t="str">
        <f t="shared" si="80"/>
        <v/>
      </c>
      <c r="W122" s="59" t="str">
        <f t="shared" si="80"/>
        <v/>
      </c>
      <c r="X122" s="59" t="str">
        <f t="shared" si="80"/>
        <v/>
      </c>
      <c r="Y122" s="59" t="str">
        <f t="shared" si="80"/>
        <v/>
      </c>
      <c r="Z122" s="59" t="str">
        <f t="shared" si="80"/>
        <v/>
      </c>
      <c r="AA122" s="59" t="str">
        <f t="shared" si="80"/>
        <v/>
      </c>
      <c r="AB122" s="59" t="str">
        <f t="shared" si="80"/>
        <v/>
      </c>
      <c r="AC122" s="59" t="str">
        <f t="shared" si="80"/>
        <v/>
      </c>
      <c r="AD122" s="59" t="str">
        <f t="shared" si="80"/>
        <v/>
      </c>
      <c r="AE122" s="59" t="str">
        <f t="shared" si="80"/>
        <v/>
      </c>
      <c r="AF122" s="12"/>
      <c r="AG122" s="12"/>
    </row>
    <row r="123" ht="12.0" customHeight="1">
      <c r="A123" s="29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 ht="12.0" customHeight="1">
      <c r="A124" s="29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 ht="12.0" customHeight="1">
      <c r="A125" s="29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 ht="12.0" customHeight="1">
      <c r="A126" s="29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 ht="12.0" customHeight="1">
      <c r="A127" s="29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 ht="12.0" customHeight="1">
      <c r="A128" s="29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 ht="12.0" customHeight="1">
      <c r="A129" s="29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 ht="12.0" customHeight="1">
      <c r="A130" s="29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 ht="12.0" customHeight="1">
      <c r="A131" s="29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 ht="12.0" customHeight="1">
      <c r="A132" s="29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 ht="12.0" customHeight="1">
      <c r="A133" s="29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 ht="12.0" customHeight="1">
      <c r="A134" s="29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 ht="12.0" customHeight="1">
      <c r="A135" s="29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 ht="12.0" customHeight="1">
      <c r="A136" s="29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 ht="12.0" customHeight="1">
      <c r="A137" s="29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 ht="12.0" customHeight="1">
      <c r="A138" s="29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 ht="12.0" customHeight="1">
      <c r="A139" s="29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 ht="12.0" customHeight="1">
      <c r="A140" s="29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 ht="12.0" customHeight="1">
      <c r="A141" s="29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 ht="12.0" customHeight="1">
      <c r="A142" s="29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 ht="12.0" customHeight="1">
      <c r="A143" s="29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 ht="12.0" customHeight="1">
      <c r="A144" s="29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 ht="12.0" customHeight="1">
      <c r="A145" s="29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 ht="12.0" customHeight="1">
      <c r="A146" s="29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 ht="12.0" customHeight="1">
      <c r="A147" s="29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 ht="12.0" customHeight="1">
      <c r="A148" s="29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 ht="12.0" customHeight="1">
      <c r="A149" s="29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 ht="12.0" customHeight="1">
      <c r="A150" s="29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 ht="12.0" customHeight="1">
      <c r="A151" s="29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 ht="12.0" customHeight="1">
      <c r="A152" s="29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 ht="12.0" customHeight="1">
      <c r="A153" s="29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 ht="12.0" customHeight="1">
      <c r="A154" s="29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 ht="12.0" customHeight="1">
      <c r="A155" s="29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 ht="12.0" customHeight="1">
      <c r="A156" s="29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 ht="12.0" customHeight="1">
      <c r="A157" s="29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 ht="12.0" customHeight="1">
      <c r="A158" s="29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 ht="12.0" customHeight="1">
      <c r="A159" s="29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 ht="12.0" customHeight="1">
      <c r="A160" s="29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 ht="12.0" customHeight="1">
      <c r="A161" s="29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 ht="12.0" customHeight="1">
      <c r="A162" s="29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 ht="12.0" customHeight="1">
      <c r="A163" s="29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 ht="12.0" customHeight="1">
      <c r="A164" s="29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 ht="12.0" customHeight="1">
      <c r="A165" s="29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 ht="12.0" customHeight="1">
      <c r="A166" s="29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 ht="12.0" customHeight="1">
      <c r="A167" s="29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 ht="12.0" customHeight="1">
      <c r="A168" s="29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 ht="12.0" customHeight="1">
      <c r="A169" s="29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 ht="12.0" customHeight="1">
      <c r="A170" s="29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 ht="12.0" customHeight="1">
      <c r="A171" s="29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 ht="12.0" customHeight="1">
      <c r="A172" s="29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 ht="12.0" customHeight="1">
      <c r="A173" s="29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 ht="12.0" customHeight="1">
      <c r="A174" s="29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 ht="12.0" customHeight="1">
      <c r="A175" s="29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 ht="12.0" customHeight="1">
      <c r="A176" s="29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 ht="12.0" customHeight="1">
      <c r="A177" s="29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 ht="12.0" customHeight="1">
      <c r="A178" s="29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 ht="12.0" customHeight="1">
      <c r="A179" s="29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 ht="12.0" customHeight="1">
      <c r="A180" s="29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 ht="12.0" customHeight="1">
      <c r="A181" s="29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 ht="12.0" customHeight="1">
      <c r="A182" s="29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 ht="12.0" customHeight="1">
      <c r="A183" s="29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 ht="12.0" customHeight="1">
      <c r="A184" s="29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 ht="12.0" customHeight="1">
      <c r="A185" s="29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 ht="12.0" customHeight="1">
      <c r="A186" s="29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 ht="12.0" customHeight="1">
      <c r="A187" s="29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 ht="12.0" customHeight="1">
      <c r="A188" s="29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 ht="12.0" customHeight="1">
      <c r="A189" s="29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 ht="12.0" customHeight="1">
      <c r="A190" s="29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 ht="12.0" customHeight="1">
      <c r="A191" s="29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 ht="12.0" customHeight="1">
      <c r="A192" s="29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 ht="12.0" customHeight="1">
      <c r="A193" s="29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 ht="12.0" customHeight="1">
      <c r="A194" s="29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 ht="12.0" customHeight="1">
      <c r="A195" s="29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 ht="12.0" customHeight="1">
      <c r="A196" s="29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 ht="12.0" customHeight="1">
      <c r="A197" s="29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 ht="12.0" customHeight="1">
      <c r="A198" s="29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 ht="12.0" customHeight="1">
      <c r="A199" s="29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 ht="12.0" customHeight="1">
      <c r="A200" s="29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 ht="12.0" customHeight="1">
      <c r="A201" s="29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 ht="12.0" customHeight="1">
      <c r="A202" s="29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 ht="12.0" customHeight="1">
      <c r="A203" s="29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 ht="12.0" customHeight="1">
      <c r="A204" s="29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 ht="12.0" customHeight="1">
      <c r="A205" s="29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 ht="12.0" customHeight="1">
      <c r="A206" s="29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 ht="12.0" customHeight="1">
      <c r="A207" s="29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 ht="12.0" customHeight="1">
      <c r="A208" s="29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 ht="12.0" customHeight="1">
      <c r="A209" s="29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 ht="12.0" customHeight="1">
      <c r="A210" s="29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 ht="12.0" customHeight="1">
      <c r="A211" s="29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 ht="12.0" customHeight="1">
      <c r="A212" s="29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 ht="12.0" customHeight="1">
      <c r="A213" s="29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 ht="12.0" customHeight="1">
      <c r="A214" s="29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 ht="12.0" customHeight="1">
      <c r="A215" s="29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 ht="12.0" customHeight="1">
      <c r="A216" s="29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 ht="12.0" customHeight="1">
      <c r="A217" s="29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 ht="12.0" customHeight="1">
      <c r="A218" s="29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 ht="12.0" customHeight="1">
      <c r="A219" s="29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 ht="12.0" customHeight="1">
      <c r="A220" s="29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 ht="12.0" customHeight="1">
      <c r="A221" s="29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 ht="12.0" customHeight="1">
      <c r="A222" s="29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 ht="12.0" customHeight="1">
      <c r="A223" s="29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 ht="12.0" customHeight="1">
      <c r="A224" s="29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 ht="12.0" customHeight="1">
      <c r="A225" s="29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 ht="12.0" customHeight="1">
      <c r="A226" s="29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 ht="12.0" customHeight="1">
      <c r="A227" s="29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 ht="12.0" customHeight="1">
      <c r="A228" s="29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 ht="12.0" customHeight="1">
      <c r="A229" s="29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 ht="12.0" customHeight="1">
      <c r="A230" s="29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 ht="12.0" customHeight="1">
      <c r="A231" s="29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 ht="12.0" customHeight="1">
      <c r="A232" s="29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 ht="12.0" customHeight="1">
      <c r="A233" s="29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 ht="12.0" customHeight="1">
      <c r="A234" s="29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 ht="12.0" customHeight="1">
      <c r="A235" s="29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 ht="12.0" customHeight="1">
      <c r="A236" s="29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 ht="12.0" customHeight="1">
      <c r="A237" s="29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 ht="12.0" customHeight="1">
      <c r="A238" s="29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 ht="12.0" customHeight="1">
      <c r="A239" s="29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 ht="12.0" customHeight="1">
      <c r="A240" s="29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 ht="12.0" customHeight="1">
      <c r="A241" s="29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 ht="12.0" customHeight="1">
      <c r="A242" s="29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 ht="12.0" customHeight="1">
      <c r="A243" s="29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 ht="12.0" customHeight="1">
      <c r="A244" s="29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 ht="12.0" customHeight="1">
      <c r="A245" s="29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 ht="12.0" customHeight="1">
      <c r="A246" s="29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 ht="12.0" customHeight="1">
      <c r="A247" s="29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 ht="12.0" customHeight="1">
      <c r="A248" s="29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 ht="12.0" customHeight="1">
      <c r="A249" s="29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 ht="12.0" customHeight="1">
      <c r="A250" s="29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 ht="12.0" customHeight="1">
      <c r="A251" s="29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 ht="12.0" customHeight="1">
      <c r="A252" s="29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 ht="12.0" customHeight="1">
      <c r="A253" s="29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 ht="12.0" customHeight="1">
      <c r="A254" s="29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 ht="12.0" customHeight="1">
      <c r="A255" s="29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 ht="12.0" customHeight="1">
      <c r="A256" s="29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 ht="12.0" customHeight="1">
      <c r="A257" s="29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 ht="12.0" customHeight="1">
      <c r="A258" s="29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 ht="12.0" customHeight="1">
      <c r="A259" s="29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 ht="12.0" customHeight="1">
      <c r="A260" s="29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 ht="12.0" customHeight="1">
      <c r="A261" s="29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 ht="12.0" customHeight="1">
      <c r="A262" s="29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 ht="12.0" customHeight="1">
      <c r="A263" s="29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 ht="12.0" customHeight="1">
      <c r="A264" s="29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 ht="12.0" customHeight="1">
      <c r="A265" s="29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 ht="12.0" customHeight="1">
      <c r="A266" s="29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 ht="12.0" customHeight="1">
      <c r="A267" s="29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 ht="12.0" customHeight="1">
      <c r="A268" s="29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 ht="12.0" customHeight="1">
      <c r="A269" s="29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 ht="12.0" customHeight="1">
      <c r="A270" s="29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 ht="12.0" customHeight="1">
      <c r="A271" s="29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 ht="12.0" customHeight="1">
      <c r="A272" s="29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 ht="12.0" customHeight="1">
      <c r="A273" s="29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 ht="12.0" customHeight="1">
      <c r="A274" s="29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 ht="12.0" customHeight="1">
      <c r="A275" s="29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 ht="12.0" customHeight="1">
      <c r="A276" s="29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 ht="12.0" customHeight="1">
      <c r="A277" s="29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 ht="12.0" customHeight="1">
      <c r="A278" s="29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 ht="12.0" customHeight="1">
      <c r="A279" s="29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 ht="12.0" customHeight="1">
      <c r="A280" s="29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 ht="12.0" customHeight="1">
      <c r="A281" s="29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 ht="12.0" customHeight="1">
      <c r="A282" s="29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 ht="12.0" customHeight="1">
      <c r="A283" s="29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 ht="12.0" customHeight="1">
      <c r="A284" s="29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 ht="12.0" customHeight="1">
      <c r="A285" s="29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 ht="12.0" customHeight="1">
      <c r="A286" s="29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 ht="12.0" customHeight="1">
      <c r="A287" s="29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 ht="12.0" customHeight="1">
      <c r="A288" s="29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 ht="12.0" customHeight="1">
      <c r="A289" s="29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 ht="12.0" customHeight="1">
      <c r="A290" s="29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 ht="12.0" customHeight="1">
      <c r="A291" s="29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 ht="12.0" customHeight="1">
      <c r="A292" s="29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 ht="12.0" customHeight="1">
      <c r="A293" s="29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 ht="12.0" customHeight="1">
      <c r="A294" s="29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 ht="12.0" customHeight="1">
      <c r="A295" s="29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 ht="12.0" customHeight="1">
      <c r="A296" s="29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 ht="12.0" customHeight="1">
      <c r="A297" s="29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 ht="12.0" customHeight="1">
      <c r="A298" s="29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 ht="12.0" customHeight="1">
      <c r="A299" s="29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 ht="12.0" customHeight="1">
      <c r="A300" s="29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 ht="12.0" customHeight="1">
      <c r="A301" s="29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 ht="12.0" customHeight="1">
      <c r="A302" s="29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 ht="12.0" customHeight="1">
      <c r="A303" s="29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 ht="12.0" customHeight="1">
      <c r="A304" s="29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 ht="12.0" customHeight="1">
      <c r="A305" s="29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 ht="12.0" customHeight="1">
      <c r="A306" s="29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 ht="12.0" customHeight="1">
      <c r="A307" s="29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 ht="12.0" customHeight="1">
      <c r="A308" s="29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 ht="12.0" customHeight="1">
      <c r="A309" s="29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 ht="12.0" customHeight="1">
      <c r="A310" s="29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 ht="12.0" customHeight="1">
      <c r="A311" s="29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 ht="12.0" customHeight="1">
      <c r="A312" s="29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 ht="12.0" customHeight="1">
      <c r="A313" s="29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 ht="12.0" customHeight="1">
      <c r="A314" s="29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 ht="12.0" customHeight="1">
      <c r="A315" s="29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 ht="12.0" customHeight="1">
      <c r="A316" s="29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 ht="12.0" customHeight="1">
      <c r="A317" s="29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 ht="12.0" customHeight="1">
      <c r="A318" s="29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 ht="12.0" customHeight="1">
      <c r="A319" s="29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 ht="12.0" customHeight="1">
      <c r="A320" s="29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 ht="12.0" customHeight="1">
      <c r="A321" s="29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 ht="12.0" customHeight="1">
      <c r="A322" s="29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 ht="12.0" customHeight="1">
      <c r="A323" s="29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 ht="12.0" customHeight="1">
      <c r="A324" s="29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 ht="12.0" customHeight="1">
      <c r="A325" s="29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 ht="12.0" customHeight="1">
      <c r="A326" s="29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 ht="12.0" customHeight="1">
      <c r="A327" s="29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 ht="12.0" customHeight="1">
      <c r="A328" s="29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 ht="12.0" customHeight="1">
      <c r="A329" s="29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 ht="12.0" customHeight="1">
      <c r="A330" s="29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 ht="12.0" customHeight="1">
      <c r="A331" s="29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 ht="12.0" customHeight="1">
      <c r="A332" s="29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 ht="12.0" customHeight="1">
      <c r="A333" s="29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 ht="12.0" customHeight="1">
      <c r="A334" s="29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 ht="12.0" customHeight="1">
      <c r="A335" s="29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 ht="12.0" customHeight="1">
      <c r="A336" s="29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 ht="12.0" customHeight="1">
      <c r="A337" s="29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 ht="12.0" customHeight="1">
      <c r="A338" s="29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 ht="12.0" customHeight="1">
      <c r="A339" s="29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 ht="12.0" customHeight="1">
      <c r="A340" s="29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 ht="12.0" customHeight="1">
      <c r="A341" s="29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 ht="12.0" customHeight="1">
      <c r="A342" s="29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 ht="12.0" customHeight="1">
      <c r="A343" s="29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 ht="12.0" customHeight="1">
      <c r="A344" s="29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 ht="12.0" customHeight="1">
      <c r="A345" s="29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 ht="12.0" customHeight="1">
      <c r="A346" s="29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 ht="12.0" customHeight="1">
      <c r="A347" s="29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 ht="12.0" customHeight="1">
      <c r="A348" s="29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 ht="12.0" customHeight="1">
      <c r="A349" s="29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 ht="12.0" customHeight="1">
      <c r="A350" s="29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 ht="12.0" customHeight="1">
      <c r="A351" s="29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 ht="12.0" customHeight="1">
      <c r="A352" s="29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 ht="12.0" customHeight="1">
      <c r="A353" s="29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 ht="12.0" customHeight="1">
      <c r="A354" s="29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 ht="12.0" customHeight="1">
      <c r="A355" s="29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 ht="12.0" customHeight="1">
      <c r="A356" s="29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 ht="12.0" customHeight="1">
      <c r="A357" s="29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 ht="12.0" customHeight="1">
      <c r="A358" s="29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 ht="12.0" customHeight="1">
      <c r="A359" s="29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 ht="12.0" customHeight="1">
      <c r="A360" s="29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 ht="12.0" customHeight="1">
      <c r="A361" s="29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 ht="12.0" customHeight="1">
      <c r="A362" s="29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 ht="12.0" customHeight="1">
      <c r="A363" s="29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 ht="12.0" customHeight="1">
      <c r="A364" s="29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 ht="12.0" customHeight="1">
      <c r="A365" s="29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 ht="12.0" customHeight="1">
      <c r="A366" s="29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 ht="12.0" customHeight="1">
      <c r="A367" s="29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 ht="12.0" customHeight="1">
      <c r="A368" s="29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 ht="12.0" customHeight="1">
      <c r="A369" s="29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 ht="12.0" customHeight="1">
      <c r="A370" s="29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 ht="12.0" customHeight="1">
      <c r="A371" s="29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 ht="12.0" customHeight="1">
      <c r="A372" s="29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 ht="12.0" customHeight="1">
      <c r="A373" s="29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 ht="12.0" customHeight="1">
      <c r="A374" s="29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 ht="12.0" customHeight="1">
      <c r="A375" s="29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 ht="12.0" customHeight="1">
      <c r="A376" s="29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 ht="12.0" customHeight="1">
      <c r="A377" s="29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 ht="12.0" customHeight="1">
      <c r="A378" s="29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 ht="12.0" customHeight="1">
      <c r="A379" s="29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 ht="12.0" customHeight="1">
      <c r="A380" s="29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 ht="12.0" customHeight="1">
      <c r="A381" s="29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 ht="12.0" customHeight="1">
      <c r="A382" s="29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 ht="12.0" customHeight="1">
      <c r="A383" s="29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 ht="12.0" customHeight="1">
      <c r="A384" s="29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 ht="12.0" customHeight="1">
      <c r="A385" s="29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 ht="12.0" customHeight="1">
      <c r="A386" s="29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 ht="12.0" customHeight="1">
      <c r="A387" s="29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 ht="12.0" customHeight="1">
      <c r="A388" s="29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 ht="12.0" customHeight="1">
      <c r="A389" s="29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 ht="12.0" customHeight="1">
      <c r="A390" s="29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 ht="12.0" customHeight="1">
      <c r="A391" s="29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 ht="12.0" customHeight="1">
      <c r="A392" s="29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 ht="12.0" customHeight="1">
      <c r="A393" s="29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 ht="12.0" customHeight="1">
      <c r="A394" s="29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 ht="12.0" customHeight="1">
      <c r="A395" s="29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 ht="12.0" customHeight="1">
      <c r="A396" s="29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 ht="12.0" customHeight="1">
      <c r="A397" s="29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 ht="12.0" customHeight="1">
      <c r="A398" s="29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 ht="12.0" customHeight="1">
      <c r="A399" s="29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 ht="12.0" customHeight="1">
      <c r="A400" s="29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 ht="12.0" customHeight="1">
      <c r="A401" s="29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 ht="12.0" customHeight="1">
      <c r="A402" s="29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 ht="12.0" customHeight="1">
      <c r="A403" s="29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 ht="12.0" customHeight="1">
      <c r="A404" s="29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 ht="12.0" customHeight="1">
      <c r="A405" s="29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 ht="12.0" customHeight="1">
      <c r="A406" s="29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 ht="12.0" customHeight="1">
      <c r="A407" s="29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 ht="12.0" customHeight="1">
      <c r="A408" s="29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 ht="12.0" customHeight="1">
      <c r="A409" s="29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 ht="12.0" customHeight="1">
      <c r="A410" s="29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 ht="12.0" customHeight="1">
      <c r="A411" s="29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 ht="12.0" customHeight="1">
      <c r="A412" s="29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 ht="12.0" customHeight="1">
      <c r="A413" s="29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 ht="12.0" customHeight="1">
      <c r="A414" s="29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 ht="12.0" customHeight="1">
      <c r="A415" s="29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 ht="12.0" customHeight="1">
      <c r="A416" s="29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 ht="12.0" customHeight="1">
      <c r="A417" s="29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 ht="12.0" customHeight="1">
      <c r="A418" s="29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 ht="12.0" customHeight="1">
      <c r="A419" s="29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 ht="12.0" customHeight="1">
      <c r="A420" s="29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 ht="12.0" customHeight="1">
      <c r="A421" s="29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 ht="12.0" customHeight="1">
      <c r="A422" s="29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 ht="12.0" customHeight="1">
      <c r="A423" s="29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 ht="12.0" customHeight="1">
      <c r="A424" s="29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 ht="12.0" customHeight="1">
      <c r="A425" s="29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 ht="12.0" customHeight="1">
      <c r="A426" s="29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 ht="12.0" customHeight="1">
      <c r="A427" s="29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 ht="12.0" customHeight="1">
      <c r="A428" s="29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 ht="12.0" customHeight="1">
      <c r="A429" s="29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 ht="12.0" customHeight="1">
      <c r="A430" s="29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 ht="12.0" customHeight="1">
      <c r="A431" s="29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 ht="12.0" customHeight="1">
      <c r="A432" s="29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 ht="12.0" customHeight="1">
      <c r="A433" s="29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 ht="12.0" customHeight="1">
      <c r="A434" s="29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 ht="12.0" customHeight="1">
      <c r="A435" s="29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 ht="12.0" customHeight="1">
      <c r="A436" s="29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 ht="12.0" customHeight="1">
      <c r="A437" s="29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 ht="12.0" customHeight="1">
      <c r="A438" s="29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 ht="12.0" customHeight="1">
      <c r="A439" s="29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 ht="12.0" customHeight="1">
      <c r="A440" s="29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 ht="12.0" customHeight="1">
      <c r="A441" s="29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 ht="12.0" customHeight="1">
      <c r="A442" s="29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 ht="12.0" customHeight="1">
      <c r="A443" s="29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 ht="12.0" customHeight="1">
      <c r="A444" s="29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 ht="12.0" customHeight="1">
      <c r="A445" s="29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 ht="12.0" customHeight="1">
      <c r="A446" s="29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 ht="12.0" customHeight="1">
      <c r="A447" s="29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 ht="12.0" customHeight="1">
      <c r="A448" s="29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 ht="12.0" customHeight="1">
      <c r="A449" s="29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 ht="12.0" customHeight="1">
      <c r="A450" s="29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 ht="12.0" customHeight="1">
      <c r="A451" s="29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 ht="12.0" customHeight="1">
      <c r="A452" s="29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 ht="12.0" customHeight="1">
      <c r="A453" s="29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 ht="12.0" customHeight="1">
      <c r="A454" s="29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 ht="12.0" customHeight="1">
      <c r="A455" s="29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 ht="12.0" customHeight="1">
      <c r="A456" s="29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 ht="12.0" customHeight="1">
      <c r="A457" s="29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 ht="12.0" customHeight="1">
      <c r="A458" s="29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 ht="12.0" customHeight="1">
      <c r="A459" s="29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 ht="12.0" customHeight="1">
      <c r="A460" s="29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 ht="12.0" customHeight="1">
      <c r="A461" s="29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 ht="12.0" customHeight="1">
      <c r="A462" s="29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 ht="12.0" customHeight="1">
      <c r="A463" s="29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 ht="12.0" customHeight="1">
      <c r="A464" s="29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 ht="12.0" customHeight="1">
      <c r="A465" s="29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 ht="12.0" customHeight="1">
      <c r="A466" s="29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 ht="12.0" customHeight="1">
      <c r="A467" s="29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 ht="12.0" customHeight="1">
      <c r="A468" s="29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 ht="12.0" customHeight="1">
      <c r="A469" s="29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 ht="12.0" customHeight="1">
      <c r="A470" s="29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 ht="12.0" customHeight="1">
      <c r="A471" s="29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 ht="12.0" customHeight="1">
      <c r="A472" s="29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 ht="12.0" customHeight="1">
      <c r="A473" s="29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 ht="12.0" customHeight="1">
      <c r="A474" s="29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 ht="12.0" customHeight="1">
      <c r="A475" s="29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 ht="12.0" customHeight="1">
      <c r="A476" s="29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 ht="12.0" customHeight="1">
      <c r="A477" s="29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 ht="12.0" customHeight="1">
      <c r="A478" s="29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 ht="12.0" customHeight="1">
      <c r="A479" s="29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 ht="12.0" customHeight="1">
      <c r="A480" s="29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 ht="12.0" customHeight="1">
      <c r="A481" s="29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 ht="12.0" customHeight="1">
      <c r="A482" s="29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 ht="12.0" customHeight="1">
      <c r="A483" s="29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 ht="12.0" customHeight="1">
      <c r="A484" s="29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 ht="12.0" customHeight="1">
      <c r="A485" s="29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 ht="12.0" customHeight="1">
      <c r="A486" s="29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 ht="12.0" customHeight="1">
      <c r="A487" s="29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 ht="12.0" customHeight="1">
      <c r="A488" s="29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 ht="12.0" customHeight="1">
      <c r="A489" s="29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 ht="12.0" customHeight="1">
      <c r="A490" s="29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 ht="12.0" customHeight="1">
      <c r="A491" s="29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 ht="12.0" customHeight="1">
      <c r="A492" s="29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 ht="12.0" customHeight="1">
      <c r="A493" s="29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 ht="12.0" customHeight="1">
      <c r="A494" s="29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 ht="12.0" customHeight="1">
      <c r="A495" s="29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 ht="12.0" customHeight="1">
      <c r="A496" s="29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 ht="12.0" customHeight="1">
      <c r="A497" s="29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 ht="12.0" customHeight="1">
      <c r="A498" s="29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 ht="12.0" customHeight="1">
      <c r="A499" s="29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 ht="12.0" customHeight="1">
      <c r="A500" s="29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 ht="12.0" customHeight="1">
      <c r="A501" s="29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 ht="12.0" customHeight="1">
      <c r="A502" s="29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 ht="12.0" customHeight="1">
      <c r="A503" s="29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 ht="12.0" customHeight="1">
      <c r="A504" s="29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 ht="12.0" customHeight="1">
      <c r="A505" s="29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 ht="12.0" customHeight="1">
      <c r="A506" s="29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 ht="12.0" customHeight="1">
      <c r="A507" s="29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 ht="12.0" customHeight="1">
      <c r="A508" s="29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 ht="12.0" customHeight="1">
      <c r="A509" s="29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 ht="12.0" customHeight="1">
      <c r="A510" s="29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 ht="12.0" customHeight="1">
      <c r="A511" s="29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 ht="12.0" customHeight="1">
      <c r="A512" s="29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 ht="12.0" customHeight="1">
      <c r="A513" s="29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 ht="12.0" customHeight="1">
      <c r="A514" s="29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 ht="12.0" customHeight="1">
      <c r="A515" s="29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 ht="12.0" customHeight="1">
      <c r="A516" s="29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 ht="12.0" customHeight="1">
      <c r="A517" s="29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 ht="12.0" customHeight="1">
      <c r="A518" s="29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 ht="12.0" customHeight="1">
      <c r="A519" s="29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 ht="12.0" customHeight="1">
      <c r="A520" s="29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 ht="12.0" customHeight="1">
      <c r="A521" s="29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 ht="12.0" customHeight="1">
      <c r="A522" s="29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 ht="12.0" customHeight="1">
      <c r="A523" s="29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 ht="12.0" customHeight="1">
      <c r="A524" s="29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 ht="12.0" customHeight="1">
      <c r="A525" s="29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 ht="12.0" customHeight="1">
      <c r="A526" s="29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 ht="12.0" customHeight="1">
      <c r="A527" s="29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 ht="12.0" customHeight="1">
      <c r="A528" s="29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 ht="12.0" customHeight="1">
      <c r="A529" s="29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 ht="12.0" customHeight="1">
      <c r="A530" s="29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 ht="12.0" customHeight="1">
      <c r="A531" s="29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 ht="12.0" customHeight="1">
      <c r="A532" s="29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 ht="12.0" customHeight="1">
      <c r="A533" s="29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 ht="12.0" customHeight="1">
      <c r="A534" s="29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 ht="12.0" customHeight="1">
      <c r="A535" s="29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 ht="12.0" customHeight="1">
      <c r="A536" s="29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 ht="12.0" customHeight="1">
      <c r="A537" s="29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 ht="12.0" customHeight="1">
      <c r="A538" s="29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 ht="12.0" customHeight="1">
      <c r="A539" s="29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 ht="12.0" customHeight="1">
      <c r="A540" s="29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 ht="12.0" customHeight="1">
      <c r="A541" s="29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 ht="12.0" customHeight="1">
      <c r="A542" s="29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 ht="12.0" customHeight="1">
      <c r="A543" s="29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 ht="12.0" customHeight="1">
      <c r="A544" s="29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 ht="12.0" customHeight="1">
      <c r="A545" s="29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 ht="12.0" customHeight="1">
      <c r="A546" s="29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 ht="12.0" customHeight="1">
      <c r="A547" s="29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 ht="12.0" customHeight="1">
      <c r="A548" s="29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 ht="12.0" customHeight="1">
      <c r="A549" s="29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 ht="12.0" customHeight="1">
      <c r="A550" s="29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 ht="12.0" customHeight="1">
      <c r="A551" s="29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 ht="12.0" customHeight="1">
      <c r="A552" s="29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 ht="12.0" customHeight="1">
      <c r="A553" s="29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 ht="12.0" customHeight="1">
      <c r="A554" s="29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 ht="12.0" customHeight="1">
      <c r="A555" s="29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 ht="12.0" customHeight="1">
      <c r="A556" s="29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 ht="12.0" customHeight="1">
      <c r="A557" s="29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 ht="12.0" customHeight="1">
      <c r="A558" s="29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 ht="12.0" customHeight="1">
      <c r="A559" s="29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 ht="12.0" customHeight="1">
      <c r="A560" s="29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 ht="12.0" customHeight="1">
      <c r="A561" s="29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 ht="12.0" customHeight="1">
      <c r="A562" s="29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 ht="12.0" customHeight="1">
      <c r="A563" s="29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 ht="12.0" customHeight="1">
      <c r="A564" s="29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 ht="12.0" customHeight="1">
      <c r="A565" s="29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 ht="12.0" customHeight="1">
      <c r="A566" s="29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 ht="12.0" customHeight="1">
      <c r="A567" s="29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 ht="12.0" customHeight="1">
      <c r="A568" s="29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 ht="12.0" customHeight="1">
      <c r="A569" s="29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 ht="12.0" customHeight="1">
      <c r="A570" s="29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 ht="12.0" customHeight="1">
      <c r="A571" s="29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 ht="12.0" customHeight="1">
      <c r="A572" s="29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 ht="12.0" customHeight="1">
      <c r="A573" s="29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 ht="12.0" customHeight="1">
      <c r="A574" s="29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 ht="12.0" customHeight="1">
      <c r="A575" s="29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 ht="12.0" customHeight="1">
      <c r="A576" s="29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 ht="12.0" customHeight="1">
      <c r="A577" s="29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 ht="12.0" customHeight="1">
      <c r="A578" s="29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 ht="12.0" customHeight="1">
      <c r="A579" s="29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 ht="12.0" customHeight="1">
      <c r="A580" s="29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 ht="12.0" customHeight="1">
      <c r="A581" s="29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 ht="12.0" customHeight="1">
      <c r="A582" s="29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 ht="12.0" customHeight="1">
      <c r="A583" s="29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 ht="12.0" customHeight="1">
      <c r="A584" s="29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 ht="12.0" customHeight="1">
      <c r="A585" s="29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 ht="12.0" customHeight="1">
      <c r="A586" s="29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 ht="12.0" customHeight="1">
      <c r="A587" s="29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 ht="12.0" customHeight="1">
      <c r="A588" s="29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 ht="12.0" customHeight="1">
      <c r="A589" s="29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 ht="12.0" customHeight="1">
      <c r="A590" s="29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 ht="12.0" customHeight="1">
      <c r="A591" s="29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 ht="12.0" customHeight="1">
      <c r="A592" s="29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 ht="12.0" customHeight="1">
      <c r="A593" s="29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 ht="12.0" customHeight="1">
      <c r="A594" s="29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 ht="12.0" customHeight="1">
      <c r="A595" s="29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 ht="12.0" customHeight="1">
      <c r="A596" s="29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 ht="12.0" customHeight="1">
      <c r="A597" s="29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 ht="12.0" customHeight="1">
      <c r="A598" s="29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 ht="12.0" customHeight="1">
      <c r="A599" s="29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 ht="12.0" customHeight="1">
      <c r="A600" s="29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 ht="12.0" customHeight="1">
      <c r="A601" s="29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 ht="12.0" customHeight="1">
      <c r="A602" s="29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 ht="12.0" customHeight="1">
      <c r="A603" s="29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 ht="12.0" customHeight="1">
      <c r="A604" s="29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 ht="12.0" customHeight="1">
      <c r="A605" s="29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 ht="12.0" customHeight="1">
      <c r="A606" s="29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 ht="12.0" customHeight="1">
      <c r="A607" s="29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 ht="12.0" customHeight="1">
      <c r="A608" s="29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 ht="12.0" customHeight="1">
      <c r="A609" s="29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 ht="12.0" customHeight="1">
      <c r="A610" s="29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 ht="12.0" customHeight="1">
      <c r="A611" s="29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 ht="12.0" customHeight="1">
      <c r="A612" s="29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 ht="12.0" customHeight="1">
      <c r="A613" s="29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 ht="12.0" customHeight="1">
      <c r="A614" s="29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 ht="12.0" customHeight="1">
      <c r="A615" s="29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 ht="12.0" customHeight="1">
      <c r="A616" s="29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 ht="12.0" customHeight="1">
      <c r="A617" s="29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 ht="12.0" customHeight="1">
      <c r="A618" s="29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 ht="12.0" customHeight="1">
      <c r="A619" s="29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 ht="12.0" customHeight="1">
      <c r="A620" s="29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 ht="12.0" customHeight="1">
      <c r="A621" s="29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 ht="12.0" customHeight="1">
      <c r="A622" s="29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 ht="12.0" customHeight="1">
      <c r="A623" s="29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 ht="12.0" customHeight="1">
      <c r="A624" s="29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 ht="12.0" customHeight="1">
      <c r="A625" s="29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 ht="12.0" customHeight="1">
      <c r="A626" s="29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 ht="12.0" customHeight="1">
      <c r="A627" s="29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 ht="12.0" customHeight="1">
      <c r="A628" s="29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 ht="12.0" customHeight="1">
      <c r="A629" s="29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 ht="12.0" customHeight="1">
      <c r="A630" s="29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 ht="12.0" customHeight="1">
      <c r="A631" s="29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 ht="12.0" customHeight="1">
      <c r="A632" s="29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 ht="12.0" customHeight="1">
      <c r="A633" s="29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 ht="12.0" customHeight="1">
      <c r="A634" s="29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 ht="12.0" customHeight="1">
      <c r="A635" s="29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 ht="12.0" customHeight="1">
      <c r="A636" s="29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 ht="12.0" customHeight="1">
      <c r="A637" s="29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 ht="12.0" customHeight="1">
      <c r="A638" s="29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 ht="12.0" customHeight="1">
      <c r="A639" s="29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 ht="12.0" customHeight="1">
      <c r="A640" s="29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 ht="12.0" customHeight="1">
      <c r="A641" s="29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 ht="12.0" customHeight="1">
      <c r="A642" s="29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 ht="12.0" customHeight="1">
      <c r="A643" s="29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 ht="12.0" customHeight="1">
      <c r="A644" s="29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 ht="12.0" customHeight="1">
      <c r="A645" s="29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 ht="12.0" customHeight="1">
      <c r="A646" s="29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 ht="12.0" customHeight="1">
      <c r="A647" s="29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 ht="12.0" customHeight="1">
      <c r="A648" s="29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 ht="12.0" customHeight="1">
      <c r="A649" s="29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 ht="12.0" customHeight="1">
      <c r="A650" s="29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 ht="12.0" customHeight="1">
      <c r="A651" s="29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 ht="12.0" customHeight="1">
      <c r="A652" s="29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 ht="12.0" customHeight="1">
      <c r="A653" s="29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 ht="12.0" customHeight="1">
      <c r="A654" s="29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 ht="12.0" customHeight="1">
      <c r="A655" s="29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 ht="12.0" customHeight="1">
      <c r="A656" s="29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 ht="12.0" customHeight="1">
      <c r="A657" s="29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 ht="12.0" customHeight="1">
      <c r="A658" s="29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 ht="12.0" customHeight="1">
      <c r="A659" s="29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 ht="12.0" customHeight="1">
      <c r="A660" s="29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 ht="12.0" customHeight="1">
      <c r="A661" s="29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 ht="12.0" customHeight="1">
      <c r="A662" s="29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 ht="12.0" customHeight="1">
      <c r="A663" s="29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 ht="12.0" customHeight="1">
      <c r="A664" s="29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 ht="12.0" customHeight="1">
      <c r="A665" s="29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 ht="12.0" customHeight="1">
      <c r="A666" s="29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 ht="12.0" customHeight="1">
      <c r="A667" s="29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 ht="12.0" customHeight="1">
      <c r="A668" s="29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 ht="12.0" customHeight="1">
      <c r="A669" s="29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 ht="12.0" customHeight="1">
      <c r="A670" s="29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 ht="12.0" customHeight="1">
      <c r="A671" s="29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 ht="12.0" customHeight="1">
      <c r="A672" s="29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 ht="12.0" customHeight="1">
      <c r="A673" s="29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 ht="12.0" customHeight="1">
      <c r="A674" s="29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 ht="12.0" customHeight="1">
      <c r="A675" s="29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 ht="12.0" customHeight="1">
      <c r="A676" s="29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 ht="12.0" customHeight="1">
      <c r="A677" s="29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 ht="12.0" customHeight="1">
      <c r="A678" s="29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 ht="12.0" customHeight="1">
      <c r="A679" s="29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 ht="12.0" customHeight="1">
      <c r="A680" s="29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 ht="12.0" customHeight="1">
      <c r="A681" s="29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 ht="12.0" customHeight="1">
      <c r="A682" s="29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 ht="12.0" customHeight="1">
      <c r="A683" s="29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 ht="12.0" customHeight="1">
      <c r="A684" s="29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 ht="12.0" customHeight="1">
      <c r="A685" s="29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 ht="12.0" customHeight="1">
      <c r="A686" s="29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 ht="12.0" customHeight="1">
      <c r="A687" s="29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 ht="12.0" customHeight="1">
      <c r="A688" s="29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 ht="12.0" customHeight="1">
      <c r="A689" s="29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 ht="12.0" customHeight="1">
      <c r="A690" s="29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 ht="12.0" customHeight="1">
      <c r="A691" s="29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 ht="12.0" customHeight="1">
      <c r="A692" s="29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 ht="12.0" customHeight="1">
      <c r="A693" s="29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 ht="12.0" customHeight="1">
      <c r="A694" s="29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 ht="12.0" customHeight="1">
      <c r="A695" s="29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 ht="12.0" customHeight="1">
      <c r="A696" s="29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 ht="12.0" customHeight="1">
      <c r="A697" s="29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 ht="12.0" customHeight="1">
      <c r="A698" s="29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 ht="12.0" customHeight="1">
      <c r="A699" s="29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 ht="12.0" customHeight="1">
      <c r="A700" s="29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 ht="12.0" customHeight="1">
      <c r="A701" s="29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 ht="12.0" customHeight="1">
      <c r="A702" s="29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 ht="12.0" customHeight="1">
      <c r="A703" s="29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 ht="12.0" customHeight="1">
      <c r="A704" s="29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 ht="12.0" customHeight="1">
      <c r="A705" s="29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 ht="12.0" customHeight="1">
      <c r="A706" s="29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 ht="12.0" customHeight="1">
      <c r="A707" s="29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 ht="12.0" customHeight="1">
      <c r="A708" s="29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 ht="12.0" customHeight="1">
      <c r="A709" s="29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 ht="12.0" customHeight="1">
      <c r="A710" s="29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 ht="12.0" customHeight="1">
      <c r="A711" s="29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 ht="12.0" customHeight="1">
      <c r="A712" s="29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 ht="12.0" customHeight="1">
      <c r="A713" s="29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 ht="12.0" customHeight="1">
      <c r="A714" s="29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 ht="12.0" customHeight="1">
      <c r="A715" s="29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 ht="12.0" customHeight="1">
      <c r="A716" s="29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 ht="12.0" customHeight="1">
      <c r="A717" s="29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 ht="12.0" customHeight="1">
      <c r="A718" s="29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 ht="12.0" customHeight="1">
      <c r="A719" s="29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 ht="12.0" customHeight="1">
      <c r="A720" s="29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 ht="12.0" customHeight="1">
      <c r="A721" s="29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 ht="12.0" customHeight="1">
      <c r="A722" s="29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 ht="12.0" customHeight="1">
      <c r="A723" s="29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 ht="12.0" customHeight="1">
      <c r="A724" s="29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 ht="12.0" customHeight="1">
      <c r="A725" s="29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 ht="12.0" customHeight="1">
      <c r="A726" s="29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 ht="12.0" customHeight="1">
      <c r="A727" s="29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 ht="12.0" customHeight="1">
      <c r="A728" s="29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 ht="12.0" customHeight="1">
      <c r="A729" s="29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 ht="12.0" customHeight="1">
      <c r="A730" s="29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 ht="12.0" customHeight="1">
      <c r="A731" s="29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 ht="12.0" customHeight="1">
      <c r="A732" s="29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 ht="12.0" customHeight="1">
      <c r="A733" s="29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 ht="12.0" customHeight="1">
      <c r="A734" s="29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 ht="12.0" customHeight="1">
      <c r="A735" s="29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 ht="12.0" customHeight="1">
      <c r="A736" s="29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 ht="12.0" customHeight="1">
      <c r="A737" s="29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 ht="12.0" customHeight="1">
      <c r="A738" s="29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 ht="12.0" customHeight="1">
      <c r="A739" s="29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 ht="12.0" customHeight="1">
      <c r="A740" s="29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 ht="12.0" customHeight="1">
      <c r="A741" s="29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 ht="12.0" customHeight="1">
      <c r="A742" s="29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 ht="12.0" customHeight="1">
      <c r="A743" s="29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 ht="12.0" customHeight="1">
      <c r="A744" s="29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 ht="12.0" customHeight="1">
      <c r="A745" s="29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 ht="12.0" customHeight="1">
      <c r="A746" s="29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 ht="12.0" customHeight="1">
      <c r="A747" s="29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 ht="12.0" customHeight="1">
      <c r="A748" s="29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 ht="12.0" customHeight="1">
      <c r="A749" s="29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 ht="12.0" customHeight="1">
      <c r="A750" s="29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 ht="12.0" customHeight="1">
      <c r="A751" s="29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 ht="12.0" customHeight="1">
      <c r="A752" s="29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 ht="12.0" customHeight="1">
      <c r="A753" s="29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 ht="12.0" customHeight="1">
      <c r="A754" s="29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 ht="12.0" customHeight="1">
      <c r="A755" s="29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 ht="12.0" customHeight="1">
      <c r="A756" s="29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 ht="12.0" customHeight="1">
      <c r="A757" s="29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 ht="12.0" customHeight="1">
      <c r="A758" s="29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 ht="12.0" customHeight="1">
      <c r="A759" s="29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 ht="12.0" customHeight="1">
      <c r="A760" s="29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 ht="12.0" customHeight="1">
      <c r="A761" s="29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 ht="12.0" customHeight="1">
      <c r="A762" s="29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 ht="12.0" customHeight="1">
      <c r="A763" s="29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 ht="12.0" customHeight="1">
      <c r="A764" s="29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 ht="12.0" customHeight="1">
      <c r="A765" s="29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 ht="12.0" customHeight="1">
      <c r="A766" s="29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 ht="12.0" customHeight="1">
      <c r="A767" s="29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 ht="12.0" customHeight="1">
      <c r="A768" s="29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 ht="12.0" customHeight="1">
      <c r="A769" s="29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 ht="12.0" customHeight="1">
      <c r="A770" s="29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 ht="12.0" customHeight="1">
      <c r="A771" s="29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 ht="12.0" customHeight="1">
      <c r="A772" s="29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 ht="12.0" customHeight="1">
      <c r="A773" s="29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 ht="12.0" customHeight="1">
      <c r="A774" s="29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 ht="12.0" customHeight="1">
      <c r="A775" s="29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 ht="12.0" customHeight="1">
      <c r="A776" s="29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 ht="12.0" customHeight="1">
      <c r="A777" s="29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 ht="12.0" customHeight="1">
      <c r="A778" s="29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 ht="12.0" customHeight="1">
      <c r="A779" s="29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 ht="12.0" customHeight="1">
      <c r="A780" s="29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 ht="12.0" customHeight="1">
      <c r="A781" s="29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 ht="12.0" customHeight="1">
      <c r="A782" s="29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 ht="12.0" customHeight="1">
      <c r="A783" s="29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 ht="12.0" customHeight="1">
      <c r="A784" s="29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 ht="12.0" customHeight="1">
      <c r="A785" s="29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 ht="12.0" customHeight="1">
      <c r="A786" s="29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 ht="12.0" customHeight="1">
      <c r="A787" s="29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 ht="12.0" customHeight="1">
      <c r="A788" s="29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 ht="12.0" customHeight="1">
      <c r="A789" s="29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 ht="12.0" customHeight="1">
      <c r="A790" s="29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 ht="12.0" customHeight="1">
      <c r="A791" s="29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 ht="12.0" customHeight="1">
      <c r="A792" s="29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 ht="12.0" customHeight="1">
      <c r="A793" s="29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 ht="12.0" customHeight="1">
      <c r="A794" s="29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 ht="12.0" customHeight="1">
      <c r="A795" s="29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 ht="12.0" customHeight="1">
      <c r="A796" s="29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 ht="12.0" customHeight="1">
      <c r="A797" s="29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 ht="12.0" customHeight="1">
      <c r="A798" s="29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 ht="12.0" customHeight="1">
      <c r="A799" s="29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 ht="12.0" customHeight="1">
      <c r="A800" s="29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 ht="12.0" customHeight="1">
      <c r="A801" s="29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 ht="12.0" customHeight="1">
      <c r="A802" s="29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 ht="12.0" customHeight="1">
      <c r="A803" s="29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 ht="12.0" customHeight="1">
      <c r="A804" s="29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 ht="12.0" customHeight="1">
      <c r="A805" s="29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 ht="12.0" customHeight="1">
      <c r="A806" s="29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 ht="12.0" customHeight="1">
      <c r="A807" s="29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 ht="12.0" customHeight="1">
      <c r="A808" s="29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 ht="12.0" customHeight="1">
      <c r="A809" s="29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 ht="12.0" customHeight="1">
      <c r="A810" s="29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 ht="12.0" customHeight="1">
      <c r="A811" s="29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 ht="12.0" customHeight="1">
      <c r="A812" s="29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 ht="12.0" customHeight="1">
      <c r="A813" s="29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 ht="12.0" customHeight="1">
      <c r="A814" s="29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 ht="12.0" customHeight="1">
      <c r="A815" s="29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 ht="12.0" customHeight="1">
      <c r="A816" s="29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 ht="12.0" customHeight="1">
      <c r="A817" s="29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 ht="12.0" customHeight="1">
      <c r="A818" s="29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 ht="12.0" customHeight="1">
      <c r="A819" s="29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 ht="12.0" customHeight="1">
      <c r="A820" s="29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 ht="12.0" customHeight="1">
      <c r="A821" s="29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 ht="12.0" customHeight="1">
      <c r="A822" s="29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 ht="12.0" customHeight="1">
      <c r="A823" s="29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 ht="12.0" customHeight="1">
      <c r="A824" s="29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 ht="12.0" customHeight="1">
      <c r="A825" s="29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 ht="12.0" customHeight="1">
      <c r="A826" s="29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 ht="12.0" customHeight="1">
      <c r="A827" s="29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 ht="12.0" customHeight="1">
      <c r="A828" s="29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 ht="12.0" customHeight="1">
      <c r="A829" s="29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 ht="12.0" customHeight="1">
      <c r="A830" s="29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 ht="12.0" customHeight="1">
      <c r="A831" s="29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 ht="12.0" customHeight="1">
      <c r="A832" s="29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 ht="12.0" customHeight="1">
      <c r="A833" s="29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 ht="12.0" customHeight="1">
      <c r="A834" s="29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 ht="12.0" customHeight="1">
      <c r="A835" s="29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 ht="12.0" customHeight="1">
      <c r="A836" s="29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 ht="12.0" customHeight="1">
      <c r="A837" s="29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 ht="12.0" customHeight="1">
      <c r="A838" s="29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 ht="12.0" customHeight="1">
      <c r="A839" s="29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 ht="12.0" customHeight="1">
      <c r="A840" s="29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 ht="12.0" customHeight="1">
      <c r="A841" s="29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 ht="12.0" customHeight="1">
      <c r="A842" s="29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 ht="12.0" customHeight="1">
      <c r="A843" s="29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 ht="12.0" customHeight="1">
      <c r="A844" s="29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 ht="12.0" customHeight="1">
      <c r="A845" s="29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 ht="12.0" customHeight="1">
      <c r="A846" s="29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 ht="12.0" customHeight="1">
      <c r="A847" s="29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 ht="12.0" customHeight="1">
      <c r="A848" s="29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 ht="12.0" customHeight="1">
      <c r="A849" s="29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 ht="12.0" customHeight="1">
      <c r="A850" s="29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 ht="12.0" customHeight="1">
      <c r="A851" s="29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 ht="12.0" customHeight="1">
      <c r="A852" s="29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 ht="12.0" customHeight="1">
      <c r="A853" s="29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 ht="12.0" customHeight="1">
      <c r="A854" s="29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 ht="12.0" customHeight="1">
      <c r="A855" s="29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 ht="12.0" customHeight="1">
      <c r="A856" s="29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 ht="12.0" customHeight="1">
      <c r="A857" s="29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 ht="12.0" customHeight="1">
      <c r="A858" s="29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 ht="12.0" customHeight="1">
      <c r="A859" s="29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 ht="12.0" customHeight="1">
      <c r="A860" s="29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 ht="12.0" customHeight="1">
      <c r="A861" s="29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 ht="12.0" customHeight="1">
      <c r="A862" s="29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 ht="12.0" customHeight="1">
      <c r="A863" s="29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 ht="12.0" customHeight="1">
      <c r="A864" s="29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 ht="12.0" customHeight="1">
      <c r="A865" s="29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 ht="12.0" customHeight="1">
      <c r="A866" s="29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 ht="12.0" customHeight="1">
      <c r="A867" s="29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 ht="12.0" customHeight="1">
      <c r="A868" s="29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 ht="12.0" customHeight="1">
      <c r="A869" s="29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 ht="12.0" customHeight="1">
      <c r="A870" s="29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 ht="12.0" customHeight="1">
      <c r="A871" s="29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 ht="12.0" customHeight="1">
      <c r="A872" s="29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 ht="12.0" customHeight="1">
      <c r="A873" s="29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 ht="12.0" customHeight="1">
      <c r="A874" s="29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 ht="12.0" customHeight="1">
      <c r="A875" s="29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 ht="12.0" customHeight="1">
      <c r="A876" s="29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 ht="12.0" customHeight="1">
      <c r="A877" s="29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 ht="12.0" customHeight="1">
      <c r="A878" s="29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 ht="12.0" customHeight="1">
      <c r="A879" s="29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 ht="12.0" customHeight="1">
      <c r="A880" s="29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 ht="12.0" customHeight="1">
      <c r="A881" s="29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 ht="12.0" customHeight="1">
      <c r="A882" s="29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 ht="12.0" customHeight="1">
      <c r="A883" s="29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 ht="12.0" customHeight="1">
      <c r="A884" s="29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 ht="12.0" customHeight="1">
      <c r="A885" s="29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 ht="12.0" customHeight="1">
      <c r="A886" s="29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 ht="12.0" customHeight="1">
      <c r="A887" s="29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 ht="12.0" customHeight="1">
      <c r="A888" s="29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 ht="12.0" customHeight="1">
      <c r="A889" s="29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 ht="12.0" customHeight="1">
      <c r="A890" s="29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 ht="12.0" customHeight="1">
      <c r="A891" s="29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 ht="12.0" customHeight="1">
      <c r="A892" s="29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 ht="12.0" customHeight="1">
      <c r="A893" s="29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 ht="12.0" customHeight="1">
      <c r="A894" s="29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 ht="12.0" customHeight="1">
      <c r="A895" s="29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 ht="12.0" customHeight="1">
      <c r="A896" s="29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 ht="12.0" customHeight="1">
      <c r="A897" s="29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 ht="12.0" customHeight="1">
      <c r="A898" s="29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 ht="12.0" customHeight="1">
      <c r="A899" s="29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 ht="12.0" customHeight="1">
      <c r="A900" s="29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 ht="12.0" customHeight="1">
      <c r="A901" s="29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 ht="12.0" customHeight="1">
      <c r="A902" s="29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 ht="12.0" customHeight="1">
      <c r="A903" s="29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 ht="12.0" customHeight="1">
      <c r="A904" s="29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 ht="12.0" customHeight="1">
      <c r="A905" s="29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 ht="12.0" customHeight="1">
      <c r="A906" s="29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 ht="12.0" customHeight="1">
      <c r="A907" s="29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 ht="12.0" customHeight="1">
      <c r="A908" s="29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 ht="12.0" customHeight="1">
      <c r="A909" s="29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 ht="12.0" customHeight="1">
      <c r="A910" s="29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 ht="12.0" customHeight="1">
      <c r="A911" s="29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 ht="12.0" customHeight="1">
      <c r="A912" s="29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 ht="12.0" customHeight="1">
      <c r="A913" s="29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 ht="12.0" customHeight="1">
      <c r="A914" s="29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 ht="12.0" customHeight="1">
      <c r="A915" s="29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 ht="12.0" customHeight="1">
      <c r="A916" s="29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 ht="12.0" customHeight="1">
      <c r="A917" s="29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 ht="12.0" customHeight="1">
      <c r="A918" s="29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 ht="12.0" customHeight="1">
      <c r="A919" s="29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 ht="12.0" customHeight="1">
      <c r="A920" s="29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 ht="12.0" customHeight="1">
      <c r="A921" s="29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 ht="12.0" customHeight="1">
      <c r="A922" s="29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 ht="12.0" customHeight="1">
      <c r="A923" s="29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 ht="12.0" customHeight="1">
      <c r="A924" s="29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 ht="12.0" customHeight="1">
      <c r="A925" s="29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 ht="12.0" customHeight="1">
      <c r="A926" s="29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 ht="12.0" customHeight="1">
      <c r="A927" s="29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 ht="12.0" customHeight="1">
      <c r="A928" s="29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 ht="12.0" customHeight="1">
      <c r="A929" s="29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 ht="12.0" customHeight="1">
      <c r="A930" s="29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 ht="12.0" customHeight="1">
      <c r="A931" s="29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 ht="12.0" customHeight="1">
      <c r="A932" s="29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 ht="12.0" customHeight="1">
      <c r="A933" s="29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 ht="12.0" customHeight="1">
      <c r="A934" s="29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 ht="12.0" customHeight="1">
      <c r="A935" s="29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 ht="12.0" customHeight="1">
      <c r="A936" s="29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 ht="12.0" customHeight="1">
      <c r="A937" s="29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 ht="12.0" customHeight="1">
      <c r="A938" s="29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 ht="12.0" customHeight="1">
      <c r="A939" s="29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 ht="12.0" customHeight="1">
      <c r="A940" s="29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 ht="12.0" customHeight="1">
      <c r="A941" s="29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 ht="12.0" customHeight="1">
      <c r="A942" s="29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 ht="12.0" customHeight="1">
      <c r="A943" s="29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 ht="12.0" customHeight="1">
      <c r="A944" s="29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 ht="12.0" customHeight="1">
      <c r="A945" s="29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 ht="12.0" customHeight="1">
      <c r="A946" s="29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 ht="12.0" customHeight="1">
      <c r="A947" s="29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 ht="12.0" customHeight="1">
      <c r="A948" s="29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 ht="12.0" customHeight="1">
      <c r="A949" s="29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 ht="12.0" customHeight="1">
      <c r="A950" s="29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 ht="12.0" customHeight="1">
      <c r="A951" s="29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 ht="12.0" customHeight="1">
      <c r="A952" s="29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 ht="12.0" customHeight="1">
      <c r="A953" s="29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 ht="12.0" customHeight="1">
      <c r="A954" s="29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 ht="12.0" customHeight="1">
      <c r="A955" s="29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 ht="12.0" customHeight="1">
      <c r="A956" s="29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 ht="12.0" customHeight="1">
      <c r="A957" s="29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 ht="12.0" customHeight="1">
      <c r="A958" s="29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 ht="12.0" customHeight="1">
      <c r="A959" s="29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 ht="12.0" customHeight="1">
      <c r="A960" s="29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 ht="12.0" customHeight="1">
      <c r="A961" s="29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 ht="12.0" customHeight="1">
      <c r="A962" s="29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 ht="12.0" customHeight="1">
      <c r="A963" s="29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 ht="12.0" customHeight="1">
      <c r="A964" s="29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 ht="12.0" customHeight="1">
      <c r="A965" s="29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 ht="12.0" customHeight="1">
      <c r="A966" s="29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 ht="12.0" customHeight="1">
      <c r="A967" s="29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 ht="12.0" customHeight="1">
      <c r="A968" s="29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 ht="12.0" customHeight="1">
      <c r="A969" s="29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 ht="12.0" customHeight="1">
      <c r="A970" s="29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 ht="12.0" customHeight="1">
      <c r="A971" s="29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 ht="12.0" customHeight="1">
      <c r="A972" s="29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 ht="12.0" customHeight="1">
      <c r="A973" s="29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 ht="12.0" customHeight="1">
      <c r="A974" s="29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 ht="12.0" customHeight="1">
      <c r="A975" s="29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 ht="12.0" customHeight="1">
      <c r="A976" s="29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 ht="12.0" customHeight="1">
      <c r="A977" s="29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 ht="12.0" customHeight="1">
      <c r="A978" s="29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 ht="12.0" customHeight="1">
      <c r="A979" s="29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 ht="12.0" customHeight="1">
      <c r="A980" s="29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 ht="12.0" customHeight="1">
      <c r="A981" s="29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 ht="12.0" customHeight="1">
      <c r="A982" s="29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 ht="12.0" customHeight="1">
      <c r="A983" s="29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 ht="12.0" customHeight="1">
      <c r="A984" s="29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 ht="12.0" customHeight="1">
      <c r="A985" s="29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 ht="12.0" customHeight="1">
      <c r="A986" s="29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 ht="12.0" customHeight="1">
      <c r="A987" s="29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 ht="12.0" customHeight="1">
      <c r="A988" s="29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 ht="12.0" customHeight="1">
      <c r="A989" s="29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 ht="12.0" customHeight="1">
      <c r="A990" s="29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 ht="12.0" customHeight="1">
      <c r="A991" s="29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 ht="12.0" customHeight="1">
      <c r="A992" s="29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 ht="12.0" customHeight="1">
      <c r="A993" s="29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 ht="12.0" customHeight="1">
      <c r="A994" s="29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 ht="12.0" customHeight="1">
      <c r="A995" s="29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 ht="12.0" customHeight="1">
      <c r="A996" s="29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 ht="12.0" customHeight="1">
      <c r="A997" s="29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 ht="12.0" customHeight="1">
      <c r="A998" s="29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 ht="12.0" customHeight="1">
      <c r="A999" s="29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 ht="12.0" customHeight="1">
      <c r="A1000" s="29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3.38"/>
    <col customWidth="1" min="4" max="4" width="14.88"/>
    <col customWidth="1" min="5" max="5" width="13.38"/>
    <col customWidth="1" min="6" max="6" width="13.0"/>
    <col customWidth="1" min="7" max="7" width="13.38"/>
    <col customWidth="1" min="8" max="8" width="16.13"/>
    <col customWidth="1" min="9" max="26" width="10.0"/>
  </cols>
  <sheetData>
    <row r="1" ht="12.0" customHeight="1"/>
    <row r="2" ht="12.0" customHeight="1"/>
    <row r="3" ht="12.0" customHeight="1">
      <c r="B3" s="70">
        <f>'Layer Calculations'!AG35</f>
        <v>153073543.7</v>
      </c>
      <c r="C3" s="71">
        <f>'Layer Calculations'!AG36</f>
        <v>40188437.16</v>
      </c>
      <c r="D3" s="72">
        <f>'Layer Calculations'!AG37</f>
        <v>0</v>
      </c>
      <c r="E3" s="73">
        <f>'Layer Calculations'!AG42</f>
        <v>0</v>
      </c>
      <c r="F3" s="73">
        <f>'Layer Calculations'!AG43</f>
        <v>0</v>
      </c>
      <c r="G3" s="74">
        <f>'Layer Calculations'!AG44</f>
        <v>0</v>
      </c>
    </row>
    <row r="4" ht="12.0" customHeight="1">
      <c r="B4" s="70">
        <f>C3</f>
        <v>40188437.16</v>
      </c>
      <c r="C4" s="72">
        <f>'Layer Calculations'!AG38</f>
        <v>153934552</v>
      </c>
      <c r="D4" s="72">
        <f>'Layer Calculations'!AG39</f>
        <v>0</v>
      </c>
      <c r="E4" s="73">
        <f>F3</f>
        <v>0</v>
      </c>
      <c r="F4" s="73">
        <f>'Layer Calculations'!AG45</f>
        <v>0</v>
      </c>
      <c r="G4" s="75">
        <f>'Layer Calculations'!AG46</f>
        <v>0</v>
      </c>
    </row>
    <row r="5" ht="12.0" customHeight="1">
      <c r="A5" s="38" t="s">
        <v>151</v>
      </c>
      <c r="B5" s="76">
        <f>D3</f>
        <v>0</v>
      </c>
      <c r="C5" s="72">
        <f>D4</f>
        <v>0</v>
      </c>
      <c r="D5" s="72">
        <f>'Layer Calculations'!AG40</f>
        <v>5022058.547</v>
      </c>
      <c r="E5" s="77">
        <f>G3</f>
        <v>0</v>
      </c>
      <c r="F5" s="73">
        <f>G4</f>
        <v>0</v>
      </c>
      <c r="G5" s="75">
        <f>'Layer Calculations'!AG47</f>
        <v>0</v>
      </c>
    </row>
    <row r="6" ht="12.0" customHeight="1">
      <c r="A6" s="32"/>
      <c r="B6" s="78">
        <f>E3</f>
        <v>0</v>
      </c>
      <c r="C6" s="73">
        <f>E4</f>
        <v>0</v>
      </c>
      <c r="D6" s="77">
        <f>E5</f>
        <v>0</v>
      </c>
      <c r="E6" s="79">
        <f>'Layer Calculations'!AG49</f>
        <v>1699.51813</v>
      </c>
      <c r="F6" s="79">
        <f>'Layer Calculations'!AG50</f>
        <v>448.3859796</v>
      </c>
      <c r="G6" s="80">
        <f>'Layer Calculations'!AG51</f>
        <v>0</v>
      </c>
    </row>
    <row r="7" ht="12.0" customHeight="1">
      <c r="A7" s="32"/>
      <c r="B7" s="78">
        <f>F3</f>
        <v>0</v>
      </c>
      <c r="C7" s="73">
        <f>F4</f>
        <v>0</v>
      </c>
      <c r="D7" s="73">
        <f>F5</f>
        <v>0</v>
      </c>
      <c r="E7" s="79">
        <f>F6</f>
        <v>448.3859796</v>
      </c>
      <c r="F7" s="79">
        <f>'Layer Calculations'!AG52</f>
        <v>1710.059123</v>
      </c>
      <c r="G7" s="80">
        <f>'Layer Calculations'!AG53</f>
        <v>0</v>
      </c>
    </row>
    <row r="8" ht="12.0" customHeight="1">
      <c r="A8" s="32"/>
      <c r="B8" s="81">
        <f>G3</f>
        <v>0</v>
      </c>
      <c r="C8" s="73">
        <f>G4</f>
        <v>0</v>
      </c>
      <c r="D8" s="73">
        <f>G5</f>
        <v>0</v>
      </c>
      <c r="E8" s="79">
        <f>G6</f>
        <v>0</v>
      </c>
      <c r="F8" s="79">
        <f>G7</f>
        <v>0</v>
      </c>
      <c r="G8" s="80">
        <f>'Layer Calculations'!AG54</f>
        <v>55.90016193</v>
      </c>
    </row>
    <row r="9" ht="12.0" customHeight="1">
      <c r="A9" s="32"/>
    </row>
    <row r="10" ht="12.0" customHeight="1">
      <c r="A10" s="32"/>
      <c r="B10" s="82">
        <f t="array" ref="B10:G15">MINVERSE(B3:G8)</f>
        <v>0.000000007013539782</v>
      </c>
      <c r="C10" s="83">
        <v>-1.8310587142007717E-9</v>
      </c>
      <c r="D10" s="83">
        <v>0.0</v>
      </c>
      <c r="E10" s="84">
        <v>4.602181516621687E-23</v>
      </c>
      <c r="F10" s="84">
        <v>-3.834344218542461E-23</v>
      </c>
      <c r="G10" s="85">
        <v>0.0</v>
      </c>
    </row>
    <row r="11" ht="12.0" customHeight="1">
      <c r="A11" s="32"/>
      <c r="B11" s="82">
        <v>-1.831058714200772E-9</v>
      </c>
      <c r="C11" s="83">
        <v>6.974310669271866E-9</v>
      </c>
      <c r="D11" s="83">
        <v>0.0</v>
      </c>
      <c r="E11" s="84">
        <v>-3.834132480005502E-23</v>
      </c>
      <c r="F11" s="84">
        <v>3.0733519901982677E-23</v>
      </c>
      <c r="G11" s="85">
        <v>0.0</v>
      </c>
    </row>
    <row r="12" ht="12.0" customHeight="1">
      <c r="A12" s="38" t="s">
        <v>152</v>
      </c>
      <c r="B12" s="82">
        <v>0.0</v>
      </c>
      <c r="C12" s="83">
        <v>0.0</v>
      </c>
      <c r="D12" s="83">
        <v>1.9912153365357465E-7</v>
      </c>
      <c r="E12" s="84">
        <v>0.0</v>
      </c>
      <c r="F12" s="84">
        <v>0.0</v>
      </c>
      <c r="G12" s="85">
        <v>-2.0248150186228395E-21</v>
      </c>
    </row>
    <row r="13" ht="12.0" customHeight="1">
      <c r="A13" s="38" t="s">
        <v>151</v>
      </c>
      <c r="B13" s="86">
        <v>4.602181516621686E-23</v>
      </c>
      <c r="C13" s="84">
        <v>-3.834132480005502E-23</v>
      </c>
      <c r="D13" s="84">
        <v>0.0</v>
      </c>
      <c r="E13" s="87">
        <v>6.321315886668223E-4</v>
      </c>
      <c r="F13" s="87">
        <v>-1.657480363456712E-4</v>
      </c>
      <c r="G13" s="88">
        <v>0.0</v>
      </c>
    </row>
    <row r="14" ht="12.0" customHeight="1">
      <c r="A14" s="32"/>
      <c r="B14" s="86">
        <v>-3.834344218542461E-23</v>
      </c>
      <c r="C14" s="84">
        <v>3.0733519901982677E-23</v>
      </c>
      <c r="D14" s="84">
        <v>0.0</v>
      </c>
      <c r="E14" s="87">
        <v>-1.657480363456712E-4</v>
      </c>
      <c r="F14" s="87">
        <v>6.28235060007347E-4</v>
      </c>
      <c r="G14" s="88">
        <v>0.0</v>
      </c>
    </row>
    <row r="15" ht="12.0" customHeight="1">
      <c r="A15" s="32"/>
      <c r="B15" s="86">
        <v>0.0</v>
      </c>
      <c r="C15" s="84">
        <v>0.0</v>
      </c>
      <c r="D15" s="84">
        <v>-2.0248150186228395E-21</v>
      </c>
      <c r="E15" s="87">
        <v>0.0</v>
      </c>
      <c r="F15" s="87">
        <v>0.0</v>
      </c>
      <c r="G15" s="88">
        <v>0.01788903583633139</v>
      </c>
    </row>
    <row r="16" ht="12.0" customHeight="1"/>
    <row r="17" ht="12.0" customHeight="1">
      <c r="B17" s="62" t="s">
        <v>153</v>
      </c>
      <c r="C17" s="89"/>
      <c r="D17" s="2" t="s">
        <v>154</v>
      </c>
      <c r="F17" s="62" t="s">
        <v>155</v>
      </c>
      <c r="H17" s="2" t="s">
        <v>156</v>
      </c>
    </row>
    <row r="18" ht="12.0" customHeight="1">
      <c r="A18" s="32" t="s">
        <v>71</v>
      </c>
      <c r="B18" s="90">
        <f>Loading!B4</f>
        <v>0</v>
      </c>
      <c r="C18" s="4" t="s">
        <v>157</v>
      </c>
      <c r="D18" s="91">
        <f>'Layer Calculations'!AG62*Loading!$B$12</f>
        <v>-24881.08046</v>
      </c>
      <c r="F18" s="91">
        <f t="shared" ref="F18:F23" si="1">B18+D18</f>
        <v>-24881.08046</v>
      </c>
      <c r="H18" s="92">
        <f t="array" ref="H18:H23">MMULT(B10:G15,F18:F23)</f>
        <v>0.00009999998863</v>
      </c>
    </row>
    <row r="19" ht="12.0" customHeight="1">
      <c r="A19" s="32" t="s">
        <v>72</v>
      </c>
      <c r="B19" s="90">
        <f>Loading!B5</f>
        <v>0</v>
      </c>
      <c r="C19" s="4" t="s">
        <v>158</v>
      </c>
      <c r="D19" s="91">
        <f>'Layer Calculations'!AG63*Loading!$B$12</f>
        <v>-149915.6931</v>
      </c>
      <c r="F19" s="91">
        <f t="shared" si="1"/>
        <v>-149915.6931</v>
      </c>
      <c r="H19" s="92">
        <v>-9.999998988281702E-4</v>
      </c>
    </row>
    <row r="20" ht="12.0" customHeight="1">
      <c r="A20" s="32" t="s">
        <v>73</v>
      </c>
      <c r="B20" s="90">
        <f>Loading!B6</f>
        <v>100000</v>
      </c>
      <c r="C20" s="4" t="s">
        <v>159</v>
      </c>
      <c r="D20" s="91">
        <f>'Layer Calculations'!AG64*Loading!$B$12</f>
        <v>0</v>
      </c>
      <c r="E20" s="62" t="s">
        <v>160</v>
      </c>
      <c r="F20" s="91">
        <f t="shared" si="1"/>
        <v>100000</v>
      </c>
      <c r="G20" s="62" t="s">
        <v>161</v>
      </c>
      <c r="H20" s="92">
        <v>0.019912153365357465</v>
      </c>
    </row>
    <row r="21" ht="12.0" customHeight="1">
      <c r="A21" s="32" t="s">
        <v>74</v>
      </c>
      <c r="B21" s="90">
        <f>Loading!B7</f>
        <v>0</v>
      </c>
      <c r="C21" s="4" t="s">
        <v>74</v>
      </c>
      <c r="D21" s="91">
        <f>'Layer Calculations'!AG65*Loading!$B$12</f>
        <v>0</v>
      </c>
      <c r="F21" s="91">
        <f t="shared" si="1"/>
        <v>0</v>
      </c>
      <c r="H21" s="92">
        <v>3.597152113636087E-18</v>
      </c>
    </row>
    <row r="22" ht="12.0" customHeight="1">
      <c r="A22" s="32" t="s">
        <v>75</v>
      </c>
      <c r="B22" s="90">
        <f>Loading!B8</f>
        <v>0</v>
      </c>
      <c r="C22" s="4" t="s">
        <v>75</v>
      </c>
      <c r="D22" s="91">
        <f>'Layer Calculations'!AG66*Loading!$B$12</f>
        <v>0</v>
      </c>
      <c r="F22" s="91">
        <f t="shared" si="1"/>
        <v>0</v>
      </c>
      <c r="H22" s="92">
        <v>6.348761543954734E-18</v>
      </c>
    </row>
    <row r="23" ht="12.0" customHeight="1">
      <c r="A23" s="32" t="s">
        <v>76</v>
      </c>
      <c r="B23" s="90">
        <f>Loading!B9</f>
        <v>0</v>
      </c>
      <c r="C23" s="4" t="s">
        <v>76</v>
      </c>
      <c r="D23" s="91">
        <f>'Layer Calculations'!AG67*Loading!$B$12</f>
        <v>0</v>
      </c>
      <c r="F23" s="91">
        <f t="shared" si="1"/>
        <v>0</v>
      </c>
      <c r="H23" s="92">
        <v>-2.0248150186228395E-16</v>
      </c>
    </row>
    <row r="24" ht="12.0" customHeight="1"/>
    <row r="25" ht="12.0" customHeight="1"/>
    <row r="26" ht="12.0" customHeight="1">
      <c r="B26" s="29"/>
      <c r="C26" s="29"/>
      <c r="D26" s="29"/>
    </row>
    <row r="27" ht="12.0" customHeight="1">
      <c r="B27" s="29"/>
      <c r="C27" s="29"/>
      <c r="D27" s="29"/>
    </row>
    <row r="28" ht="12.0" customHeight="1">
      <c r="B28" s="29"/>
      <c r="C28" s="29"/>
      <c r="D28" s="29"/>
    </row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1.13"/>
    <col customWidth="1" min="5" max="5" width="10.0"/>
    <col customWidth="1" min="6" max="6" width="10.13"/>
    <col customWidth="1" min="7" max="7" width="10.0"/>
    <col customWidth="1" min="8" max="8" width="10.13"/>
    <col customWidth="1" min="9" max="26" width="10.0"/>
  </cols>
  <sheetData>
    <row r="1" ht="12.0" customHeight="1">
      <c r="B1" s="3" t="s">
        <v>162</v>
      </c>
      <c r="D1" s="51" t="s">
        <v>147</v>
      </c>
      <c r="F1" s="51" t="s">
        <v>148</v>
      </c>
      <c r="H1" s="51" t="s">
        <v>149</v>
      </c>
    </row>
    <row r="2" ht="12.0" customHeight="1">
      <c r="A2" s="3">
        <v>1.0</v>
      </c>
      <c r="B2" s="61">
        <f>IF('Layer Calculations'!B$31="",a,'Layer Calculations'!B$31)</f>
        <v>0.003543300737</v>
      </c>
      <c r="D2" s="58">
        <f>IF('Layer Calculations'!B$97="",a,'Layer Calculations'!B$97)</f>
        <v>2.137694522</v>
      </c>
      <c r="E2" s="58"/>
      <c r="F2" s="58">
        <f>IF('Layer Calculations'!B$98="",a,'Layer Calculations'!B$98)</f>
        <v>7.747759447</v>
      </c>
      <c r="G2" s="58"/>
      <c r="H2" s="58">
        <f>IF('Layer Calculations'!B$99="",a,'Layer Calculations'!B$99)</f>
        <v>61780143.96</v>
      </c>
    </row>
    <row r="3" ht="12.0" customHeight="1">
      <c r="A3" s="3">
        <v>1.0</v>
      </c>
      <c r="B3" s="61">
        <f>IF('Layer Calculations'!B$32="",a,'Layer Calculations'!B$32)</f>
        <v>0.003454400559</v>
      </c>
      <c r="D3" s="58">
        <f>IF('Layer Calculations'!B$120="",a,'Layer Calculations'!B$120)</f>
        <v>2.137694522</v>
      </c>
      <c r="E3" s="58"/>
      <c r="F3" s="58">
        <f>IF('Layer Calculations'!B$121="",a,'Layer Calculations'!B$121)</f>
        <v>7.747759447</v>
      </c>
      <c r="G3" s="58"/>
      <c r="H3" s="58">
        <f>IF('Layer Calculations'!B$122="",a,'Layer Calculations'!B$122)</f>
        <v>61780143.96</v>
      </c>
    </row>
    <row r="4" ht="12.0" customHeight="1">
      <c r="A4" s="3">
        <v>2.0</v>
      </c>
      <c r="B4" s="61">
        <f>IF('Layer Calculations'!C$31="",a,'Layer Calculations'!C$31)</f>
        <v>0.003454400559</v>
      </c>
      <c r="D4" s="58">
        <f>IF('Layer Calculations'!C$97="",a,'Layer Calculations'!C$97)</f>
        <v>3.481741966</v>
      </c>
      <c r="E4" s="58"/>
      <c r="F4" s="58">
        <f>IF('Layer Calculations'!C$98="",a,'Layer Calculations'!C$98)</f>
        <v>24.58726736</v>
      </c>
      <c r="G4" s="58"/>
      <c r="H4" s="58">
        <f>IF('Layer Calculations'!C$99="",a,'Layer Calculations'!C$99)</f>
        <v>159297226.9</v>
      </c>
    </row>
    <row r="5" ht="12.0" customHeight="1">
      <c r="A5" s="3">
        <v>2.0</v>
      </c>
      <c r="B5" s="61">
        <f>IF('Layer Calculations'!C$32="",a,'Layer Calculations'!C$32)</f>
        <v>0.003175</v>
      </c>
      <c r="D5" s="58">
        <f>IF('Layer Calculations'!C$120="",a,'Layer Calculations'!C$120)</f>
        <v>3.481741966</v>
      </c>
      <c r="E5" s="58"/>
      <c r="F5" s="58">
        <f>IF('Layer Calculations'!C$121="",a,'Layer Calculations'!C$121)</f>
        <v>24.58726736</v>
      </c>
      <c r="G5" s="58"/>
      <c r="H5" s="58">
        <f>IF('Layer Calculations'!C$122="",a,'Layer Calculations'!C$122)</f>
        <v>159297226.9</v>
      </c>
    </row>
    <row r="6" ht="12.0" customHeight="1">
      <c r="A6" s="3">
        <v>3.0</v>
      </c>
      <c r="B6" s="61">
        <f>IF('Layer Calculations'!D$31="",a,'Layer Calculations'!D$31)</f>
        <v>0.003175</v>
      </c>
      <c r="D6" s="58">
        <f>IF('Layer Calculations'!D$97="",a,'Layer Calculations'!D$97)</f>
        <v>-0.3662494734</v>
      </c>
      <c r="E6" s="58"/>
      <c r="F6" s="58">
        <f>IF('Layer Calculations'!D$98="",a,'Layer Calculations'!D$98)</f>
        <v>-2.380621558</v>
      </c>
      <c r="G6" s="58"/>
      <c r="H6" s="58">
        <f>IF('Layer Calculations'!D$99="",a,'Layer Calculations'!D$99)</f>
        <v>0</v>
      </c>
    </row>
    <row r="7" ht="12.0" customHeight="1">
      <c r="A7" s="3">
        <v>3.0</v>
      </c>
      <c r="B7" s="61">
        <f>IF('Layer Calculations'!D$32="",a,'Layer Calculations'!D$32)</f>
        <v>-0.003175</v>
      </c>
      <c r="D7" s="58">
        <f>IF('Layer Calculations'!D$120="",a,'Layer Calculations'!D$120)</f>
        <v>-0.3662494734</v>
      </c>
      <c r="E7" s="58"/>
      <c r="F7" s="58">
        <f>IF('Layer Calculations'!D$121="",a,'Layer Calculations'!D$121)</f>
        <v>-2.380621558</v>
      </c>
      <c r="G7" s="58"/>
      <c r="H7" s="58">
        <f>IF('Layer Calculations'!D$122="",a,'Layer Calculations'!D122)</f>
        <v>0</v>
      </c>
    </row>
    <row r="8" ht="12.0" customHeight="1">
      <c r="A8" s="3">
        <v>4.0</v>
      </c>
      <c r="B8" s="61">
        <f>IF('Layer Calculations'!E$31="",a,'Layer Calculations'!E$31)</f>
        <v>-0.003175</v>
      </c>
      <c r="D8" s="58">
        <f>IF('Layer Calculations'!E$97="",a,'Layer Calculations'!E$97)</f>
        <v>3.481741959</v>
      </c>
      <c r="E8" s="58"/>
      <c r="F8" s="58">
        <f>IF('Layer Calculations'!E$98="",a,'Layer Calculations'!E$98)</f>
        <v>24.58726736</v>
      </c>
      <c r="G8" s="58"/>
      <c r="H8" s="58">
        <f>IF('Layer Calculations'!E$99="",a,'Layer Calculations'!E$99)</f>
        <v>159297226.9</v>
      </c>
    </row>
    <row r="9" ht="12.0" customHeight="1">
      <c r="A9" s="3">
        <v>4.0</v>
      </c>
      <c r="B9" s="61">
        <f>IF('Layer Calculations'!E$32="",a,'Layer Calculations'!E$32)</f>
        <v>-0.003454400559</v>
      </c>
      <c r="D9" s="58">
        <f>IF('Layer Calculations'!E$120="",a,'Layer Calculations'!E$120)</f>
        <v>3.481741959</v>
      </c>
      <c r="E9" s="58"/>
      <c r="F9" s="58">
        <f>IF('Layer Calculations'!E$121="",a,'Layer Calculations'!E$121)</f>
        <v>24.58726736</v>
      </c>
      <c r="G9" s="58"/>
      <c r="H9" s="58">
        <f>IF('Layer Calculations'!E$122="",a,'Layer Calculations'!E$122)</f>
        <v>159297226.9</v>
      </c>
    </row>
    <row r="10" ht="12.0" customHeight="1">
      <c r="A10" s="3">
        <v>5.0</v>
      </c>
      <c r="B10" s="61">
        <f>IF('Layer Calculations'!F$31="",a,'Layer Calculations'!F$31)</f>
        <v>-0.003454400559</v>
      </c>
      <c r="D10" s="58">
        <f>IF('Layer Calculations'!F$97="",a,'Layer Calculations'!F$97)</f>
        <v>2.13769452</v>
      </c>
      <c r="E10" s="58"/>
      <c r="F10" s="58">
        <f>IF('Layer Calculations'!F$98="",a,'Layer Calculations'!F$98)</f>
        <v>7.747759446</v>
      </c>
      <c r="G10" s="58"/>
      <c r="H10" s="58">
        <f>IF('Layer Calculations'!F$99="",a,'Layer Calculations'!F$99)</f>
        <v>61780143.96</v>
      </c>
    </row>
    <row r="11" ht="12.0" customHeight="1">
      <c r="A11" s="3">
        <v>5.0</v>
      </c>
      <c r="B11" s="61">
        <f>IF('Layer Calculations'!F$32="",a,'Layer Calculations'!F$32)</f>
        <v>-0.003543300737</v>
      </c>
      <c r="D11" s="58">
        <f>IF('Layer Calculations'!F$120="",a,'Layer Calculations'!F$120)</f>
        <v>2.13769452</v>
      </c>
      <c r="E11" s="58"/>
      <c r="F11" s="58">
        <f>IF('Layer Calculations'!F$121="",a,'Layer Calculations'!F$121)</f>
        <v>7.747759446</v>
      </c>
      <c r="G11" s="58"/>
      <c r="H11" s="58">
        <f>IF('Layer Calculations'!F$122="",a,'Layer Calculations'!F$122)</f>
        <v>61780143.96</v>
      </c>
    </row>
    <row r="12" ht="12.0" customHeight="1">
      <c r="A12" s="3">
        <v>6.0</v>
      </c>
      <c r="B12" s="51" t="str">
        <f>IF('Layer Calculations'!G$31="",a,'Layer Calculations'!G$31)</f>
        <v>#REF!</v>
      </c>
      <c r="D12" s="58" t="str">
        <f>IF('Layer Calculations'!G$97="",a,'Layer Calculations'!G$97)</f>
        <v>#REF!</v>
      </c>
      <c r="E12" s="58"/>
      <c r="F12" s="58" t="str">
        <f>IF('Layer Calculations'!G$98="",a,'Layer Calculations'!G$98)</f>
        <v>#REF!</v>
      </c>
      <c r="G12" s="58"/>
      <c r="H12" s="58" t="str">
        <f>IF('Layer Calculations'!G$99="",a,'Layer Calculations'!G$99)</f>
        <v>#REF!</v>
      </c>
    </row>
    <row r="13" ht="12.0" customHeight="1">
      <c r="A13" s="3">
        <v>6.0</v>
      </c>
      <c r="B13" s="51">
        <f>IF('Layer Calculations'!G$32="",a,'Layer Calculations'!G$32)</f>
        <v>0</v>
      </c>
      <c r="D13" s="58" t="str">
        <f>IF('Layer Calculations'!G$120="",a,'Layer Calculations'!G$120)</f>
        <v>#REF!</v>
      </c>
      <c r="E13" s="58"/>
      <c r="F13" s="58" t="str">
        <f>IF('Layer Calculations'!G$121="",a,'Layer Calculations'!G$121)</f>
        <v>#REF!</v>
      </c>
      <c r="G13" s="58"/>
      <c r="H13" s="58" t="str">
        <f>IF('Layer Calculations'!G$122="",a,'Layer Calculations'!G$122)</f>
        <v>#REF!</v>
      </c>
    </row>
    <row r="14" ht="12.0" customHeight="1">
      <c r="A14" s="3">
        <v>7.0</v>
      </c>
      <c r="B14" s="51" t="str">
        <f>IF('Layer Calculations'!H$31="",a,'Layer Calculations'!H$31)</f>
        <v>#REF!</v>
      </c>
      <c r="D14" s="58" t="str">
        <f>IF('Layer Calculations'!H$97="",a,'Layer Calculations'!H$97)</f>
        <v>#REF!</v>
      </c>
      <c r="E14" s="58"/>
      <c r="F14" s="58" t="str">
        <f>IF('Layer Calculations'!H$98="",a,'Layer Calculations'!H$98)</f>
        <v>#REF!</v>
      </c>
      <c r="G14" s="58"/>
      <c r="H14" s="58" t="str">
        <f>IF('Layer Calculations'!H$99="",a,'Layer Calculations'!H$99)</f>
        <v>#REF!</v>
      </c>
    </row>
    <row r="15" ht="12.0" customHeight="1">
      <c r="A15" s="3">
        <v>7.0</v>
      </c>
      <c r="B15" s="51">
        <f>IF('Layer Calculations'!H$32="",a,'Layer Calculations'!H$32)</f>
        <v>0</v>
      </c>
      <c r="D15" s="58" t="str">
        <f>IF('Layer Calculations'!H$120="",a,'Layer Calculations'!H$120)</f>
        <v>#REF!</v>
      </c>
      <c r="E15" s="58"/>
      <c r="F15" s="58" t="str">
        <f>IF('Layer Calculations'!H$121="",a,'Layer Calculations'!H$121)</f>
        <v>#REF!</v>
      </c>
      <c r="G15" s="58"/>
      <c r="H15" s="58" t="str">
        <f>IF('Layer Calculations'!H$122="",a,'Layer Calculations'!H$122)</f>
        <v>#REF!</v>
      </c>
    </row>
    <row r="16" ht="12.0" customHeight="1">
      <c r="A16" s="3">
        <v>8.0</v>
      </c>
      <c r="B16" s="51" t="str">
        <f>IF('Layer Calculations'!I$31="",a,'Layer Calculations'!I$31)</f>
        <v>#REF!</v>
      </c>
      <c r="D16" s="58" t="str">
        <f>IF('Layer Calculations'!I$97="",a,'Layer Calculations'!I$97)</f>
        <v>#REF!</v>
      </c>
      <c r="E16" s="58"/>
      <c r="F16" s="58" t="str">
        <f>IF('Layer Calculations'!I$98="",a,'Layer Calculations'!I$98)</f>
        <v>#REF!</v>
      </c>
      <c r="G16" s="58"/>
      <c r="H16" s="58" t="str">
        <f>IF('Layer Calculations'!I$99="",a,'Layer Calculations'!I$99)</f>
        <v>#REF!</v>
      </c>
    </row>
    <row r="17" ht="12.0" customHeight="1">
      <c r="A17" s="3">
        <v>8.0</v>
      </c>
      <c r="B17" s="51">
        <f>IF('Layer Calculations'!I$32="",a,'Layer Calculations'!I$32)</f>
        <v>0</v>
      </c>
      <c r="D17" s="58" t="str">
        <f>IF('Layer Calculations'!I$120="",a,'Layer Calculations'!I$120)</f>
        <v>#REF!</v>
      </c>
      <c r="E17" s="58"/>
      <c r="F17" s="58" t="str">
        <f>IF('Layer Calculations'!I$121="",a,'Layer Calculations'!I$121)</f>
        <v>#REF!</v>
      </c>
      <c r="G17" s="58"/>
      <c r="H17" s="58" t="str">
        <f>IF('Layer Calculations'!I$122="",a,'Layer Calculations'!I$122)</f>
        <v>#REF!</v>
      </c>
    </row>
    <row r="18" ht="12.0" customHeight="1">
      <c r="A18" s="3">
        <v>9.0</v>
      </c>
      <c r="B18" s="3" t="str">
        <f>IF('Layer Calculations'!J$31="",a,'Layer Calculations'!J$31)</f>
        <v>#REF!</v>
      </c>
      <c r="D18" s="58" t="str">
        <f>IF('Layer Calculations'!J$97="",a,'Layer Calculations'!J$97)</f>
        <v>#REF!</v>
      </c>
      <c r="E18" s="58"/>
      <c r="F18" s="58" t="str">
        <f>IF('Layer Calculations'!J$98="",a,'Layer Calculations'!J$98)</f>
        <v>#REF!</v>
      </c>
      <c r="G18" s="58"/>
      <c r="H18" s="58" t="str">
        <f>IF('Layer Calculations'!J$99="",a,'Layer Calculations'!J$99)</f>
        <v>#REF!</v>
      </c>
    </row>
    <row r="19" ht="12.0" customHeight="1">
      <c r="A19" s="3">
        <v>9.0</v>
      </c>
      <c r="B19" s="51" t="str">
        <f>IF('Layer Calculations'!J$32="",a,'Layer Calculations'!J$32)</f>
        <v>#REF!</v>
      </c>
      <c r="D19" s="58" t="str">
        <f>IF('Layer Calculations'!J$120="",a,'Layer Calculations'!J$120)</f>
        <v>#REF!</v>
      </c>
      <c r="E19" s="58"/>
      <c r="F19" s="58" t="str">
        <f>IF('Layer Calculations'!J$121="",a,'Layer Calculations'!J$121)</f>
        <v>#REF!</v>
      </c>
      <c r="G19" s="58"/>
      <c r="H19" s="58" t="str">
        <f>IF('Layer Calculations'!J$122="",a,'Layer Calculations'!J$122)</f>
        <v>#REF!</v>
      </c>
    </row>
    <row r="20" ht="12.0" customHeight="1">
      <c r="A20" s="3">
        <v>10.0</v>
      </c>
      <c r="B20" s="51" t="str">
        <f>IF('Layer Calculations'!K$31="",a,'Layer Calculations'!K$31)</f>
        <v>#REF!</v>
      </c>
      <c r="D20" s="58" t="str">
        <f>IF('Layer Calculations'!K$97="",a,'Layer Calculations'!K$97)</f>
        <v>#REF!</v>
      </c>
      <c r="E20" s="58"/>
      <c r="F20" s="58" t="str">
        <f>IF('Layer Calculations'!K$98="",a,'Layer Calculations'!K$98)</f>
        <v>#REF!</v>
      </c>
      <c r="G20" s="58"/>
      <c r="H20" s="58" t="str">
        <f>IF('Layer Calculations'!K$99="",a,'Layer Calculations'!K$99)</f>
        <v>#REF!</v>
      </c>
    </row>
    <row r="21" ht="12.0" customHeight="1">
      <c r="A21" s="3">
        <v>10.0</v>
      </c>
      <c r="B21" s="51" t="str">
        <f>IF('Layer Calculations'!K$32="",a,'Layer Calculations'!K$32)</f>
        <v>#REF!</v>
      </c>
      <c r="D21" s="58" t="str">
        <f>IF('Layer Calculations'!K$120="",a,'Layer Calculations'!K$120)</f>
        <v>#REF!</v>
      </c>
      <c r="E21" s="58"/>
      <c r="F21" s="58" t="str">
        <f>IF('Layer Calculations'!K$121="",a,'Layer Calculations'!K$121)</f>
        <v>#REF!</v>
      </c>
      <c r="G21" s="58"/>
      <c r="H21" s="58" t="str">
        <f>IF('Layer Calculations'!K$122="",a,'Layer Calculations'!K$122)</f>
        <v>#REF!</v>
      </c>
    </row>
    <row r="22" ht="12.0" customHeight="1">
      <c r="A22" s="3">
        <v>11.0</v>
      </c>
      <c r="B22" s="51" t="str">
        <f>IF('Layer Calculations'!L$31="",a,'Layer Calculations'!L$31)</f>
        <v>#REF!</v>
      </c>
      <c r="D22" s="58" t="str">
        <f>IF('Layer Calculations'!L$97="",a,'Layer Calculations'!L$97)</f>
        <v>#REF!</v>
      </c>
      <c r="E22" s="58"/>
      <c r="F22" s="58" t="str">
        <f>IF('Layer Calculations'!L$98="",a,'Layer Calculations'!L$98)</f>
        <v>#REF!</v>
      </c>
      <c r="G22" s="58"/>
      <c r="H22" s="58" t="str">
        <f>IF('Layer Calculations'!L$99="",a,'Layer Calculations'!L$99)</f>
        <v>#REF!</v>
      </c>
    </row>
    <row r="23" ht="12.0" customHeight="1">
      <c r="A23" s="3">
        <v>11.0</v>
      </c>
      <c r="B23" s="51" t="str">
        <f>IF('Layer Calculations'!L$32="",a,'Layer Calculations'!L$32)</f>
        <v>#REF!</v>
      </c>
      <c r="D23" s="58" t="str">
        <f>IF('Layer Calculations'!L$120="",a,'Layer Calculations'!L$120)</f>
        <v>#REF!</v>
      </c>
      <c r="E23" s="58"/>
      <c r="F23" s="58" t="str">
        <f>IF('Layer Calculations'!L$121="",a,'Layer Calculations'!L$121)</f>
        <v>#REF!</v>
      </c>
      <c r="G23" s="58"/>
      <c r="H23" s="58" t="str">
        <f>IF('Layer Calculations'!L$122="",a,'Layer Calculations'!L$122)</f>
        <v>#REF!</v>
      </c>
    </row>
    <row r="24" ht="12.0" customHeight="1">
      <c r="A24" s="3">
        <v>12.0</v>
      </c>
      <c r="B24" s="51" t="str">
        <f>IF('Layer Calculations'!M$31="",a,'Layer Calculations'!M$31)</f>
        <v>#REF!</v>
      </c>
      <c r="D24" s="58" t="str">
        <f>IF('Layer Calculations'!M$97="",a,'Layer Calculations'!M$97)</f>
        <v>#REF!</v>
      </c>
      <c r="E24" s="58"/>
      <c r="F24" s="58" t="str">
        <f>IF('Layer Calculations'!M$98="",a,'Layer Calculations'!M$98)</f>
        <v>#REF!</v>
      </c>
      <c r="G24" s="58"/>
      <c r="H24" s="58" t="str">
        <f>IF('Layer Calculations'!M$99="",a,'Layer Calculations'!M$99)</f>
        <v>#REF!</v>
      </c>
    </row>
    <row r="25" ht="12.0" customHeight="1">
      <c r="A25" s="3">
        <v>12.0</v>
      </c>
      <c r="B25" s="51" t="str">
        <f>IF('Layer Calculations'!M$32="",a,'Layer Calculations'!M$32)</f>
        <v>#REF!</v>
      </c>
      <c r="D25" s="58" t="str">
        <f>IF('Layer Calculations'!M$120="",a,'Layer Calculations'!M$120)</f>
        <v>#REF!</v>
      </c>
      <c r="E25" s="58"/>
      <c r="F25" s="58" t="str">
        <f>IF('Layer Calculations'!M$121="",a,'Layer Calculations'!M$121)</f>
        <v>#REF!</v>
      </c>
      <c r="G25" s="58"/>
      <c r="H25" s="58" t="str">
        <f>IF('Layer Calculations'!M$122="",a,'Layer Calculations'!M$122)</f>
        <v>#REF!</v>
      </c>
    </row>
    <row r="26" ht="12.0" customHeight="1">
      <c r="A26" s="3">
        <v>13.0</v>
      </c>
      <c r="B26" s="51" t="str">
        <f>IF('Layer Calculations'!N$31="",a,'Layer Calculations'!N$31)</f>
        <v>#REF!</v>
      </c>
      <c r="D26" s="58" t="str">
        <f>IF('Layer Calculations'!N$97="",a,'Layer Calculations'!N$97)</f>
        <v>#REF!</v>
      </c>
      <c r="E26" s="58"/>
      <c r="F26" s="58" t="str">
        <f>IF('Layer Calculations'!N$98="",a,'Layer Calculations'!N$98)</f>
        <v>#REF!</v>
      </c>
      <c r="G26" s="58"/>
      <c r="H26" s="58" t="str">
        <f>IF('Layer Calculations'!N$99="",a,'Layer Calculations'!N$99)</f>
        <v>#REF!</v>
      </c>
    </row>
    <row r="27" ht="12.0" customHeight="1">
      <c r="A27" s="3">
        <v>13.0</v>
      </c>
      <c r="B27" s="51" t="str">
        <f>IF('Layer Calculations'!N$32="",a,'Layer Calculations'!N$32)</f>
        <v>#REF!</v>
      </c>
      <c r="D27" s="58" t="str">
        <f>IF('Layer Calculations'!N$120="",a,'Layer Calculations'!N$120)</f>
        <v>#REF!</v>
      </c>
      <c r="E27" s="58"/>
      <c r="F27" s="58" t="str">
        <f>IF('Layer Calculations'!N$121="",a,'Layer Calculations'!N$121)</f>
        <v>#REF!</v>
      </c>
      <c r="G27" s="58"/>
      <c r="H27" s="58" t="str">
        <f>IF('Layer Calculations'!N$122="",a,'Layer Calculations'!N$122)</f>
        <v>#REF!</v>
      </c>
    </row>
    <row r="28" ht="12.0" customHeight="1">
      <c r="A28" s="3">
        <v>14.0</v>
      </c>
      <c r="B28" s="51" t="str">
        <f>IF('Layer Calculations'!O$31="",a,'Layer Calculations'!O$31)</f>
        <v>#REF!</v>
      </c>
      <c r="D28" s="58" t="str">
        <f>IF('Layer Calculations'!O$97="",a,'Layer Calculations'!O$97)</f>
        <v>#REF!</v>
      </c>
      <c r="E28" s="58"/>
      <c r="F28" s="58" t="str">
        <f>IF('Layer Calculations'!O$98="",a,'Layer Calculations'!O$98)</f>
        <v>#REF!</v>
      </c>
      <c r="G28" s="58"/>
      <c r="H28" s="58" t="str">
        <f>IF('Layer Calculations'!O$99="",a,'Layer Calculations'!O$99)</f>
        <v>#REF!</v>
      </c>
    </row>
    <row r="29" ht="12.0" customHeight="1">
      <c r="A29" s="3">
        <v>14.0</v>
      </c>
      <c r="B29" s="51" t="str">
        <f>IF('Layer Calculations'!O$32="",a,'Layer Calculations'!O$32)</f>
        <v>#REF!</v>
      </c>
      <c r="D29" s="58" t="str">
        <f>IF('Layer Calculations'!O$120="",a,'Layer Calculations'!O$120)</f>
        <v>#REF!</v>
      </c>
      <c r="E29" s="58"/>
      <c r="F29" s="58" t="str">
        <f>IF('Layer Calculations'!O$121="",a,'Layer Calculations'!O$121)</f>
        <v>#REF!</v>
      </c>
      <c r="G29" s="58"/>
      <c r="H29" s="58" t="str">
        <f>IF('Layer Calculations'!O$122="",a,'Layer Calculations'!O$122)</f>
        <v>#REF!</v>
      </c>
    </row>
    <row r="30" ht="12.0" customHeight="1">
      <c r="A30" s="3">
        <v>15.0</v>
      </c>
      <c r="B30" s="51" t="str">
        <f>IF('Layer Calculations'!P$31="",a,'Layer Calculations'!P$31)</f>
        <v>#REF!</v>
      </c>
      <c r="D30" s="58" t="str">
        <f>IF('Layer Calculations'!P$97="",a,'Layer Calculations'!P$97)</f>
        <v>#REF!</v>
      </c>
      <c r="E30" s="58"/>
      <c r="F30" s="58" t="str">
        <f>IF('Layer Calculations'!P$98="",a,'Layer Calculations'!P$98)</f>
        <v>#REF!</v>
      </c>
      <c r="G30" s="58"/>
      <c r="H30" s="58" t="str">
        <f>IF('Layer Calculations'!P$99="",a,'Layer Calculations'!P$99)</f>
        <v>#REF!</v>
      </c>
    </row>
    <row r="31" ht="12.0" customHeight="1">
      <c r="A31" s="3">
        <v>15.0</v>
      </c>
      <c r="B31" s="51" t="str">
        <f>IF('Layer Calculations'!P$32="",a,'Layer Calculations'!P$32)</f>
        <v>#REF!</v>
      </c>
      <c r="D31" s="58" t="str">
        <f>IF('Layer Calculations'!P$120="",a,'Layer Calculations'!P$120)</f>
        <v>#REF!</v>
      </c>
      <c r="E31" s="58"/>
      <c r="F31" s="58" t="str">
        <f>IF('Layer Calculations'!P$121="",a,'Layer Calculations'!P$121)</f>
        <v>#REF!</v>
      </c>
      <c r="G31" s="58"/>
      <c r="H31" s="58" t="str">
        <f>IF('Layer Calculations'!P$122="",a,'Layer Calculations'!P$122)</f>
        <v>#REF!</v>
      </c>
    </row>
    <row r="32" ht="12.0" customHeight="1">
      <c r="A32" s="3">
        <v>16.0</v>
      </c>
      <c r="B32" s="51" t="str">
        <f>IF('Layer Calculations'!Q$31="",a,'Layer Calculations'!Q$31)</f>
        <v>#REF!</v>
      </c>
      <c r="D32" s="58" t="str">
        <f>IF('Layer Calculations'!Q$97="",a,'Layer Calculations'!Q$97)</f>
        <v>#REF!</v>
      </c>
      <c r="E32" s="58"/>
      <c r="F32" s="58" t="str">
        <f>IF('Layer Calculations'!Q$98="",a,'Layer Calculations'!Q$98)</f>
        <v>#REF!</v>
      </c>
      <c r="G32" s="58"/>
      <c r="H32" s="58" t="str">
        <f>IF('Layer Calculations'!Q$99="",a,'Layer Calculations'!Q$99)</f>
        <v>#REF!</v>
      </c>
    </row>
    <row r="33" ht="12.0" customHeight="1">
      <c r="A33" s="3">
        <v>16.0</v>
      </c>
      <c r="B33" s="51" t="str">
        <f>IF('Layer Calculations'!Q$32="",a,'Layer Calculations'!Q$32)</f>
        <v>#REF!</v>
      </c>
      <c r="D33" s="58" t="str">
        <f>IF('Layer Calculations'!Q$120="",a,'Layer Calculations'!Q$120)</f>
        <v>#REF!</v>
      </c>
      <c r="E33" s="58"/>
      <c r="F33" s="58" t="str">
        <f>IF('Layer Calculations'!Q$121="",a,'Layer Calculations'!Q$121)</f>
        <v>#REF!</v>
      </c>
      <c r="G33" s="58"/>
      <c r="H33" s="58" t="str">
        <f>IF('Layer Calculations'!Q$122="",a,'Layer Calculations'!Q$122)</f>
        <v>#REF!</v>
      </c>
    </row>
    <row r="34" ht="12.0" customHeight="1">
      <c r="A34" s="3">
        <v>17.0</v>
      </c>
      <c r="B34" s="51" t="str">
        <f>IF('Layer Calculations'!R$31="",a,'Layer Calculations'!R$31)</f>
        <v>#REF!</v>
      </c>
      <c r="D34" s="58" t="str">
        <f>IF('Layer Calculations'!R$97="",a,'Layer Calculations'!R$97)</f>
        <v>#REF!</v>
      </c>
      <c r="E34" s="58"/>
      <c r="F34" s="58" t="str">
        <f>IF('Layer Calculations'!R$98="",a,'Layer Calculations'!R$98)</f>
        <v>#REF!</v>
      </c>
      <c r="G34" s="58"/>
      <c r="H34" s="58" t="str">
        <f>IF('Layer Calculations'!R$99="",a,'Layer Calculations'!R$99)</f>
        <v>#REF!</v>
      </c>
    </row>
    <row r="35" ht="12.0" customHeight="1">
      <c r="A35" s="3">
        <v>17.0</v>
      </c>
      <c r="B35" s="51" t="str">
        <f>IF('Layer Calculations'!R$32="",a,'Layer Calculations'!R$32)</f>
        <v>#REF!</v>
      </c>
      <c r="D35" s="58" t="str">
        <f>IF('Layer Calculations'!R$120="",a,'Layer Calculations'!R$120)</f>
        <v>#REF!</v>
      </c>
      <c r="E35" s="58"/>
      <c r="F35" s="58" t="str">
        <f>IF('Layer Calculations'!R$121="",a,'Layer Calculations'!R$121)</f>
        <v>#REF!</v>
      </c>
      <c r="G35" s="58"/>
      <c r="H35" s="58" t="str">
        <f>IF('Layer Calculations'!R$122="",a,'Layer Calculations'!R$122)</f>
        <v>#REF!</v>
      </c>
    </row>
    <row r="36" ht="12.0" customHeight="1">
      <c r="A36" s="3">
        <v>18.0</v>
      </c>
      <c r="B36" s="51" t="str">
        <f>IF('Layer Calculations'!S$31="",a,'Layer Calculations'!S$31)</f>
        <v>#REF!</v>
      </c>
      <c r="D36" s="58" t="str">
        <f>IF('Layer Calculations'!S$97="",a,'Layer Calculations'!S$97)</f>
        <v>#REF!</v>
      </c>
      <c r="E36" s="58"/>
      <c r="F36" s="58" t="str">
        <f>IF('Layer Calculations'!S$98="",a,'Layer Calculations'!S$98)</f>
        <v>#REF!</v>
      </c>
      <c r="G36" s="58"/>
      <c r="H36" s="58" t="str">
        <f>IF('Layer Calculations'!S$99="",a,'Layer Calculations'!S$99)</f>
        <v>#REF!</v>
      </c>
    </row>
    <row r="37" ht="12.0" customHeight="1">
      <c r="A37" s="3">
        <v>18.0</v>
      </c>
      <c r="B37" s="51" t="str">
        <f>IF('Layer Calculations'!S$32="",a,'Layer Calculations'!S$32)</f>
        <v>#REF!</v>
      </c>
      <c r="D37" s="58" t="str">
        <f>IF('Layer Calculations'!S$120="",a,'Layer Calculations'!S$120)</f>
        <v>#REF!</v>
      </c>
      <c r="E37" s="58"/>
      <c r="F37" s="58" t="str">
        <f>IF('Layer Calculations'!S$121="",a,'Layer Calculations'!S$121)</f>
        <v>#REF!</v>
      </c>
      <c r="G37" s="58"/>
      <c r="H37" s="58" t="str">
        <f>IF('Layer Calculations'!S$122="",a,'Layer Calculations'!S$122)</f>
        <v>#REF!</v>
      </c>
    </row>
    <row r="38" ht="12.0" customHeight="1">
      <c r="A38" s="3">
        <v>19.0</v>
      </c>
      <c r="B38" s="51" t="str">
        <f>IF('Layer Calculations'!T$31="",a,'Layer Calculations'!T$31)</f>
        <v>#REF!</v>
      </c>
      <c r="D38" s="58" t="str">
        <f>IF('Layer Calculations'!T$97="",a,'Layer Calculations'!T$97)</f>
        <v>#REF!</v>
      </c>
      <c r="E38" s="58"/>
      <c r="F38" s="58" t="str">
        <f>IF('Layer Calculations'!T$98="",a,'Layer Calculations'!T$98)</f>
        <v>#REF!</v>
      </c>
      <c r="G38" s="58"/>
      <c r="H38" s="58" t="str">
        <f>IF('Layer Calculations'!T$99="",a,'Layer Calculations'!T$99)</f>
        <v>#REF!</v>
      </c>
    </row>
    <row r="39" ht="12.0" customHeight="1">
      <c r="A39" s="3">
        <v>19.0</v>
      </c>
      <c r="B39" s="51" t="str">
        <f>IF('Layer Calculations'!T$32="",a,'Layer Calculations'!T$32)</f>
        <v>#REF!</v>
      </c>
      <c r="D39" s="58" t="str">
        <f>IF('Layer Calculations'!T$120="",a,'Layer Calculations'!T$120)</f>
        <v>#REF!</v>
      </c>
      <c r="E39" s="58"/>
      <c r="F39" s="58" t="str">
        <f>IF('Layer Calculations'!T$121="",a,'Layer Calculations'!T$121)</f>
        <v>#REF!</v>
      </c>
      <c r="G39" s="58"/>
      <c r="H39" s="58" t="str">
        <f>IF('Layer Calculations'!T$122="",a,'Layer Calculations'!T$122)</f>
        <v>#REF!</v>
      </c>
    </row>
    <row r="40" ht="12.0" customHeight="1">
      <c r="A40" s="3">
        <v>20.0</v>
      </c>
      <c r="B40" s="51" t="str">
        <f>IF('Layer Calculations'!U$31="",a,'Layer Calculations'!U$31)</f>
        <v>#REF!</v>
      </c>
      <c r="D40" s="58" t="str">
        <f>IF('Layer Calculations'!U$97="",a,'Layer Calculations'!U$97)</f>
        <v>#REF!</v>
      </c>
      <c r="E40" s="58"/>
      <c r="F40" s="58" t="str">
        <f>IF('Layer Calculations'!U$98="",a,'Layer Calculations'!U$98)</f>
        <v>#REF!</v>
      </c>
      <c r="G40" s="58"/>
      <c r="H40" s="58" t="str">
        <f>IF('Layer Calculations'!U$99="",a,'Layer Calculations'!U$99)</f>
        <v>#REF!</v>
      </c>
    </row>
    <row r="41" ht="12.0" customHeight="1">
      <c r="A41" s="3">
        <v>20.0</v>
      </c>
      <c r="B41" s="51" t="str">
        <f>IF('Layer Calculations'!U$32="",a,'Layer Calculations'!U$32)</f>
        <v>#REF!</v>
      </c>
      <c r="D41" s="58" t="str">
        <f>IF('Layer Calculations'!U$120="",a,'Layer Calculations'!U$120)</f>
        <v>#REF!</v>
      </c>
      <c r="E41" s="58"/>
      <c r="F41" s="58" t="str">
        <f>IF('Layer Calculations'!V$121="",a,'Layer Calculations'!U$121)</f>
        <v>#REF!</v>
      </c>
      <c r="G41" s="58"/>
      <c r="H41" s="58" t="str">
        <f>IF('Layer Calculations'!U$122="",a,'Layer Calculations'!U$122)</f>
        <v>#REF!</v>
      </c>
    </row>
    <row r="42" ht="12.0" customHeight="1">
      <c r="A42" s="3">
        <v>21.0</v>
      </c>
      <c r="B42" s="51" t="str">
        <f>IF('Layer Calculations'!V$31="",a,'Layer Calculations'!V$31)</f>
        <v>#REF!</v>
      </c>
      <c r="D42" s="58" t="str">
        <f>IF('Layer Calculations'!V$97="",a,'Layer Calculations'!V$97)</f>
        <v>#REF!</v>
      </c>
      <c r="E42" s="58"/>
      <c r="F42" s="58" t="str">
        <f>IF('Layer Calculations'!V$98="",a,'Layer Calculations'!V$98)</f>
        <v>#REF!</v>
      </c>
      <c r="G42" s="58"/>
      <c r="H42" s="58" t="str">
        <f>IF('Layer Calculations'!V$99="",a,'Layer Calculations'!V$99)</f>
        <v>#REF!</v>
      </c>
    </row>
    <row r="43" ht="12.0" customHeight="1">
      <c r="A43" s="3">
        <v>21.0</v>
      </c>
      <c r="B43" s="51" t="str">
        <f>IF('Layer Calculations'!V$32="",a,'Layer Calculations'!V$32)</f>
        <v>#REF!</v>
      </c>
      <c r="D43" s="58" t="str">
        <f>IF('Layer Calculations'!V$120="",a,'Layer Calculations'!V$120)</f>
        <v>#REF!</v>
      </c>
      <c r="E43" s="58"/>
      <c r="F43" s="58" t="str">
        <f>IF('Layer Calculations'!W$121="",a,'Layer Calculations'!V$121)</f>
        <v>#REF!</v>
      </c>
      <c r="G43" s="58"/>
      <c r="H43" s="58" t="str">
        <f>IF('Layer Calculations'!V$122="",a,'Layer Calculations'!V$122)</f>
        <v>#REF!</v>
      </c>
    </row>
    <row r="44" ht="12.0" customHeight="1">
      <c r="A44" s="3">
        <v>22.0</v>
      </c>
      <c r="B44" s="51" t="str">
        <f>IF('Layer Calculations'!W$31="",a,'Layer Calculations'!W$31)</f>
        <v>#REF!</v>
      </c>
      <c r="D44" s="58" t="str">
        <f>IF('Layer Calculations'!W$97="",a,'Layer Calculations'!W$97)</f>
        <v>#REF!</v>
      </c>
      <c r="E44" s="58"/>
      <c r="F44" s="58" t="str">
        <f>IF('Layer Calculations'!W$98="",a,'Layer Calculations'!W$98)</f>
        <v>#REF!</v>
      </c>
      <c r="G44" s="58"/>
      <c r="H44" s="58" t="str">
        <f>IF('Layer Calculations'!W$99="",a,'Layer Calculations'!W$99)</f>
        <v>#REF!</v>
      </c>
    </row>
    <row r="45" ht="12.0" customHeight="1">
      <c r="A45" s="3">
        <v>22.0</v>
      </c>
      <c r="B45" s="51" t="str">
        <f>IF('Layer Calculations'!W$32="",a,'Layer Calculations'!W$32)</f>
        <v>#REF!</v>
      </c>
      <c r="D45" s="58" t="str">
        <f>IF('Layer Calculations'!W$120="",a,'Layer Calculations'!W$120)</f>
        <v>#REF!</v>
      </c>
      <c r="E45" s="58"/>
      <c r="F45" s="58" t="str">
        <f>IF('Layer Calculations'!X$121="",a,'Layer Calculations'!W$121)</f>
        <v>#REF!</v>
      </c>
      <c r="G45" s="58"/>
      <c r="H45" s="58" t="str">
        <f>IF('Layer Calculations'!W$122="",a,'Layer Calculations'!W$122)</f>
        <v>#REF!</v>
      </c>
    </row>
    <row r="46" ht="12.0" customHeight="1">
      <c r="A46" s="3">
        <v>23.0</v>
      </c>
      <c r="B46" s="51" t="str">
        <f>IF('Layer Calculations'!X$31="",a,'Layer Calculations'!X$31)</f>
        <v>#REF!</v>
      </c>
      <c r="D46" s="58" t="str">
        <f>IF('Layer Calculations'!X$97="",a,'Layer Calculations'!X$97)</f>
        <v>#REF!</v>
      </c>
      <c r="E46" s="58"/>
      <c r="F46" s="58" t="str">
        <f>IF('Layer Calculations'!X$98="",a,'Layer Calculations'!X$98)</f>
        <v>#REF!</v>
      </c>
      <c r="G46" s="58"/>
      <c r="H46" s="58" t="str">
        <f>IF('Layer Calculations'!X$99="",a,'Layer Calculations'!X$99)</f>
        <v>#REF!</v>
      </c>
    </row>
    <row r="47" ht="12.0" customHeight="1">
      <c r="A47" s="3">
        <v>23.0</v>
      </c>
      <c r="B47" s="51" t="str">
        <f>IF('Layer Calculations'!X$32="",a,'Layer Calculations'!X$32)</f>
        <v>#REF!</v>
      </c>
      <c r="D47" s="58" t="str">
        <f>IF('Layer Calculations'!X$120="",a,'Layer Calculations'!X$120)</f>
        <v>#REF!</v>
      </c>
      <c r="E47" s="58"/>
      <c r="F47" s="58" t="str">
        <f>IF('Layer Calculations'!Y$121="",a,'Layer Calculations'!X$121)</f>
        <v>#REF!</v>
      </c>
      <c r="G47" s="58"/>
      <c r="H47" s="58" t="str">
        <f>IF('Layer Calculations'!X$122="",a,'Layer Calculations'!X$122)</f>
        <v>#REF!</v>
      </c>
    </row>
    <row r="48" ht="12.0" customHeight="1">
      <c r="A48" s="3">
        <v>24.0</v>
      </c>
      <c r="B48" s="51" t="str">
        <f>IF('Layer Calculations'!Y$31="",a,'Layer Calculations'!Y$31)</f>
        <v>#REF!</v>
      </c>
      <c r="D48" s="58" t="str">
        <f>IF('Layer Calculations'!Y$97="",a,'Layer Calculations'!Y$97)</f>
        <v>#REF!</v>
      </c>
      <c r="E48" s="58"/>
      <c r="F48" s="58" t="str">
        <f>IF('Layer Calculations'!Y$98="",a,'Layer Calculations'!Y$98)</f>
        <v>#REF!</v>
      </c>
      <c r="G48" s="58"/>
      <c r="H48" s="58" t="str">
        <f>IF('Layer Calculations'!Y$99="",a,'Layer Calculations'!Y$99)</f>
        <v>#REF!</v>
      </c>
    </row>
    <row r="49" ht="12.0" customHeight="1">
      <c r="A49" s="3">
        <v>24.0</v>
      </c>
      <c r="B49" s="51" t="str">
        <f>IF('Layer Calculations'!Y$32="",a,'Layer Calculations'!Y$32)</f>
        <v>#REF!</v>
      </c>
      <c r="D49" s="58" t="str">
        <f>IF('Layer Calculations'!Y$120="",a,'Layer Calculations'!Y$120)</f>
        <v>#REF!</v>
      </c>
      <c r="E49" s="58"/>
      <c r="F49" s="58" t="str">
        <f>IF('Layer Calculations'!Z$121="",a,'Layer Calculations'!Y$121)</f>
        <v>#REF!</v>
      </c>
      <c r="G49" s="58"/>
      <c r="H49" s="58" t="str">
        <f>IF('Layer Calculations'!Y$122="",a,'Layer Calculations'!Y$122)</f>
        <v>#REF!</v>
      </c>
    </row>
    <row r="50" ht="12.0" customHeight="1">
      <c r="A50" s="3">
        <v>25.0</v>
      </c>
      <c r="B50" s="51" t="str">
        <f>IF('Layer Calculations'!Z$31="",a,'Layer Calculations'!Z$31)</f>
        <v>#REF!</v>
      </c>
      <c r="D50" s="58" t="str">
        <f>IF('Layer Calculations'!Z$97="",a,'Layer Calculations'!Z$97)</f>
        <v>#REF!</v>
      </c>
      <c r="E50" s="58"/>
      <c r="F50" s="58" t="str">
        <f>IF('Layer Calculations'!Z$98="",a,'Layer Calculations'!Z$98)</f>
        <v>#REF!</v>
      </c>
      <c r="G50" s="58"/>
      <c r="H50" s="58" t="str">
        <f>IF('Layer Calculations'!Z$99="",a,'Layer Calculations'!Z$99)</f>
        <v>#REF!</v>
      </c>
    </row>
    <row r="51" ht="12.0" customHeight="1">
      <c r="A51" s="3">
        <v>25.0</v>
      </c>
      <c r="B51" s="51" t="str">
        <f>IF('Layer Calculations'!Z$32="",a,'Layer Calculations'!Z$32)</f>
        <v>#REF!</v>
      </c>
      <c r="D51" s="58" t="str">
        <f>IF('Layer Calculations'!Z$120="",a,'Layer Calculations'!Z$120)</f>
        <v>#REF!</v>
      </c>
      <c r="E51" s="58"/>
      <c r="F51" s="58" t="str">
        <f>IF('Layer Calculations'!AA$121="",a,'Layer Calculations'!Z$121)</f>
        <v>#REF!</v>
      </c>
      <c r="G51" s="58"/>
      <c r="H51" s="58" t="str">
        <f>IF('Layer Calculations'!Z$122="",a,'Layer Calculations'!Z$122)</f>
        <v>#REF!</v>
      </c>
    </row>
    <row r="52" ht="12.0" customHeight="1">
      <c r="A52" s="3">
        <v>26.0</v>
      </c>
      <c r="B52" s="51" t="str">
        <f>IF('Layer Calculations'!AA$31="",a,'Layer Calculations'!AA$31)</f>
        <v>#REF!</v>
      </c>
      <c r="D52" s="58" t="str">
        <f>IF('Layer Calculations'!AA$97="",a,'Layer Calculations'!AA$97)</f>
        <v>#REF!</v>
      </c>
      <c r="E52" s="58"/>
      <c r="F52" s="58" t="str">
        <f>IF('Layer Calculations'!AA$98="",a,'Layer Calculations'!AA$98)</f>
        <v>#REF!</v>
      </c>
      <c r="G52" s="58"/>
      <c r="H52" s="58" t="str">
        <f>IF('Layer Calculations'!AA$99="",a,'Layer Calculations'!AA$99)</f>
        <v>#REF!</v>
      </c>
    </row>
    <row r="53" ht="12.0" customHeight="1">
      <c r="A53" s="3">
        <v>26.0</v>
      </c>
      <c r="B53" s="51" t="str">
        <f>IF('Layer Calculations'!AA$32="",a,'Layer Calculations'!AA$32)</f>
        <v>#REF!</v>
      </c>
      <c r="D53" s="58" t="str">
        <f>IF('Layer Calculations'!AA$120="",a,'Layer Calculations'!AA$120)</f>
        <v>#REF!</v>
      </c>
      <c r="E53" s="58"/>
      <c r="F53" s="58" t="str">
        <f>IF('Layer Calculations'!AB$121="",a,'Layer Calculations'!AA$121)</f>
        <v>#REF!</v>
      </c>
      <c r="G53" s="58"/>
      <c r="H53" s="58" t="str">
        <f>IF('Layer Calculations'!AA$122="",a,'Layer Calculations'!AA$122)</f>
        <v>#REF!</v>
      </c>
    </row>
    <row r="54" ht="12.0" customHeight="1">
      <c r="A54" s="3">
        <v>27.0</v>
      </c>
      <c r="B54" s="51" t="str">
        <f>IF('Layer Calculations'!AB$31="",a,'Layer Calculations'!AB$31)</f>
        <v>#REF!</v>
      </c>
      <c r="D54" s="58" t="str">
        <f>IF('Layer Calculations'!AB$97="",a,'Layer Calculations'!AB$97)</f>
        <v>#REF!</v>
      </c>
      <c r="E54" s="58"/>
      <c r="F54" s="58" t="str">
        <f>IF('Layer Calculations'!AC$98="",a,'Layer Calculations'!AB$98)</f>
        <v>#REF!</v>
      </c>
      <c r="G54" s="58"/>
      <c r="H54" s="58" t="str">
        <f>IF('Layer Calculations'!AB$99="",a,'Layer Calculations'!AB$99)</f>
        <v>#REF!</v>
      </c>
    </row>
    <row r="55" ht="12.0" customHeight="1">
      <c r="A55" s="3">
        <v>27.0</v>
      </c>
      <c r="B55" s="51" t="str">
        <f>IF('Layer Calculations'!AB$32="",a,'Layer Calculations'!AB$32)</f>
        <v>#REF!</v>
      </c>
      <c r="D55" s="58" t="str">
        <f>IF('Layer Calculations'!AB$120="",a,'Layer Calculations'!AB$120)</f>
        <v>#REF!</v>
      </c>
      <c r="E55" s="58"/>
      <c r="F55" s="58" t="str">
        <f>IF('Layer Calculations'!AC$121="",a,'Layer Calculations'!AB$121)</f>
        <v>#REF!</v>
      </c>
      <c r="G55" s="58"/>
      <c r="H55" s="58" t="str">
        <f>IF('Layer Calculations'!AB$122="",a,'Layer Calculations'!AB$122)</f>
        <v>#REF!</v>
      </c>
    </row>
    <row r="56" ht="12.0" customHeight="1">
      <c r="A56" s="3">
        <v>28.0</v>
      </c>
      <c r="B56" s="51" t="str">
        <f>IF('Layer Calculations'!AC$31="",a,'Layer Calculations'!AC$31)</f>
        <v>#REF!</v>
      </c>
      <c r="D56" s="58" t="str">
        <f>IF('Layer Calculations'!AC$97="",a,'Layer Calculations'!AC$97)</f>
        <v>#REF!</v>
      </c>
      <c r="E56" s="58"/>
      <c r="F56" s="58" t="str">
        <f>IF('Layer Calculations'!AD$98="",a,'Layer Calculations'!AC$98)</f>
        <v>#REF!</v>
      </c>
      <c r="G56" s="58"/>
      <c r="H56" s="58" t="str">
        <f>IF('Layer Calculations'!AC$99="",a,'Layer Calculations'!AC$99)</f>
        <v>#REF!</v>
      </c>
    </row>
    <row r="57" ht="12.0" customHeight="1">
      <c r="A57" s="3">
        <v>28.0</v>
      </c>
      <c r="B57" s="51" t="str">
        <f>IF('Layer Calculations'!AC$32="",a,'Layer Calculations'!AC$32)</f>
        <v>#REF!</v>
      </c>
      <c r="D57" s="58" t="str">
        <f>IF('Layer Calculations'!AC$120="",a,'Layer Calculations'!AC$120)</f>
        <v>#REF!</v>
      </c>
      <c r="E57" s="58"/>
      <c r="F57" s="58" t="str">
        <f>IF('Layer Calculations'!AD$121="",a,'Layer Calculations'!AC$121)</f>
        <v>#REF!</v>
      </c>
      <c r="G57" s="58"/>
      <c r="H57" s="58" t="str">
        <f>IF('Layer Calculations'!AC$122="",a,'Layer Calculations'!AC$122)</f>
        <v>#REF!</v>
      </c>
    </row>
    <row r="58" ht="12.0" customHeight="1">
      <c r="A58" s="3">
        <v>29.0</v>
      </c>
      <c r="B58" s="51" t="str">
        <f>IF('Layer Calculations'!AD$31="",a,'Layer Calculations'!AD$31)</f>
        <v>#REF!</v>
      </c>
      <c r="D58" s="58" t="str">
        <f>IF('Layer Calculations'!AD$97="",a,'Layer Calculations'!AD$97)</f>
        <v>#REF!</v>
      </c>
      <c r="E58" s="58"/>
      <c r="F58" s="58" t="str">
        <f>IF('Layer Calculations'!AD$98="",a,'Layer Calculations'!AD$98)</f>
        <v>#REF!</v>
      </c>
      <c r="G58" s="58"/>
      <c r="H58" s="58" t="str">
        <f>IF('Layer Calculations'!AD$99="",a,'Layer Calculations'!AD$99)</f>
        <v>#REF!</v>
      </c>
    </row>
    <row r="59" ht="12.0" customHeight="1">
      <c r="A59" s="3">
        <v>29.0</v>
      </c>
      <c r="B59" s="51" t="str">
        <f>IF('Layer Calculations'!AD$32="",a,'Layer Calculations'!AD$32)</f>
        <v>#REF!</v>
      </c>
      <c r="D59" s="58" t="str">
        <f>IF('Layer Calculations'!AD$120="",a,'Layer Calculations'!AD$120)</f>
        <v>#REF!</v>
      </c>
      <c r="E59" s="58"/>
      <c r="F59" s="58" t="str">
        <f>IF('Layer Calculations'!AD$121="",a,'Layer Calculations'!AD$121)</f>
        <v>#REF!</v>
      </c>
      <c r="G59" s="58"/>
      <c r="H59" s="58" t="str">
        <f>IF('Layer Calculations'!AD$122="",a,'Layer Calculations'!AD$122)</f>
        <v>#REF!</v>
      </c>
    </row>
    <row r="60" ht="12.0" customHeight="1">
      <c r="A60" s="3">
        <v>30.0</v>
      </c>
      <c r="B60" s="51" t="str">
        <f>IF('Layer Calculations'!AE$31="",a,'Layer Calculations'!AE$31)</f>
        <v>#REF!</v>
      </c>
      <c r="D60" s="58" t="str">
        <f>IF('Layer Calculations'!AE$97="",a,'Layer Calculations'!AE$97)</f>
        <v>#REF!</v>
      </c>
      <c r="E60" s="58"/>
      <c r="F60" s="58" t="str">
        <f>IF('Layer Calculations'!AE$98="",a,'Layer Calculations'!AE$98)</f>
        <v>#REF!</v>
      </c>
      <c r="G60" s="58"/>
      <c r="H60" s="58" t="str">
        <f>IF('Layer Calculations'!AE$99="",a,'Layer Calculations'!AE$99)</f>
        <v>#REF!</v>
      </c>
    </row>
    <row r="61" ht="12.0" customHeight="1">
      <c r="A61" s="3">
        <v>30.0</v>
      </c>
      <c r="B61" s="51" t="str">
        <f>IF('Layer Calculations'!AE$32="",a,'Layer Calculations'!AE$32)</f>
        <v>#REF!</v>
      </c>
      <c r="D61" s="58" t="str">
        <f>IF('Layer Calculations'!AE$120="",a,'Layer Calculations'!AE$120)</f>
        <v>#REF!</v>
      </c>
      <c r="E61" s="58"/>
      <c r="F61" s="58" t="str">
        <f>IF('Layer Calculations'!AE$121="",a,'Layer Calculations'!AE$121)</f>
        <v>#REF!</v>
      </c>
      <c r="G61" s="58"/>
      <c r="H61" s="58" t="str">
        <f>IF('Layer Calculations'!AE$122="",a,'Layer Calculations'!AE$122)</f>
        <v>#REF!</v>
      </c>
    </row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3" t="s">
        <v>163</v>
      </c>
      <c r="D1" s="15" t="s">
        <v>164</v>
      </c>
    </row>
    <row r="2">
      <c r="A2" s="93" t="s">
        <v>165</v>
      </c>
      <c r="D2" s="15" t="s">
        <v>165</v>
      </c>
      <c r="E2" s="3" t="str">
        <f t="shared" ref="E2:E8" si="1">B2</f>
        <v/>
      </c>
    </row>
    <row r="3">
      <c r="A3" s="93" t="s">
        <v>166</v>
      </c>
      <c r="D3" s="15" t="s">
        <v>166</v>
      </c>
      <c r="E3" s="3" t="str">
        <f t="shared" si="1"/>
        <v/>
      </c>
    </row>
    <row r="4">
      <c r="A4" s="93" t="s">
        <v>167</v>
      </c>
      <c r="D4" s="15" t="s">
        <v>167</v>
      </c>
      <c r="E4" s="3" t="str">
        <f t="shared" si="1"/>
        <v/>
      </c>
    </row>
    <row r="5">
      <c r="A5" s="93" t="s">
        <v>168</v>
      </c>
      <c r="D5" s="15" t="s">
        <v>168</v>
      </c>
      <c r="E5" s="3" t="str">
        <f t="shared" si="1"/>
        <v/>
      </c>
    </row>
    <row r="6">
      <c r="A6" s="93" t="s">
        <v>169</v>
      </c>
      <c r="D6" s="15" t="s">
        <v>169</v>
      </c>
      <c r="E6" s="3" t="str">
        <f t="shared" si="1"/>
        <v/>
      </c>
    </row>
    <row r="7">
      <c r="A7" s="93" t="s">
        <v>170</v>
      </c>
      <c r="D7" s="15" t="s">
        <v>170</v>
      </c>
      <c r="E7" s="3" t="str">
        <f t="shared" si="1"/>
        <v/>
      </c>
    </row>
    <row r="8">
      <c r="A8" s="93" t="s">
        <v>171</v>
      </c>
      <c r="B8" s="15">
        <v>1.0</v>
      </c>
      <c r="D8" s="15" t="s">
        <v>171</v>
      </c>
      <c r="E8" s="3">
        <f t="shared" si="1"/>
        <v>1</v>
      </c>
    </row>
    <row r="11">
      <c r="A11" s="94" t="s">
        <v>172</v>
      </c>
      <c r="B11" s="95"/>
      <c r="D11" s="94" t="s">
        <v>173</v>
      </c>
      <c r="E11" s="95"/>
    </row>
    <row r="12">
      <c r="A12" s="96" t="s">
        <v>174</v>
      </c>
      <c r="B12" s="97">
        <f>3*B2*B5/(B8^3)</f>
        <v>0</v>
      </c>
      <c r="D12" s="96" t="s">
        <v>174</v>
      </c>
      <c r="E12" s="97"/>
    </row>
    <row r="13">
      <c r="A13" s="98" t="s">
        <v>175</v>
      </c>
      <c r="B13" s="99">
        <f>3*B3*B6/(B8^3)</f>
        <v>0</v>
      </c>
      <c r="D13" s="98" t="s">
        <v>175</v>
      </c>
      <c r="E13" s="97"/>
    </row>
    <row r="14">
      <c r="A14" s="98" t="s">
        <v>176</v>
      </c>
      <c r="B14" s="97">
        <f>3*B4*B7/(B8^3)</f>
        <v>0</v>
      </c>
      <c r="D14" s="98" t="s">
        <v>176</v>
      </c>
      <c r="E14" s="97"/>
    </row>
    <row r="15">
      <c r="A15" s="100"/>
      <c r="B15" s="97"/>
      <c r="D15" s="100"/>
      <c r="E15" s="97"/>
    </row>
    <row r="16">
      <c r="A16" s="100"/>
      <c r="B16" s="97"/>
      <c r="D16" s="100"/>
      <c r="E16" s="97"/>
    </row>
    <row r="17">
      <c r="A17" s="101" t="s">
        <v>177</v>
      </c>
      <c r="B17" s="102" t="str">
        <f>B1/(B12+B13+B14)</f>
        <v>#DIV/0!</v>
      </c>
      <c r="D17" s="101" t="s">
        <v>177</v>
      </c>
      <c r="E17" s="10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178</v>
      </c>
      <c r="B1" s="103" t="s">
        <v>179</v>
      </c>
      <c r="C1" s="103" t="s">
        <v>180</v>
      </c>
      <c r="D1" s="103" t="s">
        <v>181</v>
      </c>
      <c r="E1" s="103" t="s">
        <v>182</v>
      </c>
      <c r="F1" s="103" t="s">
        <v>183</v>
      </c>
      <c r="H1" s="15" t="s">
        <v>184</v>
      </c>
      <c r="I1" s="15" t="s">
        <v>185</v>
      </c>
      <c r="J1" s="15" t="s">
        <v>186</v>
      </c>
      <c r="K1" s="15" t="s">
        <v>187</v>
      </c>
      <c r="L1" s="15" t="s">
        <v>188</v>
      </c>
      <c r="O1" s="15" t="s">
        <v>189</v>
      </c>
      <c r="P1" s="15" t="s">
        <v>190</v>
      </c>
      <c r="Q1" s="15" t="s">
        <v>191</v>
      </c>
      <c r="R1" s="15" t="s">
        <v>192</v>
      </c>
      <c r="S1" s="15" t="s">
        <v>193</v>
      </c>
      <c r="T1" s="104" t="s">
        <v>194</v>
      </c>
      <c r="U1" s="15" t="s">
        <v>195</v>
      </c>
    </row>
    <row r="2">
      <c r="A2" s="105">
        <v>45324.0</v>
      </c>
      <c r="B2" s="105">
        <v>1.0</v>
      </c>
      <c r="C2" s="105">
        <v>66.666</v>
      </c>
      <c r="D2" s="105">
        <v>-0.10562500357627869</v>
      </c>
      <c r="E2" s="105">
        <v>50.199344635009766</v>
      </c>
      <c r="F2" s="105">
        <v>9.999999747378752E-5</v>
      </c>
      <c r="H2" s="3">
        <f t="shared" ref="H2:H400" si="1">E2/(-D2)</f>
        <v>475.2600515</v>
      </c>
      <c r="I2" s="15">
        <v>15.748</v>
      </c>
      <c r="J2" s="15">
        <v>10.8268</v>
      </c>
      <c r="K2" s="15">
        <v>0.524</v>
      </c>
      <c r="L2" s="3">
        <f t="shared" ref="L2:L400" si="2">((12*H2*$I$2^3)/(48*$J$2*$K$2^3))/1000</f>
        <v>297.8883799</v>
      </c>
      <c r="M2" s="3">
        <f t="shared" ref="M2:M400" si="3">(3*E2*$I$2)/(2*$J$2*$K$2^2)</f>
        <v>398.8889671</v>
      </c>
      <c r="N2" s="3">
        <f t="shared" ref="N2:N400" si="4">L2*(-D2)</f>
        <v>31.46446119</v>
      </c>
      <c r="O2" s="15">
        <f>(6*(-$D$400)*K2)/(I2^2)</f>
        <v>0.006898748084</v>
      </c>
      <c r="P2" s="3">
        <f>MAX(L2:L400)</f>
        <v>3780.509981</v>
      </c>
      <c r="Q2" s="3">
        <f>AVERAGE(L300:L375)</f>
        <v>3701.235254</v>
      </c>
      <c r="R2" s="15">
        <v>3907.3166562474</v>
      </c>
      <c r="S2" s="106">
        <f>(1-(P2/R2))</f>
        <v>0.03245364705</v>
      </c>
      <c r="T2" s="106">
        <f>1-(Q2/R2)</f>
        <v>0.05274243694</v>
      </c>
      <c r="U2" s="3">
        <f>MAX(M2:M400)</f>
        <v>25277.71103</v>
      </c>
      <c r="V2" s="3">
        <f>U2/O2</f>
        <v>3664101.185</v>
      </c>
    </row>
    <row r="3">
      <c r="A3" s="105">
        <v>45324.0</v>
      </c>
      <c r="B3" s="105">
        <v>2.0</v>
      </c>
      <c r="C3" s="105">
        <v>66.765</v>
      </c>
      <c r="D3" s="105">
        <v>-0.10562500357627869</v>
      </c>
      <c r="E3" s="105">
        <v>50.199344635009766</v>
      </c>
      <c r="F3" s="105">
        <v>9.999999747378752E-5</v>
      </c>
      <c r="H3" s="3">
        <f t="shared" si="1"/>
        <v>475.2600515</v>
      </c>
      <c r="L3" s="3">
        <f t="shared" si="2"/>
        <v>297.8883799</v>
      </c>
      <c r="M3" s="3">
        <f t="shared" si="3"/>
        <v>398.8889671</v>
      </c>
      <c r="N3" s="3">
        <f t="shared" si="4"/>
        <v>31.46446119</v>
      </c>
      <c r="W3" s="3">
        <f>1-(32.5/55)</f>
        <v>0.4090909091</v>
      </c>
    </row>
    <row r="4">
      <c r="A4" s="105">
        <v>45324.0</v>
      </c>
      <c r="B4" s="105">
        <v>3.0</v>
      </c>
      <c r="C4" s="105">
        <v>66.967</v>
      </c>
      <c r="D4" s="105">
        <v>-0.10565000027418137</v>
      </c>
      <c r="E4" s="105">
        <v>50.03765106201172</v>
      </c>
      <c r="F4" s="105">
        <v>1.250100031029433E-4</v>
      </c>
      <c r="H4" s="3">
        <f t="shared" si="1"/>
        <v>473.6171409</v>
      </c>
      <c r="L4" s="3">
        <f t="shared" si="2"/>
        <v>296.8586195</v>
      </c>
      <c r="M4" s="3">
        <f t="shared" si="3"/>
        <v>397.6041339</v>
      </c>
      <c r="N4" s="3">
        <f t="shared" si="4"/>
        <v>31.36311323</v>
      </c>
    </row>
    <row r="5">
      <c r="A5" s="105">
        <v>45324.0</v>
      </c>
      <c r="B5" s="105">
        <v>4.0</v>
      </c>
      <c r="C5" s="105">
        <v>68.265</v>
      </c>
      <c r="D5" s="105">
        <v>-0.10785000026226044</v>
      </c>
      <c r="E5" s="105">
        <v>57.78435516357422</v>
      </c>
      <c r="F5" s="105">
        <v>0.002325010020285845</v>
      </c>
      <c r="H5" s="3">
        <f t="shared" si="1"/>
        <v>535.7844694</v>
      </c>
      <c r="L5" s="3">
        <f t="shared" si="2"/>
        <v>335.8244967</v>
      </c>
      <c r="M5" s="3">
        <f t="shared" si="3"/>
        <v>459.1602124</v>
      </c>
      <c r="N5" s="3">
        <f t="shared" si="4"/>
        <v>36.21867205</v>
      </c>
    </row>
    <row r="6">
      <c r="A6" s="105">
        <v>45324.0</v>
      </c>
      <c r="B6" s="105">
        <v>5.0</v>
      </c>
      <c r="C6" s="105">
        <v>69.465</v>
      </c>
      <c r="D6" s="105">
        <v>-0.10980000346899033</v>
      </c>
      <c r="E6" s="105">
        <v>65.25177001953125</v>
      </c>
      <c r="F6" s="105">
        <v>0.004275000188499689</v>
      </c>
      <c r="H6" s="3">
        <f t="shared" si="1"/>
        <v>594.2783967</v>
      </c>
      <c r="L6" s="3">
        <f t="shared" si="2"/>
        <v>372.4879216</v>
      </c>
      <c r="M6" s="3">
        <f t="shared" si="3"/>
        <v>518.4970309</v>
      </c>
      <c r="N6" s="3">
        <f t="shared" si="4"/>
        <v>40.89917509</v>
      </c>
    </row>
    <row r="7">
      <c r="A7" s="105">
        <v>45324.0</v>
      </c>
      <c r="B7" s="105">
        <v>6.0</v>
      </c>
      <c r="C7" s="105">
        <v>70.564</v>
      </c>
      <c r="D7" s="105">
        <v>-0.11159999668598175</v>
      </c>
      <c r="E7" s="105">
        <v>72.6015853881836</v>
      </c>
      <c r="F7" s="105">
        <v>0.006074999924749136</v>
      </c>
      <c r="H7" s="3">
        <f t="shared" si="1"/>
        <v>650.5518597</v>
      </c>
      <c r="L7" s="3">
        <f t="shared" si="2"/>
        <v>407.7595812</v>
      </c>
      <c r="M7" s="3">
        <f t="shared" si="3"/>
        <v>576.8993921</v>
      </c>
      <c r="N7" s="3">
        <f t="shared" si="4"/>
        <v>45.50596791</v>
      </c>
    </row>
    <row r="8">
      <c r="A8" s="105">
        <v>45324.0</v>
      </c>
      <c r="B8" s="105">
        <v>7.0</v>
      </c>
      <c r="C8" s="105">
        <v>71.665</v>
      </c>
      <c r="D8" s="105">
        <v>-0.11352500319480896</v>
      </c>
      <c r="E8" s="105">
        <v>80.1424789428711</v>
      </c>
      <c r="F8" s="105">
        <v>0.00800000037997961</v>
      </c>
      <c r="H8" s="3">
        <f t="shared" si="1"/>
        <v>705.9456216</v>
      </c>
      <c r="L8" s="3">
        <f t="shared" si="2"/>
        <v>442.4798526</v>
      </c>
      <c r="M8" s="3">
        <f t="shared" si="3"/>
        <v>636.8200796</v>
      </c>
      <c r="N8" s="3">
        <f t="shared" si="4"/>
        <v>50.23252668</v>
      </c>
    </row>
    <row r="9">
      <c r="A9" s="105">
        <v>45324.0</v>
      </c>
      <c r="B9" s="105">
        <v>8.0</v>
      </c>
      <c r="C9" s="105">
        <v>72.765</v>
      </c>
      <c r="D9" s="105">
        <v>-0.1154249981045723</v>
      </c>
      <c r="E9" s="105">
        <v>88.34486389160156</v>
      </c>
      <c r="F9" s="105">
        <v>0.00989999994635582</v>
      </c>
      <c r="H9" s="3">
        <f t="shared" si="1"/>
        <v>765.387614</v>
      </c>
      <c r="L9" s="3">
        <f t="shared" si="2"/>
        <v>479.7375156</v>
      </c>
      <c r="M9" s="3">
        <f t="shared" si="3"/>
        <v>701.9970432</v>
      </c>
      <c r="N9" s="3">
        <f t="shared" si="4"/>
        <v>55.37370182</v>
      </c>
    </row>
    <row r="10">
      <c r="A10" s="105">
        <v>45324.0</v>
      </c>
      <c r="B10" s="105">
        <v>9.0</v>
      </c>
      <c r="C10" s="105">
        <v>73.866</v>
      </c>
      <c r="D10" s="105">
        <v>-0.11727499961853027</v>
      </c>
      <c r="E10" s="105">
        <v>96.34144592285156</v>
      </c>
      <c r="F10" s="105">
        <v>0.011750009842216969</v>
      </c>
      <c r="H10" s="3">
        <f t="shared" si="1"/>
        <v>821.5002877</v>
      </c>
      <c r="L10" s="3">
        <f t="shared" si="2"/>
        <v>514.9083939</v>
      </c>
      <c r="M10" s="3">
        <f t="shared" si="3"/>
        <v>765.5386765</v>
      </c>
      <c r="N10" s="3">
        <f t="shared" si="4"/>
        <v>60.3858817</v>
      </c>
    </row>
    <row r="11">
      <c r="A11" s="105">
        <v>45324.0</v>
      </c>
      <c r="B11" s="105">
        <v>10.0</v>
      </c>
      <c r="C11" s="105">
        <v>74.965</v>
      </c>
      <c r="D11" s="105">
        <v>-0.11912499368190765</v>
      </c>
      <c r="E11" s="105">
        <v>104.70551300048828</v>
      </c>
      <c r="F11" s="105">
        <v>0.01360000018030405</v>
      </c>
      <c r="H11" s="3">
        <f t="shared" si="1"/>
        <v>878.9550351</v>
      </c>
      <c r="L11" s="3">
        <f t="shared" si="2"/>
        <v>550.920471</v>
      </c>
      <c r="M11" s="3">
        <f t="shared" si="3"/>
        <v>832.0003824</v>
      </c>
      <c r="N11" s="3">
        <f t="shared" si="4"/>
        <v>65.62839763</v>
      </c>
    </row>
    <row r="12">
      <c r="A12" s="105">
        <v>45324.0</v>
      </c>
      <c r="B12" s="105">
        <v>11.0</v>
      </c>
      <c r="C12" s="105">
        <v>76.064</v>
      </c>
      <c r="D12" s="105">
        <v>-0.12082500010728836</v>
      </c>
      <c r="E12" s="105">
        <v>112.6432876586914</v>
      </c>
      <c r="F12" s="105">
        <v>0.015300010330975056</v>
      </c>
      <c r="H12" s="3">
        <f t="shared" si="1"/>
        <v>932.2846063</v>
      </c>
      <c r="L12" s="3">
        <f t="shared" si="2"/>
        <v>584.3469278</v>
      </c>
      <c r="M12" s="3">
        <f t="shared" si="3"/>
        <v>895.0747264</v>
      </c>
      <c r="N12" s="3">
        <f t="shared" si="4"/>
        <v>70.60371762</v>
      </c>
    </row>
    <row r="13">
      <c r="A13" s="105">
        <v>45324.0</v>
      </c>
      <c r="B13" s="105">
        <v>12.0</v>
      </c>
      <c r="C13" s="105">
        <v>76.965</v>
      </c>
      <c r="D13" s="105">
        <v>-0.1222749873995781</v>
      </c>
      <c r="E13" s="105">
        <v>120.0959701538086</v>
      </c>
      <c r="F13" s="105">
        <v>0.016750000417232513</v>
      </c>
      <c r="H13" s="3">
        <f t="shared" si="1"/>
        <v>982.1793705</v>
      </c>
      <c r="L13" s="3">
        <f t="shared" si="2"/>
        <v>615.620481</v>
      </c>
      <c r="M13" s="3">
        <f t="shared" si="3"/>
        <v>954.2944801</v>
      </c>
      <c r="N13" s="3">
        <f t="shared" si="4"/>
        <v>75.27498655</v>
      </c>
    </row>
    <row r="14">
      <c r="A14" s="105">
        <v>45324.0</v>
      </c>
      <c r="B14" s="105">
        <v>13.0</v>
      </c>
      <c r="C14" s="105">
        <v>77.865</v>
      </c>
      <c r="D14" s="105">
        <v>-0.12389999628067017</v>
      </c>
      <c r="E14" s="105">
        <v>128.1954345703125</v>
      </c>
      <c r="F14" s="105">
        <v>0.01837499998509884</v>
      </c>
      <c r="H14" s="3">
        <f t="shared" si="1"/>
        <v>1034.668591</v>
      </c>
      <c r="L14" s="3">
        <f t="shared" si="2"/>
        <v>648.5202141</v>
      </c>
      <c r="M14" s="3">
        <f t="shared" si="3"/>
        <v>1018.653627</v>
      </c>
      <c r="N14" s="3">
        <f t="shared" si="4"/>
        <v>80.35165211</v>
      </c>
    </row>
    <row r="15">
      <c r="A15" s="105">
        <v>45324.0</v>
      </c>
      <c r="B15" s="105">
        <v>14.0</v>
      </c>
      <c r="C15" s="105">
        <v>78.867</v>
      </c>
      <c r="D15" s="105">
        <v>-0.125450000166893</v>
      </c>
      <c r="E15" s="105">
        <v>135.5893096923828</v>
      </c>
      <c r="F15" s="105">
        <v>0.019925009459257126</v>
      </c>
      <c r="H15" s="3">
        <f t="shared" si="1"/>
        <v>1080.823511</v>
      </c>
      <c r="L15" s="3">
        <f t="shared" si="2"/>
        <v>677.4496695</v>
      </c>
      <c r="M15" s="3">
        <f t="shared" si="3"/>
        <v>1077.406091</v>
      </c>
      <c r="N15" s="3">
        <f t="shared" si="4"/>
        <v>84.98606115</v>
      </c>
    </row>
    <row r="16">
      <c r="A16" s="105">
        <v>45324.0</v>
      </c>
      <c r="B16" s="105">
        <v>15.0</v>
      </c>
      <c r="C16" s="105">
        <v>79.765</v>
      </c>
      <c r="D16" s="105">
        <v>-0.12692499160766602</v>
      </c>
      <c r="E16" s="105">
        <v>143.1007843017578</v>
      </c>
      <c r="F16" s="105">
        <v>0.021400000900030136</v>
      </c>
      <c r="H16" s="3">
        <f t="shared" si="1"/>
        <v>1127.443717</v>
      </c>
      <c r="L16" s="3">
        <f t="shared" si="2"/>
        <v>706.670761</v>
      </c>
      <c r="M16" s="3">
        <f t="shared" si="3"/>
        <v>1137.093013</v>
      </c>
      <c r="N16" s="3">
        <f t="shared" si="4"/>
        <v>89.69418042</v>
      </c>
    </row>
    <row r="17">
      <c r="A17" s="105">
        <v>45324.0</v>
      </c>
      <c r="B17" s="105">
        <v>16.0</v>
      </c>
      <c r="C17" s="105">
        <v>80.665</v>
      </c>
      <c r="D17" s="105">
        <v>-0.1285499930381775</v>
      </c>
      <c r="E17" s="105">
        <v>151.4207305908203</v>
      </c>
      <c r="F17" s="105">
        <v>0.02302500046789646</v>
      </c>
      <c r="H17" s="3">
        <f t="shared" si="1"/>
        <v>1177.913176</v>
      </c>
      <c r="L17" s="3">
        <f t="shared" si="2"/>
        <v>738.3045275</v>
      </c>
      <c r="M17" s="3">
        <f t="shared" si="3"/>
        <v>1203.204131</v>
      </c>
      <c r="N17" s="3">
        <f t="shared" si="4"/>
        <v>94.90904187</v>
      </c>
    </row>
    <row r="18">
      <c r="A18" s="105">
        <v>45324.0</v>
      </c>
      <c r="B18" s="105">
        <v>17.0</v>
      </c>
      <c r="C18" s="105">
        <v>81.665</v>
      </c>
      <c r="D18" s="105">
        <v>-0.1302499920129776</v>
      </c>
      <c r="E18" s="105">
        <v>159.62307739257812</v>
      </c>
      <c r="F18" s="105">
        <v>0.02472499944269657</v>
      </c>
      <c r="H18" s="3">
        <f t="shared" si="1"/>
        <v>1225.513145</v>
      </c>
      <c r="L18" s="3">
        <f t="shared" si="2"/>
        <v>768.1397254</v>
      </c>
      <c r="M18" s="3">
        <f t="shared" si="3"/>
        <v>1268.380791</v>
      </c>
      <c r="N18" s="3">
        <f t="shared" si="4"/>
        <v>100.0501931</v>
      </c>
    </row>
    <row r="19">
      <c r="A19" s="105">
        <v>45324.0</v>
      </c>
      <c r="B19" s="105">
        <v>18.0</v>
      </c>
      <c r="C19" s="105">
        <v>82.565</v>
      </c>
      <c r="D19" s="105">
        <v>-0.13159999251365662</v>
      </c>
      <c r="E19" s="105">
        <v>166.95814514160156</v>
      </c>
      <c r="F19" s="105">
        <v>0.026074999943375587</v>
      </c>
      <c r="H19" s="3">
        <f t="shared" si="1"/>
        <v>1268.678987</v>
      </c>
      <c r="L19" s="3">
        <f t="shared" si="2"/>
        <v>795.1956551</v>
      </c>
      <c r="M19" s="3">
        <f t="shared" si="3"/>
        <v>1326.665966</v>
      </c>
      <c r="N19" s="3">
        <f t="shared" si="4"/>
        <v>104.6477423</v>
      </c>
    </row>
    <row r="20">
      <c r="A20" s="105">
        <v>45324.0</v>
      </c>
      <c r="B20" s="105">
        <v>19.0</v>
      </c>
      <c r="C20" s="105">
        <v>83.465</v>
      </c>
      <c r="D20" s="105">
        <v>-0.13317500054836273</v>
      </c>
      <c r="E20" s="105">
        <v>175.04287719726562</v>
      </c>
      <c r="F20" s="105">
        <v>0.027650009840726852</v>
      </c>
      <c r="H20" s="3">
        <f t="shared" si="1"/>
        <v>1314.382403</v>
      </c>
      <c r="L20" s="3">
        <f t="shared" si="2"/>
        <v>823.8421119</v>
      </c>
      <c r="M20" s="3">
        <f t="shared" si="3"/>
        <v>1390.908049</v>
      </c>
      <c r="N20" s="3">
        <f t="shared" si="4"/>
        <v>109.7151737</v>
      </c>
    </row>
    <row r="21">
      <c r="A21" s="105">
        <v>45324.0</v>
      </c>
      <c r="B21" s="105">
        <v>20.0</v>
      </c>
      <c r="C21" s="105">
        <v>84.265</v>
      </c>
      <c r="D21" s="105">
        <v>-0.13454999029636383</v>
      </c>
      <c r="E21" s="105">
        <v>182.4073486328125</v>
      </c>
      <c r="F21" s="105">
        <v>0.02902499958872795</v>
      </c>
      <c r="H21" s="3">
        <f t="shared" si="1"/>
        <v>1355.684592</v>
      </c>
      <c r="L21" s="3">
        <f t="shared" si="2"/>
        <v>849.7299224</v>
      </c>
      <c r="M21" s="3">
        <f t="shared" si="3"/>
        <v>1449.426868</v>
      </c>
      <c r="N21" s="3">
        <f t="shared" si="4"/>
        <v>114.3311528</v>
      </c>
    </row>
    <row r="22">
      <c r="A22" s="105">
        <v>45324.0</v>
      </c>
      <c r="B22" s="105">
        <v>21.0</v>
      </c>
      <c r="C22" s="105">
        <v>85.265</v>
      </c>
      <c r="D22" s="105">
        <v>-0.13612499833106995</v>
      </c>
      <c r="E22" s="105">
        <v>190.44798278808594</v>
      </c>
      <c r="F22" s="105">
        <v>0.03060000017285347</v>
      </c>
      <c r="H22" s="3">
        <f t="shared" si="1"/>
        <v>1399.066925</v>
      </c>
      <c r="L22" s="3">
        <f t="shared" si="2"/>
        <v>876.9215471</v>
      </c>
      <c r="M22" s="3">
        <f t="shared" si="3"/>
        <v>1513.318544</v>
      </c>
      <c r="N22" s="3">
        <f t="shared" si="4"/>
        <v>119.3709441</v>
      </c>
    </row>
    <row r="23">
      <c r="A23" s="105">
        <v>45324.0</v>
      </c>
      <c r="B23" s="105">
        <v>22.0</v>
      </c>
      <c r="C23" s="105">
        <v>86.064</v>
      </c>
      <c r="D23" s="105">
        <v>-0.13747499883174896</v>
      </c>
      <c r="E23" s="105">
        <v>197.97412109375</v>
      </c>
      <c r="F23" s="105">
        <v>0.031950000673532486</v>
      </c>
      <c r="H23" s="3">
        <f t="shared" si="1"/>
        <v>1440.073634</v>
      </c>
      <c r="L23" s="3">
        <f t="shared" si="2"/>
        <v>902.6241535</v>
      </c>
      <c r="M23" s="3">
        <f t="shared" si="3"/>
        <v>1573.121985</v>
      </c>
      <c r="N23" s="3">
        <f t="shared" si="4"/>
        <v>124.0882545</v>
      </c>
    </row>
    <row r="24">
      <c r="A24" s="105">
        <v>45324.0</v>
      </c>
      <c r="B24" s="105">
        <v>23.0</v>
      </c>
      <c r="C24" s="105">
        <v>86.965</v>
      </c>
      <c r="D24" s="105">
        <v>-0.13897499442100525</v>
      </c>
      <c r="E24" s="105">
        <v>205.30917358398438</v>
      </c>
      <c r="F24" s="105">
        <v>0.03344999998807907</v>
      </c>
      <c r="H24" s="3">
        <f t="shared" si="1"/>
        <v>1477.310177</v>
      </c>
      <c r="L24" s="3">
        <f t="shared" si="2"/>
        <v>925.9636569</v>
      </c>
      <c r="M24" s="3">
        <f t="shared" si="3"/>
        <v>1631.407039</v>
      </c>
      <c r="N24" s="3">
        <f t="shared" si="4"/>
        <v>128.685794</v>
      </c>
    </row>
    <row r="25">
      <c r="A25" s="105">
        <v>45324.0</v>
      </c>
      <c r="B25" s="105">
        <v>24.0</v>
      </c>
      <c r="C25" s="105">
        <v>87.865</v>
      </c>
      <c r="D25" s="105">
        <v>-0.14045000076293945</v>
      </c>
      <c r="E25" s="105">
        <v>212.9676055908203</v>
      </c>
      <c r="F25" s="105">
        <v>0.034925010055303574</v>
      </c>
      <c r="H25" s="3">
        <f t="shared" si="1"/>
        <v>1516.323278</v>
      </c>
      <c r="L25" s="3">
        <f t="shared" si="2"/>
        <v>950.4166896</v>
      </c>
      <c r="M25" s="3">
        <f t="shared" si="3"/>
        <v>1692.261699</v>
      </c>
      <c r="N25" s="3">
        <f t="shared" si="4"/>
        <v>133.4860248</v>
      </c>
    </row>
    <row r="26">
      <c r="A26" s="105">
        <v>45324.0</v>
      </c>
      <c r="B26" s="105">
        <v>25.0</v>
      </c>
      <c r="C26" s="105">
        <v>88.765</v>
      </c>
      <c r="D26" s="105">
        <v>-0.14194999635219574</v>
      </c>
      <c r="E26" s="105">
        <v>221.0523223876953</v>
      </c>
      <c r="F26" s="105">
        <v>0.03642499819397926</v>
      </c>
      <c r="H26" s="3">
        <f t="shared" si="1"/>
        <v>1557.254865</v>
      </c>
      <c r="L26" s="3">
        <f t="shared" si="2"/>
        <v>976.0722101</v>
      </c>
      <c r="M26" s="3">
        <f t="shared" si="3"/>
        <v>1756.503659</v>
      </c>
      <c r="N26" s="3">
        <f t="shared" si="4"/>
        <v>138.5534467</v>
      </c>
    </row>
    <row r="27">
      <c r="A27" s="105">
        <v>45324.0</v>
      </c>
      <c r="B27" s="105">
        <v>26.0</v>
      </c>
      <c r="C27" s="105">
        <v>89.564</v>
      </c>
      <c r="D27" s="105">
        <v>-0.14339999854564667</v>
      </c>
      <c r="E27" s="105">
        <v>228.49024963378906</v>
      </c>
      <c r="F27" s="105">
        <v>0.03787500038743019</v>
      </c>
      <c r="H27" s="3">
        <f t="shared" si="1"/>
        <v>1593.376931</v>
      </c>
      <c r="L27" s="3">
        <f t="shared" si="2"/>
        <v>998.7131702</v>
      </c>
      <c r="M27" s="3">
        <f t="shared" si="3"/>
        <v>1815.606166</v>
      </c>
      <c r="N27" s="3">
        <f t="shared" si="4"/>
        <v>143.2154672</v>
      </c>
    </row>
    <row r="28">
      <c r="A28" s="105">
        <v>45324.0</v>
      </c>
      <c r="B28" s="105">
        <v>27.0</v>
      </c>
      <c r="C28" s="105">
        <v>90.665</v>
      </c>
      <c r="D28" s="105">
        <v>-0.14522500336170197</v>
      </c>
      <c r="E28" s="105">
        <v>236.8395538330078</v>
      </c>
      <c r="F28" s="105">
        <v>0.03970000892877579</v>
      </c>
      <c r="H28" s="3">
        <f t="shared" si="1"/>
        <v>1630.845573</v>
      </c>
      <c r="L28" s="3">
        <f t="shared" si="2"/>
        <v>1022.198151</v>
      </c>
      <c r="M28" s="3">
        <f t="shared" si="3"/>
        <v>1881.950565</v>
      </c>
      <c r="N28" s="3">
        <f t="shared" si="4"/>
        <v>148.4487299</v>
      </c>
    </row>
    <row r="29">
      <c r="A29" s="105">
        <v>45324.0</v>
      </c>
      <c r="B29" s="105">
        <v>28.0</v>
      </c>
      <c r="C29" s="105">
        <v>91.665</v>
      </c>
      <c r="D29" s="105">
        <v>-0.14669999480247498</v>
      </c>
      <c r="E29" s="105">
        <v>244.7772674560547</v>
      </c>
      <c r="F29" s="105">
        <v>0.0411750003695488</v>
      </c>
      <c r="H29" s="3">
        <f t="shared" si="1"/>
        <v>1668.556756</v>
      </c>
      <c r="L29" s="3">
        <f t="shared" si="2"/>
        <v>1045.835154</v>
      </c>
      <c r="M29" s="3">
        <f t="shared" si="3"/>
        <v>1945.024424</v>
      </c>
      <c r="N29" s="3">
        <f t="shared" si="4"/>
        <v>153.4240116</v>
      </c>
    </row>
    <row r="30">
      <c r="A30" s="105">
        <v>45324.0</v>
      </c>
      <c r="B30" s="105">
        <v>29.0</v>
      </c>
      <c r="C30" s="105">
        <v>92.466</v>
      </c>
      <c r="D30" s="105">
        <v>-0.14817500114440918</v>
      </c>
      <c r="E30" s="105">
        <v>252.9354705810547</v>
      </c>
      <c r="F30" s="105">
        <v>0.0426500104367733</v>
      </c>
      <c r="H30" s="3">
        <f t="shared" si="1"/>
        <v>1707.005019</v>
      </c>
      <c r="L30" s="3">
        <f t="shared" si="2"/>
        <v>1069.934151</v>
      </c>
      <c r="M30" s="3">
        <f t="shared" si="3"/>
        <v>2009.850315</v>
      </c>
      <c r="N30" s="3">
        <f t="shared" si="4"/>
        <v>158.537494</v>
      </c>
    </row>
    <row r="31">
      <c r="A31" s="105">
        <v>45324.0</v>
      </c>
      <c r="B31" s="105">
        <v>30.0</v>
      </c>
      <c r="C31" s="105">
        <v>93.367</v>
      </c>
      <c r="D31" s="105">
        <v>-0.14970000088214874</v>
      </c>
      <c r="E31" s="105">
        <v>260.9466552734375</v>
      </c>
      <c r="F31" s="105">
        <v>0.04417501017451286</v>
      </c>
      <c r="H31" s="3">
        <f t="shared" si="1"/>
        <v>1743.130619</v>
      </c>
      <c r="L31" s="3">
        <f t="shared" si="2"/>
        <v>1092.577326</v>
      </c>
      <c r="M31" s="3">
        <f t="shared" si="3"/>
        <v>2073.507982</v>
      </c>
      <c r="N31" s="3">
        <f t="shared" si="4"/>
        <v>163.5588267</v>
      </c>
    </row>
    <row r="32">
      <c r="A32" s="105">
        <v>45324.0</v>
      </c>
      <c r="B32" s="105">
        <v>31.0</v>
      </c>
      <c r="C32" s="105">
        <v>94.267</v>
      </c>
      <c r="D32" s="105">
        <v>-0.15109999477863312</v>
      </c>
      <c r="E32" s="105">
        <v>268.8843688964844</v>
      </c>
      <c r="F32" s="105">
        <v>0.04557500034570694</v>
      </c>
      <c r="H32" s="3">
        <f t="shared" si="1"/>
        <v>1779.512761</v>
      </c>
      <c r="L32" s="3">
        <f t="shared" si="2"/>
        <v>1115.381299</v>
      </c>
      <c r="M32" s="3">
        <f t="shared" si="3"/>
        <v>2136.581841</v>
      </c>
      <c r="N32" s="3">
        <f t="shared" si="4"/>
        <v>168.5341084</v>
      </c>
    </row>
    <row r="33">
      <c r="A33" s="105">
        <v>45324.0</v>
      </c>
      <c r="B33" s="105">
        <v>32.0</v>
      </c>
      <c r="C33" s="105">
        <v>95.166</v>
      </c>
      <c r="D33" s="105">
        <v>-0.1525999903678894</v>
      </c>
      <c r="E33" s="105">
        <v>276.8367614746094</v>
      </c>
      <c r="F33" s="105">
        <v>0.047074999660253525</v>
      </c>
      <c r="H33" s="3">
        <f t="shared" si="1"/>
        <v>1814.133545</v>
      </c>
      <c r="L33" s="3">
        <f t="shared" si="2"/>
        <v>1137.081269</v>
      </c>
      <c r="M33" s="3">
        <f t="shared" si="3"/>
        <v>2199.772341</v>
      </c>
      <c r="N33" s="3">
        <f t="shared" si="4"/>
        <v>173.5185908</v>
      </c>
    </row>
    <row r="34">
      <c r="A34" s="105">
        <v>45324.0</v>
      </c>
      <c r="B34" s="105">
        <v>33.0</v>
      </c>
      <c r="C34" s="105">
        <v>95.965</v>
      </c>
      <c r="D34" s="105">
        <v>-0.15404999256134033</v>
      </c>
      <c r="E34" s="105">
        <v>285.4947204589844</v>
      </c>
      <c r="F34" s="105">
        <v>0.04852500185370445</v>
      </c>
      <c r="H34" s="3">
        <f t="shared" si="1"/>
        <v>1853.260203</v>
      </c>
      <c r="L34" s="3">
        <f t="shared" si="2"/>
        <v>1161.605478</v>
      </c>
      <c r="M34" s="3">
        <f t="shared" si="3"/>
        <v>2268.569341</v>
      </c>
      <c r="N34" s="3">
        <f t="shared" si="4"/>
        <v>178.9453153</v>
      </c>
    </row>
    <row r="35">
      <c r="A35" s="105">
        <v>45324.0</v>
      </c>
      <c r="B35" s="105">
        <v>34.0</v>
      </c>
      <c r="C35" s="105">
        <v>96.965</v>
      </c>
      <c r="D35" s="105">
        <v>-0.15562500059604645</v>
      </c>
      <c r="E35" s="105">
        <v>293.82928466796875</v>
      </c>
      <c r="F35" s="105">
        <v>0.05010000988841057</v>
      </c>
      <c r="H35" s="3">
        <f t="shared" si="1"/>
        <v>1888.059653</v>
      </c>
      <c r="L35" s="3">
        <f t="shared" si="2"/>
        <v>1183.417436</v>
      </c>
      <c r="M35" s="3">
        <f t="shared" si="3"/>
        <v>2334.796614</v>
      </c>
      <c r="N35" s="3">
        <f t="shared" si="4"/>
        <v>184.1693391</v>
      </c>
    </row>
    <row r="36">
      <c r="A36" s="105">
        <v>45324.0</v>
      </c>
      <c r="B36" s="105">
        <v>35.0</v>
      </c>
      <c r="C36" s="105">
        <v>97.766</v>
      </c>
      <c r="D36" s="105">
        <v>-0.15699999034404755</v>
      </c>
      <c r="E36" s="105">
        <v>301.5464782714844</v>
      </c>
      <c r="F36" s="105">
        <v>0.05147499963641167</v>
      </c>
      <c r="H36" s="3">
        <f t="shared" si="1"/>
        <v>1920.678324</v>
      </c>
      <c r="L36" s="3">
        <f t="shared" si="2"/>
        <v>1203.862501</v>
      </c>
      <c r="M36" s="3">
        <f t="shared" si="3"/>
        <v>2396.118199</v>
      </c>
      <c r="N36" s="3">
        <f t="shared" si="4"/>
        <v>189.006401</v>
      </c>
    </row>
    <row r="37">
      <c r="A37" s="105">
        <v>45324.0</v>
      </c>
      <c r="B37" s="105">
        <v>36.0</v>
      </c>
      <c r="C37" s="105">
        <v>98.666</v>
      </c>
      <c r="D37" s="105">
        <v>-0.15847499668598175</v>
      </c>
      <c r="E37" s="105">
        <v>309.763427734375</v>
      </c>
      <c r="F37" s="105">
        <v>0.052949998527765274</v>
      </c>
      <c r="H37" s="3">
        <f t="shared" si="1"/>
        <v>1954.651738</v>
      </c>
      <c r="L37" s="3">
        <f t="shared" si="2"/>
        <v>1225.156707</v>
      </c>
      <c r="M37" s="3">
        <f t="shared" si="3"/>
        <v>2461.410894</v>
      </c>
      <c r="N37" s="3">
        <f t="shared" si="4"/>
        <v>194.1567051</v>
      </c>
    </row>
    <row r="38">
      <c r="A38" s="105">
        <v>45324.0</v>
      </c>
      <c r="B38" s="105">
        <v>37.0</v>
      </c>
      <c r="C38" s="105">
        <v>99.566</v>
      </c>
      <c r="D38" s="105">
        <v>-0.1598999947309494</v>
      </c>
      <c r="E38" s="105">
        <v>317.09844970703125</v>
      </c>
      <c r="F38" s="105">
        <v>0.054375000298023224</v>
      </c>
      <c r="H38" s="3">
        <f t="shared" si="1"/>
        <v>1983.104816</v>
      </c>
      <c r="L38" s="3">
        <f t="shared" si="2"/>
        <v>1242.99082</v>
      </c>
      <c r="M38" s="3">
        <f t="shared" si="3"/>
        <v>2519.695705</v>
      </c>
      <c r="N38" s="3">
        <f t="shared" si="4"/>
        <v>198.7542255</v>
      </c>
    </row>
    <row r="39">
      <c r="A39" s="105">
        <v>45324.0</v>
      </c>
      <c r="B39" s="105">
        <v>38.0</v>
      </c>
      <c r="C39" s="105">
        <v>100.265</v>
      </c>
      <c r="D39" s="105">
        <v>-0.16120000183582306</v>
      </c>
      <c r="E39" s="105">
        <v>324.46282958984375</v>
      </c>
      <c r="F39" s="105">
        <v>0.05567501112818718</v>
      </c>
      <c r="H39" s="3">
        <f t="shared" si="1"/>
        <v>2012.796687</v>
      </c>
      <c r="L39" s="3">
        <f t="shared" si="2"/>
        <v>1261.601395</v>
      </c>
      <c r="M39" s="3">
        <f t="shared" si="3"/>
        <v>2578.213797</v>
      </c>
      <c r="N39" s="3">
        <f t="shared" si="4"/>
        <v>203.3701473</v>
      </c>
    </row>
    <row r="40">
      <c r="A40" s="105">
        <v>45324.0</v>
      </c>
      <c r="B40" s="105">
        <v>39.0</v>
      </c>
      <c r="C40" s="105">
        <v>101.165</v>
      </c>
      <c r="D40" s="105">
        <v>-0.16249999403953552</v>
      </c>
      <c r="E40" s="105">
        <v>332.3417053222656</v>
      </c>
      <c r="F40" s="105">
        <v>0.056974999606609344</v>
      </c>
      <c r="H40" s="3">
        <f t="shared" si="1"/>
        <v>2045.1798</v>
      </c>
      <c r="L40" s="3">
        <f t="shared" si="2"/>
        <v>1281.898816</v>
      </c>
      <c r="M40" s="3">
        <f t="shared" si="3"/>
        <v>2640.820125</v>
      </c>
      <c r="N40" s="3">
        <f t="shared" si="4"/>
        <v>208.30855</v>
      </c>
    </row>
    <row r="41">
      <c r="A41" s="105">
        <v>45324.0</v>
      </c>
      <c r="B41" s="105">
        <v>40.0</v>
      </c>
      <c r="C41" s="105">
        <v>102.064</v>
      </c>
      <c r="D41" s="105">
        <v>-0.16409999132156372</v>
      </c>
      <c r="E41" s="105">
        <v>340.2940673828125</v>
      </c>
      <c r="F41" s="105">
        <v>0.05857500061392784</v>
      </c>
      <c r="H41" s="3">
        <f t="shared" si="1"/>
        <v>2073.699484</v>
      </c>
      <c r="L41" s="3">
        <f t="shared" si="2"/>
        <v>1299.774677</v>
      </c>
      <c r="M41" s="3">
        <f t="shared" si="3"/>
        <v>2704.010382</v>
      </c>
      <c r="N41" s="3">
        <f t="shared" si="4"/>
        <v>213.2930132</v>
      </c>
    </row>
    <row r="42">
      <c r="A42" s="105">
        <v>45324.0</v>
      </c>
      <c r="B42" s="105">
        <v>41.0</v>
      </c>
      <c r="C42" s="105">
        <v>102.766</v>
      </c>
      <c r="D42" s="105">
        <v>-0.1653749942779541</v>
      </c>
      <c r="E42" s="105">
        <v>347.7760314941406</v>
      </c>
      <c r="F42" s="105">
        <v>0.059849999845027924</v>
      </c>
      <c r="H42" s="3">
        <f t="shared" si="1"/>
        <v>2102.954156</v>
      </c>
      <c r="L42" s="3">
        <f t="shared" si="2"/>
        <v>1318.111221</v>
      </c>
      <c r="M42" s="3">
        <f t="shared" si="3"/>
        <v>2763.46281</v>
      </c>
      <c r="N42" s="3">
        <f t="shared" si="4"/>
        <v>217.9826356</v>
      </c>
    </row>
    <row r="43">
      <c r="A43" s="105">
        <v>45324.0</v>
      </c>
      <c r="B43" s="105">
        <v>42.0</v>
      </c>
      <c r="C43" s="105">
        <v>103.564</v>
      </c>
      <c r="D43" s="105">
        <v>-0.16657499969005585</v>
      </c>
      <c r="E43" s="105">
        <v>355.2873840332031</v>
      </c>
      <c r="F43" s="105">
        <v>0.06105000898241997</v>
      </c>
      <c r="H43" s="3">
        <f t="shared" si="1"/>
        <v>2132.897402</v>
      </c>
      <c r="L43" s="3">
        <f t="shared" si="2"/>
        <v>1336.879356</v>
      </c>
      <c r="M43" s="3">
        <f t="shared" si="3"/>
        <v>2823.148762</v>
      </c>
      <c r="N43" s="3">
        <f t="shared" si="4"/>
        <v>222.6906783</v>
      </c>
    </row>
    <row r="44">
      <c r="A44" s="105">
        <v>45324.0</v>
      </c>
      <c r="B44" s="105">
        <v>43.0</v>
      </c>
      <c r="C44" s="105">
        <v>104.465</v>
      </c>
      <c r="D44" s="105">
        <v>-0.16807499527931213</v>
      </c>
      <c r="E44" s="105">
        <v>362.8575744628906</v>
      </c>
      <c r="F44" s="105">
        <v>0.06255000084638596</v>
      </c>
      <c r="H44" s="3">
        <f t="shared" si="1"/>
        <v>2158.902779</v>
      </c>
      <c r="L44" s="3">
        <f t="shared" si="2"/>
        <v>1353.179274</v>
      </c>
      <c r="M44" s="3">
        <f t="shared" si="3"/>
        <v>2883.302245</v>
      </c>
      <c r="N44" s="3">
        <f t="shared" si="4"/>
        <v>227.4356001</v>
      </c>
    </row>
    <row r="45">
      <c r="A45" s="105">
        <v>45324.0</v>
      </c>
      <c r="B45" s="105">
        <v>44.0</v>
      </c>
      <c r="C45" s="105">
        <v>105.265</v>
      </c>
      <c r="D45" s="105">
        <v>-0.16952499747276306</v>
      </c>
      <c r="E45" s="105">
        <v>371.353759765625</v>
      </c>
      <c r="F45" s="105">
        <v>0.06400000303983688</v>
      </c>
      <c r="H45" s="3">
        <f t="shared" si="1"/>
        <v>2190.554581</v>
      </c>
      <c r="L45" s="3">
        <f t="shared" si="2"/>
        <v>1373.018315</v>
      </c>
      <c r="M45" s="3">
        <f t="shared" si="3"/>
        <v>2950.813775</v>
      </c>
      <c r="N45" s="3">
        <f t="shared" si="4"/>
        <v>232.7609264</v>
      </c>
    </row>
    <row r="46">
      <c r="A46" s="105">
        <v>45324.0</v>
      </c>
      <c r="B46" s="105">
        <v>45.0</v>
      </c>
      <c r="C46" s="105">
        <v>106.165</v>
      </c>
      <c r="D46" s="105">
        <v>-0.17082498967647552</v>
      </c>
      <c r="E46" s="105">
        <v>378.9974670410156</v>
      </c>
      <c r="F46" s="105">
        <v>0.06530000269412994</v>
      </c>
      <c r="H46" s="3">
        <f t="shared" si="1"/>
        <v>2218.630118</v>
      </c>
      <c r="L46" s="3">
        <f t="shared" si="2"/>
        <v>1390.615789</v>
      </c>
      <c r="M46" s="3">
        <f t="shared" si="3"/>
        <v>3011.551431</v>
      </c>
      <c r="N46" s="3">
        <f t="shared" si="4"/>
        <v>237.5519278</v>
      </c>
    </row>
    <row r="47">
      <c r="A47" s="105">
        <v>45324.0</v>
      </c>
      <c r="B47" s="105">
        <v>46.0</v>
      </c>
      <c r="C47" s="105">
        <v>106.967</v>
      </c>
      <c r="D47" s="105">
        <v>-0.1722249984741211</v>
      </c>
      <c r="E47" s="105">
        <v>386.52349853515625</v>
      </c>
      <c r="F47" s="105">
        <v>0.06669999659061432</v>
      </c>
      <c r="H47" s="3">
        <f t="shared" si="1"/>
        <v>2244.293813</v>
      </c>
      <c r="L47" s="3">
        <f t="shared" si="2"/>
        <v>1406.701544</v>
      </c>
      <c r="M47" s="3">
        <f t="shared" si="3"/>
        <v>3071.354023</v>
      </c>
      <c r="N47" s="3">
        <f t="shared" si="4"/>
        <v>242.2691712</v>
      </c>
    </row>
    <row r="48">
      <c r="A48" s="105">
        <v>45324.0</v>
      </c>
      <c r="B48" s="105">
        <v>47.0</v>
      </c>
      <c r="C48" s="105">
        <v>107.865</v>
      </c>
      <c r="D48" s="105">
        <v>-0.1738249957561493</v>
      </c>
      <c r="E48" s="105">
        <v>396.0633544921875</v>
      </c>
      <c r="F48" s="105">
        <v>0.06830000132322311</v>
      </c>
      <c r="H48" s="3">
        <f t="shared" si="1"/>
        <v>2278.517844</v>
      </c>
      <c r="L48" s="3">
        <f t="shared" si="2"/>
        <v>1428.152833</v>
      </c>
      <c r="M48" s="3">
        <f t="shared" si="3"/>
        <v>3147.158664</v>
      </c>
      <c r="N48" s="3">
        <f t="shared" si="4"/>
        <v>248.2486602</v>
      </c>
    </row>
    <row r="49">
      <c r="A49" s="105">
        <v>45324.0</v>
      </c>
      <c r="B49" s="105">
        <v>48.0</v>
      </c>
      <c r="C49" s="105">
        <v>108.765</v>
      </c>
      <c r="D49" s="105">
        <v>-0.1751749962568283</v>
      </c>
      <c r="E49" s="105">
        <v>403.6775817871094</v>
      </c>
      <c r="F49" s="105">
        <v>0.06965000182390213</v>
      </c>
      <c r="H49" s="3">
        <f t="shared" si="1"/>
        <v>2304.424663</v>
      </c>
      <c r="L49" s="3">
        <f t="shared" si="2"/>
        <v>1444.390976</v>
      </c>
      <c r="M49" s="3">
        <f t="shared" si="3"/>
        <v>3207.662068</v>
      </c>
      <c r="N49" s="3">
        <f t="shared" si="4"/>
        <v>253.0211838</v>
      </c>
    </row>
    <row r="50">
      <c r="A50" s="105">
        <v>45324.0</v>
      </c>
      <c r="B50" s="105">
        <v>49.0</v>
      </c>
      <c r="C50" s="105">
        <v>109.564</v>
      </c>
      <c r="D50" s="105">
        <v>-0.17659999430179596</v>
      </c>
      <c r="E50" s="105">
        <v>411.18896484375</v>
      </c>
      <c r="F50" s="105">
        <v>0.07107499986886978</v>
      </c>
      <c r="H50" s="3">
        <f t="shared" si="1"/>
        <v>2328.363409</v>
      </c>
      <c r="L50" s="3">
        <f t="shared" si="2"/>
        <v>1459.395549</v>
      </c>
      <c r="M50" s="3">
        <f t="shared" si="3"/>
        <v>3267.348262</v>
      </c>
      <c r="N50" s="3">
        <f t="shared" si="4"/>
        <v>257.7292457</v>
      </c>
    </row>
    <row r="51">
      <c r="A51" s="105">
        <v>45324.0</v>
      </c>
      <c r="B51" s="105">
        <v>50.0</v>
      </c>
      <c r="C51" s="105">
        <v>110.467</v>
      </c>
      <c r="D51" s="105">
        <v>-0.1780249923467636</v>
      </c>
      <c r="E51" s="105">
        <v>419.2000732421875</v>
      </c>
      <c r="F51" s="105">
        <v>0.07249999791383743</v>
      </c>
      <c r="H51" s="3">
        <f t="shared" si="1"/>
        <v>2354.725973</v>
      </c>
      <c r="L51" s="3">
        <f t="shared" si="2"/>
        <v>1475.919348</v>
      </c>
      <c r="M51" s="3">
        <f t="shared" si="3"/>
        <v>3331.005324</v>
      </c>
      <c r="N51" s="3">
        <f t="shared" si="4"/>
        <v>262.7505306</v>
      </c>
    </row>
    <row r="52">
      <c r="A52" s="105">
        <v>45324.0</v>
      </c>
      <c r="B52" s="105">
        <v>51.0</v>
      </c>
      <c r="C52" s="105">
        <v>111.265</v>
      </c>
      <c r="D52" s="105">
        <v>-0.17937499284744263</v>
      </c>
      <c r="E52" s="105">
        <v>426.8730773925781</v>
      </c>
      <c r="F52" s="105">
        <v>0.07384999841451645</v>
      </c>
      <c r="H52" s="3">
        <f t="shared" si="1"/>
        <v>2379.780317</v>
      </c>
      <c r="L52" s="3">
        <f t="shared" si="2"/>
        <v>1491.623167</v>
      </c>
      <c r="M52" s="3">
        <f t="shared" si="3"/>
        <v>3391.975775</v>
      </c>
      <c r="N52" s="3">
        <f t="shared" si="4"/>
        <v>267.559895</v>
      </c>
    </row>
    <row r="53">
      <c r="A53" s="105">
        <v>45324.0</v>
      </c>
      <c r="B53" s="105">
        <v>52.0</v>
      </c>
      <c r="C53" s="105">
        <v>112.064</v>
      </c>
      <c r="D53" s="105">
        <v>-0.18072499334812164</v>
      </c>
      <c r="E53" s="105">
        <v>434.25213623046875</v>
      </c>
      <c r="F53" s="105">
        <v>0.07519999891519547</v>
      </c>
      <c r="H53" s="3">
        <f t="shared" si="1"/>
        <v>2402.833876</v>
      </c>
      <c r="L53" s="3">
        <f t="shared" si="2"/>
        <v>1506.072914</v>
      </c>
      <c r="M53" s="3">
        <f t="shared" si="3"/>
        <v>3450.610508</v>
      </c>
      <c r="N53" s="3">
        <f t="shared" si="4"/>
        <v>272.1850173</v>
      </c>
    </row>
    <row r="54">
      <c r="A54" s="105">
        <v>45324.0</v>
      </c>
      <c r="B54" s="105">
        <v>53.0</v>
      </c>
      <c r="C54" s="105">
        <v>112.965</v>
      </c>
      <c r="D54" s="105">
        <v>-0.18232499063014984</v>
      </c>
      <c r="E54" s="105">
        <v>443.7919616699219</v>
      </c>
      <c r="F54" s="105">
        <v>0.07680000364780426</v>
      </c>
      <c r="H54" s="3">
        <f t="shared" si="1"/>
        <v>2434.070942</v>
      </c>
      <c r="L54" s="3">
        <f t="shared" si="2"/>
        <v>1525.652003</v>
      </c>
      <c r="M54" s="3">
        <f t="shared" si="3"/>
        <v>3526.414906</v>
      </c>
      <c r="N54" s="3">
        <f t="shared" si="4"/>
        <v>278.1644872</v>
      </c>
    </row>
    <row r="55">
      <c r="A55" s="105">
        <v>45324.0</v>
      </c>
      <c r="B55" s="105">
        <v>54.0</v>
      </c>
      <c r="C55" s="105">
        <v>113.965</v>
      </c>
      <c r="D55" s="105">
        <v>-0.18392498791217804</v>
      </c>
      <c r="E55" s="105">
        <v>452.1705627441406</v>
      </c>
      <c r="F55" s="105">
        <v>0.07839999347925186</v>
      </c>
      <c r="H55" s="3">
        <f t="shared" si="1"/>
        <v>2458.450958</v>
      </c>
      <c r="L55" s="3">
        <f t="shared" si="2"/>
        <v>1540.93316</v>
      </c>
      <c r="M55" s="3">
        <f t="shared" si="3"/>
        <v>3592.992101</v>
      </c>
      <c r="N55" s="3">
        <f t="shared" si="4"/>
        <v>283.4161129</v>
      </c>
    </row>
    <row r="56">
      <c r="A56" s="105">
        <v>45324.0</v>
      </c>
      <c r="B56" s="105">
        <v>55.0</v>
      </c>
      <c r="C56" s="105">
        <v>114.765</v>
      </c>
      <c r="D56" s="105">
        <v>-0.18529999256134033</v>
      </c>
      <c r="E56" s="105">
        <v>460.06402587890625</v>
      </c>
      <c r="F56" s="105">
        <v>0.07977499812841415</v>
      </c>
      <c r="H56" s="3">
        <f t="shared" si="1"/>
        <v>2482.806499</v>
      </c>
      <c r="L56" s="3">
        <f t="shared" si="2"/>
        <v>1556.198977</v>
      </c>
      <c r="M56" s="3">
        <f t="shared" si="3"/>
        <v>3655.714341</v>
      </c>
      <c r="N56" s="3">
        <f t="shared" si="4"/>
        <v>288.3636588</v>
      </c>
    </row>
    <row r="57">
      <c r="A57" s="105">
        <v>45324.0</v>
      </c>
      <c r="B57" s="105">
        <v>56.0</v>
      </c>
      <c r="C57" s="105">
        <v>115.564</v>
      </c>
      <c r="D57" s="105">
        <v>-0.18649999797344208</v>
      </c>
      <c r="E57" s="105">
        <v>467.4430847167969</v>
      </c>
      <c r="F57" s="105">
        <v>0.0809750035405159</v>
      </c>
      <c r="H57" s="3">
        <f t="shared" si="1"/>
        <v>2506.397264</v>
      </c>
      <c r="L57" s="3">
        <f t="shared" si="2"/>
        <v>1570.985439</v>
      </c>
      <c r="M57" s="3">
        <f t="shared" si="3"/>
        <v>3714.349074</v>
      </c>
      <c r="N57" s="3">
        <f t="shared" si="4"/>
        <v>292.9887812</v>
      </c>
    </row>
    <row r="58">
      <c r="A58" s="105">
        <v>45324.0</v>
      </c>
      <c r="B58" s="105">
        <v>57.0</v>
      </c>
      <c r="C58" s="105">
        <v>116.366</v>
      </c>
      <c r="D58" s="105">
        <v>-0.1878499984741211</v>
      </c>
      <c r="E58" s="105">
        <v>474.9690856933594</v>
      </c>
      <c r="F58" s="105">
        <v>0.08232499659061432</v>
      </c>
      <c r="H58" s="3">
        <f t="shared" si="1"/>
        <v>2528.448707</v>
      </c>
      <c r="L58" s="3">
        <f t="shared" si="2"/>
        <v>1584.807068</v>
      </c>
      <c r="M58" s="3">
        <f t="shared" si="3"/>
        <v>3774.151423</v>
      </c>
      <c r="N58" s="3">
        <f t="shared" si="4"/>
        <v>297.7060054</v>
      </c>
    </row>
    <row r="59">
      <c r="A59" s="105">
        <v>45324.0</v>
      </c>
      <c r="B59" s="105">
        <v>58.0</v>
      </c>
      <c r="C59" s="105">
        <v>117.165</v>
      </c>
      <c r="D59" s="105">
        <v>-0.1893249899148941</v>
      </c>
      <c r="E59" s="105">
        <v>482.83319091796875</v>
      </c>
      <c r="F59" s="105">
        <v>0.08380000293254852</v>
      </c>
      <c r="H59" s="3">
        <f t="shared" si="1"/>
        <v>2550.287689</v>
      </c>
      <c r="L59" s="3">
        <f t="shared" si="2"/>
        <v>1598.49553</v>
      </c>
      <c r="M59" s="3">
        <f t="shared" si="3"/>
        <v>3836.640383</v>
      </c>
      <c r="N59" s="3">
        <f t="shared" si="4"/>
        <v>302.6351501</v>
      </c>
    </row>
    <row r="60">
      <c r="A60" s="105">
        <v>45324.0</v>
      </c>
      <c r="B60" s="105">
        <v>59.0</v>
      </c>
      <c r="C60" s="105">
        <v>118.066</v>
      </c>
      <c r="D60" s="105">
        <v>-0.19072499871253967</v>
      </c>
      <c r="E60" s="105">
        <v>490.9618835449219</v>
      </c>
      <c r="F60" s="105">
        <v>0.0851999968290329</v>
      </c>
      <c r="H60" s="3">
        <f t="shared" si="1"/>
        <v>2574.187374</v>
      </c>
      <c r="L60" s="3">
        <f t="shared" si="2"/>
        <v>1613.47562</v>
      </c>
      <c r="M60" s="3">
        <f t="shared" si="3"/>
        <v>3901.23178</v>
      </c>
      <c r="N60" s="3">
        <f t="shared" si="4"/>
        <v>307.7301356</v>
      </c>
    </row>
    <row r="61">
      <c r="A61" s="105">
        <v>45324.0</v>
      </c>
      <c r="B61" s="105">
        <v>60.0</v>
      </c>
      <c r="C61" s="105">
        <v>118.865</v>
      </c>
      <c r="D61" s="105">
        <v>-0.19209998846054077</v>
      </c>
      <c r="E61" s="105">
        <v>498.5319519042969</v>
      </c>
      <c r="F61" s="105">
        <v>0.086574986577034</v>
      </c>
      <c r="H61" s="3">
        <f t="shared" si="1"/>
        <v>2595.169088</v>
      </c>
      <c r="L61" s="3">
        <f t="shared" si="2"/>
        <v>1626.626755</v>
      </c>
      <c r="M61" s="3">
        <f t="shared" si="3"/>
        <v>3961.384293</v>
      </c>
      <c r="N61" s="3">
        <f t="shared" si="4"/>
        <v>312.4749809</v>
      </c>
    </row>
    <row r="62">
      <c r="A62" s="105">
        <v>45324.0</v>
      </c>
      <c r="B62" s="105">
        <v>61.0</v>
      </c>
      <c r="C62" s="105">
        <v>119.665</v>
      </c>
      <c r="D62" s="105">
        <v>-0.19329999387264252</v>
      </c>
      <c r="E62" s="105">
        <v>506.36663818359375</v>
      </c>
      <c r="F62" s="105">
        <v>0.08777499943971634</v>
      </c>
      <c r="H62" s="3">
        <f t="shared" si="1"/>
        <v>2619.58952</v>
      </c>
      <c r="L62" s="3">
        <f t="shared" si="2"/>
        <v>1641.933244</v>
      </c>
      <c r="M62" s="3">
        <f t="shared" si="3"/>
        <v>4023.639487</v>
      </c>
      <c r="N62" s="3">
        <f t="shared" si="4"/>
        <v>317.3856861</v>
      </c>
    </row>
    <row r="63">
      <c r="A63" s="105">
        <v>45324.0</v>
      </c>
      <c r="B63" s="105">
        <v>62.0</v>
      </c>
      <c r="C63" s="105">
        <v>120.465</v>
      </c>
      <c r="D63" s="105">
        <v>-0.1946749985218048</v>
      </c>
      <c r="E63" s="105">
        <v>514.0249633789062</v>
      </c>
      <c r="F63" s="105">
        <v>0.08914999663829803</v>
      </c>
      <c r="H63" s="3">
        <f t="shared" si="1"/>
        <v>2640.426184</v>
      </c>
      <c r="L63" s="3">
        <f t="shared" si="2"/>
        <v>1654.993462</v>
      </c>
      <c r="M63" s="3">
        <f t="shared" si="3"/>
        <v>4084.493298</v>
      </c>
      <c r="N63" s="3">
        <f t="shared" si="4"/>
        <v>322.1858498</v>
      </c>
    </row>
    <row r="64">
      <c r="A64" s="105">
        <v>45324.0</v>
      </c>
      <c r="B64" s="105">
        <v>63.0</v>
      </c>
      <c r="C64" s="105">
        <v>121.265</v>
      </c>
      <c r="D64" s="105">
        <v>-0.19614998996257782</v>
      </c>
      <c r="E64" s="105">
        <v>522.5357666015625</v>
      </c>
      <c r="F64" s="105">
        <v>0.09062500298023224</v>
      </c>
      <c r="H64" s="3">
        <f t="shared" si="1"/>
        <v>2663.960201</v>
      </c>
      <c r="L64" s="3">
        <f t="shared" si="2"/>
        <v>1669.744355</v>
      </c>
      <c r="M64" s="3">
        <f t="shared" si="3"/>
        <v>4152.120983</v>
      </c>
      <c r="N64" s="3">
        <f t="shared" si="4"/>
        <v>327.5203386</v>
      </c>
    </row>
    <row r="65">
      <c r="A65" s="105">
        <v>45324.0</v>
      </c>
      <c r="B65" s="105">
        <v>64.0</v>
      </c>
      <c r="C65" s="105">
        <v>122.165</v>
      </c>
      <c r="D65" s="105">
        <v>-0.19749999046325684</v>
      </c>
      <c r="E65" s="105">
        <v>530.1646118164062</v>
      </c>
      <c r="F65" s="105">
        <v>0.09197500348091125</v>
      </c>
      <c r="H65" s="3">
        <f t="shared" si="1"/>
        <v>2684.377911</v>
      </c>
      <c r="L65" s="3">
        <f t="shared" si="2"/>
        <v>1682.541978</v>
      </c>
      <c r="M65" s="3">
        <f t="shared" si="3"/>
        <v>4212.740544</v>
      </c>
      <c r="N65" s="3">
        <f t="shared" si="4"/>
        <v>332.3020246</v>
      </c>
    </row>
    <row r="66">
      <c r="A66" s="105">
        <v>45324.0</v>
      </c>
      <c r="B66" s="105">
        <v>65.0</v>
      </c>
      <c r="C66" s="105">
        <v>122.865</v>
      </c>
      <c r="D66" s="105">
        <v>-0.19872500002384186</v>
      </c>
      <c r="E66" s="105">
        <v>537.6171875</v>
      </c>
      <c r="F66" s="105">
        <v>0.09320001304149628</v>
      </c>
      <c r="H66" s="3">
        <f t="shared" si="1"/>
        <v>2705.332431</v>
      </c>
      <c r="L66" s="3">
        <f t="shared" si="2"/>
        <v>1695.676068</v>
      </c>
      <c r="M66" s="3">
        <f t="shared" si="3"/>
        <v>4271.959448</v>
      </c>
      <c r="N66" s="3">
        <f t="shared" si="4"/>
        <v>336.9732266</v>
      </c>
    </row>
    <row r="67">
      <c r="A67" s="105">
        <v>45324.0</v>
      </c>
      <c r="B67" s="105">
        <v>66.0</v>
      </c>
      <c r="C67" s="105">
        <v>123.665</v>
      </c>
      <c r="D67" s="105">
        <v>-0.20009998977184296</v>
      </c>
      <c r="E67" s="105">
        <v>545.7017211914062</v>
      </c>
      <c r="F67" s="105">
        <v>0.09457500278949738</v>
      </c>
      <c r="H67" s="3">
        <f t="shared" si="1"/>
        <v>2727.145173</v>
      </c>
      <c r="L67" s="3">
        <f t="shared" si="2"/>
        <v>1709.348082</v>
      </c>
      <c r="M67" s="3">
        <f t="shared" si="3"/>
        <v>4336.199954</v>
      </c>
      <c r="N67" s="3">
        <f t="shared" si="4"/>
        <v>342.0405337</v>
      </c>
    </row>
    <row r="68">
      <c r="A68" s="105">
        <v>45324.0</v>
      </c>
      <c r="B68" s="105">
        <v>67.0</v>
      </c>
      <c r="C68" s="105">
        <v>124.465</v>
      </c>
      <c r="D68" s="105">
        <v>-0.2013999968767166</v>
      </c>
      <c r="E68" s="105">
        <v>553.90380859375</v>
      </c>
      <c r="F68" s="105">
        <v>0.09587500244379044</v>
      </c>
      <c r="H68" s="3">
        <f t="shared" si="1"/>
        <v>2750.267215</v>
      </c>
      <c r="L68" s="3">
        <f t="shared" si="2"/>
        <v>1723.840753</v>
      </c>
      <c r="M68" s="3">
        <f t="shared" si="3"/>
        <v>4401.374554</v>
      </c>
      <c r="N68" s="3">
        <f t="shared" si="4"/>
        <v>347.1815223</v>
      </c>
    </row>
    <row r="69">
      <c r="A69" s="105">
        <v>45324.0</v>
      </c>
      <c r="B69" s="105">
        <v>68.0</v>
      </c>
      <c r="C69" s="105">
        <v>125.165</v>
      </c>
      <c r="D69" s="105">
        <v>-0.20257499814033508</v>
      </c>
      <c r="E69" s="105">
        <v>561.5914916992188</v>
      </c>
      <c r="F69" s="105">
        <v>0.0970500037074089</v>
      </c>
      <c r="H69" s="3">
        <f t="shared" si="1"/>
        <v>2772.264578</v>
      </c>
      <c r="L69" s="3">
        <f t="shared" si="2"/>
        <v>1737.628486</v>
      </c>
      <c r="M69" s="3">
        <f t="shared" si="3"/>
        <v>4462.461645</v>
      </c>
      <c r="N69" s="3">
        <f t="shared" si="4"/>
        <v>352.0000874</v>
      </c>
    </row>
    <row r="70">
      <c r="A70" s="105">
        <v>45324.0</v>
      </c>
      <c r="B70" s="105">
        <v>69.0</v>
      </c>
      <c r="C70" s="105">
        <v>125.965</v>
      </c>
      <c r="D70" s="105">
        <v>-0.2038249969482422</v>
      </c>
      <c r="E70" s="105">
        <v>568.970458984375</v>
      </c>
      <c r="F70" s="105">
        <v>0.09830000251531601</v>
      </c>
      <c r="H70" s="3">
        <f t="shared" si="1"/>
        <v>2791.465559</v>
      </c>
      <c r="L70" s="3">
        <f t="shared" si="2"/>
        <v>1749.663474</v>
      </c>
      <c r="M70" s="3">
        <f t="shared" si="3"/>
        <v>4521.095651</v>
      </c>
      <c r="N70" s="3">
        <f t="shared" si="4"/>
        <v>356.6251523</v>
      </c>
    </row>
    <row r="71">
      <c r="A71" s="105">
        <v>45324.0</v>
      </c>
      <c r="B71" s="105">
        <v>70.0</v>
      </c>
      <c r="C71" s="105">
        <v>126.666</v>
      </c>
      <c r="D71" s="105">
        <v>-0.20509999990463257</v>
      </c>
      <c r="E71" s="105">
        <v>576.334716796875</v>
      </c>
      <c r="F71" s="105">
        <v>0.09957501292228699</v>
      </c>
      <c r="H71" s="3">
        <f t="shared" si="1"/>
        <v>2810.018123</v>
      </c>
      <c r="L71" s="3">
        <f t="shared" si="2"/>
        <v>1761.292041</v>
      </c>
      <c r="M71" s="3">
        <f t="shared" si="3"/>
        <v>4579.612773</v>
      </c>
      <c r="N71" s="3">
        <f t="shared" si="4"/>
        <v>361.2409975</v>
      </c>
    </row>
    <row r="72">
      <c r="A72" s="105">
        <v>45324.0</v>
      </c>
      <c r="B72" s="105">
        <v>71.0</v>
      </c>
      <c r="C72" s="105">
        <v>127.566</v>
      </c>
      <c r="D72" s="105">
        <v>-0.20659999549388885</v>
      </c>
      <c r="E72" s="105">
        <v>585.3159790039062</v>
      </c>
      <c r="F72" s="105">
        <v>0.10107500106096268</v>
      </c>
      <c r="H72" s="3">
        <f t="shared" si="1"/>
        <v>2833.088053</v>
      </c>
      <c r="L72" s="3">
        <f t="shared" si="2"/>
        <v>1775.752049</v>
      </c>
      <c r="M72" s="3">
        <f t="shared" si="3"/>
        <v>4650.978773</v>
      </c>
      <c r="N72" s="3">
        <f t="shared" si="4"/>
        <v>366.8703654</v>
      </c>
    </row>
    <row r="73">
      <c r="A73" s="105">
        <v>45324.0</v>
      </c>
      <c r="B73" s="105">
        <v>72.0</v>
      </c>
      <c r="C73" s="105">
        <v>128.365</v>
      </c>
      <c r="D73" s="105">
        <v>-0.20789998769760132</v>
      </c>
      <c r="E73" s="105">
        <v>593.4004516601562</v>
      </c>
      <c r="F73" s="105">
        <v>0.10237499326467514</v>
      </c>
      <c r="H73" s="3">
        <f t="shared" si="1"/>
        <v>2854.259196</v>
      </c>
      <c r="L73" s="3">
        <f t="shared" si="2"/>
        <v>1789.021916</v>
      </c>
      <c r="M73" s="3">
        <f t="shared" si="3"/>
        <v>4715.218793</v>
      </c>
      <c r="N73" s="3">
        <f t="shared" si="4"/>
        <v>371.9376342</v>
      </c>
    </row>
    <row r="74">
      <c r="A74" s="105">
        <v>45324.0</v>
      </c>
      <c r="B74" s="105">
        <v>73.0</v>
      </c>
      <c r="C74" s="105">
        <v>128.965</v>
      </c>
      <c r="D74" s="105">
        <v>-0.20887500047683716</v>
      </c>
      <c r="E74" s="105">
        <v>601.5143432617188</v>
      </c>
      <c r="F74" s="105">
        <v>0.10335001349449158</v>
      </c>
      <c r="H74" s="3">
        <f t="shared" si="1"/>
        <v>2879.781409</v>
      </c>
      <c r="L74" s="3">
        <f t="shared" si="2"/>
        <v>1805.018991</v>
      </c>
      <c r="M74" s="3">
        <f t="shared" si="3"/>
        <v>4779.69258</v>
      </c>
      <c r="N74" s="3">
        <f t="shared" si="4"/>
        <v>377.0233426</v>
      </c>
    </row>
    <row r="75">
      <c r="A75" s="105">
        <v>45324.0</v>
      </c>
      <c r="B75" s="105">
        <v>74.0</v>
      </c>
      <c r="C75" s="105">
        <v>129.565</v>
      </c>
      <c r="D75" s="105">
        <v>-0.20989999175071716</v>
      </c>
      <c r="E75" s="105">
        <v>609.4960327148438</v>
      </c>
      <c r="F75" s="105">
        <v>0.10437499731779099</v>
      </c>
      <c r="H75" s="3">
        <f t="shared" si="1"/>
        <v>2903.74491</v>
      </c>
      <c r="L75" s="3">
        <f t="shared" si="2"/>
        <v>1820.03908</v>
      </c>
      <c r="M75" s="3">
        <f t="shared" si="3"/>
        <v>4843.115876</v>
      </c>
      <c r="N75" s="3">
        <f t="shared" si="4"/>
        <v>382.026188</v>
      </c>
    </row>
    <row r="76">
      <c r="A76" s="105">
        <v>45324.0</v>
      </c>
      <c r="B76" s="105">
        <v>75.0</v>
      </c>
      <c r="C76" s="105">
        <v>130.265</v>
      </c>
      <c r="D76" s="105">
        <v>-0.21112500131130219</v>
      </c>
      <c r="E76" s="105">
        <v>619.9323120117188</v>
      </c>
      <c r="F76" s="105">
        <v>0.10560000687837601</v>
      </c>
      <c r="H76" s="3">
        <f t="shared" si="1"/>
        <v>2936.32828</v>
      </c>
      <c r="L76" s="3">
        <f t="shared" si="2"/>
        <v>1840.46202</v>
      </c>
      <c r="M76" s="3">
        <f t="shared" si="3"/>
        <v>4926.043585</v>
      </c>
      <c r="N76" s="3">
        <f t="shared" si="4"/>
        <v>388.5675464</v>
      </c>
    </row>
    <row r="77">
      <c r="A77" s="105">
        <v>45324.0</v>
      </c>
      <c r="B77" s="105">
        <v>76.0</v>
      </c>
      <c r="C77" s="105">
        <v>130.965</v>
      </c>
      <c r="D77" s="105">
        <v>-0.21222499012947083</v>
      </c>
      <c r="E77" s="105">
        <v>628.78125</v>
      </c>
      <c r="F77" s="105">
        <v>0.10670000314712524</v>
      </c>
      <c r="H77" s="3">
        <f t="shared" si="1"/>
        <v>2962.804944</v>
      </c>
      <c r="L77" s="3">
        <f t="shared" si="2"/>
        <v>1857.057335</v>
      </c>
      <c r="M77" s="3">
        <f t="shared" si="3"/>
        <v>4996.358123</v>
      </c>
      <c r="N77" s="3">
        <f t="shared" si="4"/>
        <v>394.1139747</v>
      </c>
    </row>
    <row r="78">
      <c r="A78" s="105">
        <v>45324.0</v>
      </c>
      <c r="B78" s="105">
        <v>77.0</v>
      </c>
      <c r="C78" s="105">
        <v>131.667</v>
      </c>
      <c r="D78" s="105">
        <v>-0.21347498893737793</v>
      </c>
      <c r="E78" s="105">
        <v>638.3356323242188</v>
      </c>
      <c r="F78" s="105">
        <v>0.10794998705387115</v>
      </c>
      <c r="H78" s="3">
        <f t="shared" si="1"/>
        <v>2990.212743</v>
      </c>
      <c r="L78" s="3">
        <f t="shared" si="2"/>
        <v>1874.236278</v>
      </c>
      <c r="M78" s="3">
        <f t="shared" si="3"/>
        <v>5072.278192</v>
      </c>
      <c r="N78" s="3">
        <f t="shared" si="4"/>
        <v>400.1025686</v>
      </c>
    </row>
    <row r="79">
      <c r="A79" s="105">
        <v>45324.0</v>
      </c>
      <c r="B79" s="105">
        <v>78.0</v>
      </c>
      <c r="C79" s="105">
        <v>132.265</v>
      </c>
      <c r="D79" s="105">
        <v>-0.2142999917268753</v>
      </c>
      <c r="E79" s="105">
        <v>645.7733764648438</v>
      </c>
      <c r="F79" s="105">
        <v>0.10877499729394913</v>
      </c>
      <c r="H79" s="3">
        <f t="shared" si="1"/>
        <v>3013.408313</v>
      </c>
      <c r="L79" s="3">
        <f t="shared" si="2"/>
        <v>1888.775035</v>
      </c>
      <c r="M79" s="3">
        <f t="shared" si="3"/>
        <v>5131.379244</v>
      </c>
      <c r="N79" s="3">
        <f t="shared" si="4"/>
        <v>404.7644743</v>
      </c>
    </row>
    <row r="80">
      <c r="A80" s="105">
        <v>45324.0</v>
      </c>
      <c r="B80" s="105">
        <v>79.0</v>
      </c>
      <c r="C80" s="105">
        <v>132.765</v>
      </c>
      <c r="D80" s="105">
        <v>-0.2153249979019165</v>
      </c>
      <c r="E80" s="105">
        <v>654.093017578125</v>
      </c>
      <c r="F80" s="105">
        <v>0.10980000346899033</v>
      </c>
      <c r="H80" s="3">
        <f t="shared" si="1"/>
        <v>3037.701261</v>
      </c>
      <c r="L80" s="3">
        <f t="shared" si="2"/>
        <v>1904.001619</v>
      </c>
      <c r="M80" s="3">
        <f t="shared" si="3"/>
        <v>5197.487937</v>
      </c>
      <c r="N80" s="3">
        <f t="shared" si="4"/>
        <v>409.9791445</v>
      </c>
    </row>
    <row r="81">
      <c r="A81" s="105">
        <v>45324.0</v>
      </c>
      <c r="B81" s="105">
        <v>80.0</v>
      </c>
      <c r="C81" s="105">
        <v>133.467</v>
      </c>
      <c r="D81" s="105">
        <v>-0.21639999747276306</v>
      </c>
      <c r="E81" s="105">
        <v>662.7655029296875</v>
      </c>
      <c r="F81" s="105">
        <v>0.11087500303983688</v>
      </c>
      <c r="H81" s="3">
        <f t="shared" si="1"/>
        <v>3062.687203</v>
      </c>
      <c r="L81" s="3">
        <f t="shared" si="2"/>
        <v>1919.662564</v>
      </c>
      <c r="M81" s="3">
        <f t="shared" si="3"/>
        <v>5266.400365</v>
      </c>
      <c r="N81" s="3">
        <f t="shared" si="4"/>
        <v>415.414974</v>
      </c>
    </row>
    <row r="82">
      <c r="A82" s="105">
        <v>45324.0</v>
      </c>
      <c r="B82" s="105">
        <v>81.0</v>
      </c>
      <c r="C82" s="105">
        <v>134.064</v>
      </c>
      <c r="D82" s="105">
        <v>-0.21724998950958252</v>
      </c>
      <c r="E82" s="105">
        <v>670.100341796875</v>
      </c>
      <c r="F82" s="105">
        <v>0.11172500252723694</v>
      </c>
      <c r="H82" s="3">
        <f t="shared" si="1"/>
        <v>3084.466624</v>
      </c>
      <c r="L82" s="3">
        <f t="shared" si="2"/>
        <v>1933.313694</v>
      </c>
      <c r="M82" s="3">
        <f t="shared" si="3"/>
        <v>5324.683721</v>
      </c>
      <c r="N82" s="3">
        <f t="shared" si="4"/>
        <v>420.0123797</v>
      </c>
    </row>
    <row r="83">
      <c r="A83" s="105">
        <v>45324.0</v>
      </c>
      <c r="B83" s="105">
        <v>82.0</v>
      </c>
      <c r="C83" s="105">
        <v>134.565</v>
      </c>
      <c r="D83" s="105">
        <v>-0.21827499568462372</v>
      </c>
      <c r="E83" s="105">
        <v>677.6997680664062</v>
      </c>
      <c r="F83" s="105">
        <v>0.11275000125169754</v>
      </c>
      <c r="H83" s="3">
        <f t="shared" si="1"/>
        <v>3104.797991</v>
      </c>
      <c r="L83" s="3">
        <f t="shared" si="2"/>
        <v>1946.057197</v>
      </c>
      <c r="M83" s="3">
        <f t="shared" si="3"/>
        <v>5385.069515</v>
      </c>
      <c r="N83" s="3">
        <f t="shared" si="4"/>
        <v>424.7756262</v>
      </c>
    </row>
    <row r="84">
      <c r="A84" s="105">
        <v>45324.0</v>
      </c>
      <c r="B84" s="105">
        <v>83.0</v>
      </c>
      <c r="C84" s="105">
        <v>135.165</v>
      </c>
      <c r="D84" s="105">
        <v>-0.2190999984741211</v>
      </c>
      <c r="E84" s="105">
        <v>685.1668701171875</v>
      </c>
      <c r="F84" s="105">
        <v>0.11357499659061432</v>
      </c>
      <c r="H84" s="3">
        <f t="shared" si="1"/>
        <v>3127.187927</v>
      </c>
      <c r="L84" s="3">
        <f t="shared" si="2"/>
        <v>1960.090991</v>
      </c>
      <c r="M84" s="3">
        <f t="shared" si="3"/>
        <v>5444.403848</v>
      </c>
      <c r="N84" s="3">
        <f t="shared" si="4"/>
        <v>429.4559332</v>
      </c>
    </row>
    <row r="85">
      <c r="A85" s="105">
        <v>45324.0</v>
      </c>
      <c r="B85" s="105">
        <v>84.0</v>
      </c>
      <c r="C85" s="105">
        <v>135.665</v>
      </c>
      <c r="D85" s="105">
        <v>-0.22007499635219574</v>
      </c>
      <c r="E85" s="105">
        <v>693.354248046875</v>
      </c>
      <c r="F85" s="105">
        <v>0.11455000191926956</v>
      </c>
      <c r="H85" s="3">
        <f t="shared" si="1"/>
        <v>3150.536224</v>
      </c>
      <c r="L85" s="3">
        <f t="shared" si="2"/>
        <v>1974.725477</v>
      </c>
      <c r="M85" s="3">
        <f t="shared" si="3"/>
        <v>5509.461565</v>
      </c>
      <c r="N85" s="3">
        <f t="shared" si="4"/>
        <v>434.5877021</v>
      </c>
    </row>
    <row r="86">
      <c r="A86" s="105">
        <v>45324.0</v>
      </c>
      <c r="B86" s="105">
        <v>85.0</v>
      </c>
      <c r="C86" s="105">
        <v>136.365</v>
      </c>
      <c r="D86" s="105">
        <v>-0.22117500007152557</v>
      </c>
      <c r="E86" s="105">
        <v>702.07080078125</v>
      </c>
      <c r="F86" s="105">
        <v>0.11565001308917999</v>
      </c>
      <c r="H86" s="3">
        <f t="shared" si="1"/>
        <v>3174.277385</v>
      </c>
      <c r="L86" s="3">
        <f t="shared" si="2"/>
        <v>1989.606205</v>
      </c>
      <c r="M86" s="3">
        <f t="shared" si="3"/>
        <v>5578.724157</v>
      </c>
      <c r="N86" s="3">
        <f t="shared" si="4"/>
        <v>440.0511526</v>
      </c>
    </row>
    <row r="87">
      <c r="A87" s="105">
        <v>45324.0</v>
      </c>
      <c r="B87" s="105">
        <v>86.0</v>
      </c>
      <c r="C87" s="105">
        <v>136.965</v>
      </c>
      <c r="D87" s="105">
        <v>-0.22219999134540558</v>
      </c>
      <c r="E87" s="105">
        <v>710.2874755859375</v>
      </c>
      <c r="F87" s="105">
        <v>0.1166749969124794</v>
      </c>
      <c r="H87" s="3">
        <f t="shared" si="1"/>
        <v>3196.613426</v>
      </c>
      <c r="L87" s="3">
        <f t="shared" si="2"/>
        <v>2003.606219</v>
      </c>
      <c r="M87" s="3">
        <f t="shared" si="3"/>
        <v>5644.014669</v>
      </c>
      <c r="N87" s="3">
        <f t="shared" si="4"/>
        <v>445.2012845</v>
      </c>
    </row>
    <row r="88">
      <c r="A88" s="105">
        <v>45324.0</v>
      </c>
      <c r="B88" s="105">
        <v>87.0</v>
      </c>
      <c r="C88" s="105">
        <v>137.565</v>
      </c>
      <c r="D88" s="105">
        <v>-0.22317498922348022</v>
      </c>
      <c r="E88" s="105">
        <v>718.6807250976562</v>
      </c>
      <c r="F88" s="105">
        <v>0.11764998733997345</v>
      </c>
      <c r="H88" s="3">
        <f t="shared" si="1"/>
        <v>3220.256569</v>
      </c>
      <c r="L88" s="3">
        <f t="shared" si="2"/>
        <v>2018.425511</v>
      </c>
      <c r="M88" s="3">
        <f t="shared" si="3"/>
        <v>5710.708261</v>
      </c>
      <c r="N88" s="3">
        <f t="shared" si="4"/>
        <v>450.4620917</v>
      </c>
    </row>
    <row r="89">
      <c r="A89" s="105">
        <v>45324.0</v>
      </c>
      <c r="B89" s="105">
        <v>88.0</v>
      </c>
      <c r="C89" s="105">
        <v>138.165</v>
      </c>
      <c r="D89" s="105">
        <v>-0.22427499294281006</v>
      </c>
      <c r="E89" s="105">
        <v>727.4265747070312</v>
      </c>
      <c r="F89" s="105">
        <v>0.11874999850988388</v>
      </c>
      <c r="H89" s="3">
        <f t="shared" si="1"/>
        <v>3243.458244</v>
      </c>
      <c r="L89" s="3">
        <f t="shared" si="2"/>
        <v>2032.968095</v>
      </c>
      <c r="M89" s="3">
        <f t="shared" si="3"/>
        <v>5780.203649</v>
      </c>
      <c r="N89" s="3">
        <f t="shared" si="4"/>
        <v>455.9439052</v>
      </c>
    </row>
    <row r="90">
      <c r="A90" s="105">
        <v>45324.0</v>
      </c>
      <c r="B90" s="105">
        <v>89.0</v>
      </c>
      <c r="C90" s="105">
        <v>138.765</v>
      </c>
      <c r="D90" s="105">
        <v>-0.2251499891281128</v>
      </c>
      <c r="E90" s="105">
        <v>735.0407104492188</v>
      </c>
      <c r="F90" s="105">
        <v>0.11962498724460602</v>
      </c>
      <c r="H90" s="3">
        <f t="shared" si="1"/>
        <v>3264.671312</v>
      </c>
      <c r="L90" s="3">
        <f t="shared" si="2"/>
        <v>2046.26424</v>
      </c>
      <c r="M90" s="3">
        <f t="shared" si="3"/>
        <v>5840.706326</v>
      </c>
      <c r="N90" s="3">
        <f t="shared" si="4"/>
        <v>460.7163715</v>
      </c>
    </row>
    <row r="91">
      <c r="A91" s="105">
        <v>45324.0</v>
      </c>
      <c r="B91" s="105">
        <v>90.0</v>
      </c>
      <c r="C91" s="105">
        <v>139.365</v>
      </c>
      <c r="D91" s="105">
        <v>-0.22614999115467072</v>
      </c>
      <c r="E91" s="105">
        <v>742.9928588867188</v>
      </c>
      <c r="F91" s="105">
        <v>0.12062499672174454</v>
      </c>
      <c r="H91" s="3">
        <f t="shared" si="1"/>
        <v>3285.398576</v>
      </c>
      <c r="L91" s="3">
        <f t="shared" si="2"/>
        <v>2059.255888</v>
      </c>
      <c r="M91" s="3">
        <f t="shared" si="3"/>
        <v>5903.894885</v>
      </c>
      <c r="N91" s="3">
        <f t="shared" si="4"/>
        <v>465.7007008</v>
      </c>
    </row>
    <row r="92">
      <c r="A92" s="105">
        <v>45324.0</v>
      </c>
      <c r="B92" s="105">
        <v>91.0</v>
      </c>
      <c r="C92" s="105">
        <v>139.965</v>
      </c>
      <c r="D92" s="105">
        <v>-0.22717499732971191</v>
      </c>
      <c r="E92" s="105">
        <v>751.0184936523438</v>
      </c>
      <c r="F92" s="105">
        <v>0.12165000289678574</v>
      </c>
      <c r="H92" s="3">
        <f t="shared" si="1"/>
        <v>3305.902949</v>
      </c>
      <c r="L92" s="3">
        <f t="shared" si="2"/>
        <v>2072.10783</v>
      </c>
      <c r="M92" s="3">
        <f t="shared" si="3"/>
        <v>5967.667375</v>
      </c>
      <c r="N92" s="3">
        <f t="shared" si="4"/>
        <v>470.7310906</v>
      </c>
    </row>
    <row r="93">
      <c r="A93" s="105">
        <v>45324.0</v>
      </c>
      <c r="B93" s="105">
        <v>92.0</v>
      </c>
      <c r="C93" s="105">
        <v>140.566</v>
      </c>
      <c r="D93" s="105">
        <v>-0.22809998691082</v>
      </c>
      <c r="E93" s="105">
        <v>759.2940063476562</v>
      </c>
      <c r="F93" s="105">
        <v>0.12257499247789383</v>
      </c>
      <c r="H93" s="3">
        <f t="shared" si="1"/>
        <v>3328.777071</v>
      </c>
      <c r="L93" s="3">
        <f t="shared" si="2"/>
        <v>2086.445107</v>
      </c>
      <c r="M93" s="3">
        <f t="shared" si="3"/>
        <v>6033.425419</v>
      </c>
      <c r="N93" s="3">
        <f t="shared" si="4"/>
        <v>475.9181015</v>
      </c>
    </row>
    <row r="94">
      <c r="A94" s="105">
        <v>45324.0</v>
      </c>
      <c r="B94" s="105">
        <v>93.0</v>
      </c>
      <c r="C94" s="105">
        <v>141.064</v>
      </c>
      <c r="D94" s="105">
        <v>-0.22909998893737793</v>
      </c>
      <c r="E94" s="105">
        <v>767.3049926757812</v>
      </c>
      <c r="F94" s="105">
        <v>0.12357498705387115</v>
      </c>
      <c r="H94" s="3">
        <f t="shared" si="1"/>
        <v>3349.214447</v>
      </c>
      <c r="L94" s="3">
        <f t="shared" si="2"/>
        <v>2099.255055</v>
      </c>
      <c r="M94" s="3">
        <f t="shared" si="3"/>
        <v>6097.08151</v>
      </c>
      <c r="N94" s="3">
        <f t="shared" si="4"/>
        <v>480.9393099</v>
      </c>
    </row>
    <row r="95">
      <c r="A95" s="105">
        <v>45324.0</v>
      </c>
      <c r="B95" s="105">
        <v>94.0</v>
      </c>
      <c r="C95" s="105">
        <v>141.665</v>
      </c>
      <c r="D95" s="105">
        <v>-0.22997500002384186</v>
      </c>
      <c r="E95" s="105">
        <v>774.8161010742188</v>
      </c>
      <c r="F95" s="105">
        <v>0.12445001304149628</v>
      </c>
      <c r="H95" s="3">
        <f t="shared" si="1"/>
        <v>3369.131866</v>
      </c>
      <c r="L95" s="3">
        <f t="shared" si="2"/>
        <v>2111.7391</v>
      </c>
      <c r="M95" s="3">
        <f t="shared" si="3"/>
        <v>6156.765522</v>
      </c>
      <c r="N95" s="3">
        <f t="shared" si="4"/>
        <v>485.6471996</v>
      </c>
    </row>
    <row r="96">
      <c r="A96" s="105">
        <v>45324.0</v>
      </c>
      <c r="B96" s="105">
        <v>95.0</v>
      </c>
      <c r="C96" s="105">
        <v>142.165</v>
      </c>
      <c r="D96" s="105">
        <v>-0.2309499979019165</v>
      </c>
      <c r="E96" s="105">
        <v>782.2537841796875</v>
      </c>
      <c r="F96" s="105">
        <v>0.12542499601840973</v>
      </c>
      <c r="H96" s="3">
        <f t="shared" si="1"/>
        <v>3387.11319</v>
      </c>
      <c r="L96" s="3">
        <f t="shared" si="2"/>
        <v>2123.009619</v>
      </c>
      <c r="M96" s="3">
        <f t="shared" si="3"/>
        <v>6215.866089</v>
      </c>
      <c r="N96" s="3">
        <f t="shared" si="4"/>
        <v>490.3090671</v>
      </c>
    </row>
    <row r="97">
      <c r="A97" s="105">
        <v>45324.0</v>
      </c>
      <c r="B97" s="105">
        <v>96.0</v>
      </c>
      <c r="C97" s="105">
        <v>142.765</v>
      </c>
      <c r="D97" s="105">
        <v>-0.23179998993873596</v>
      </c>
      <c r="E97" s="105">
        <v>790.08837890625</v>
      </c>
      <c r="F97" s="105">
        <v>0.12627500295639038</v>
      </c>
      <c r="H97" s="3">
        <f t="shared" si="1"/>
        <v>3408.49186</v>
      </c>
      <c r="L97" s="3">
        <f t="shared" si="2"/>
        <v>2136.409562</v>
      </c>
      <c r="M97" s="3">
        <f t="shared" si="3"/>
        <v>6278.120555</v>
      </c>
      <c r="N97" s="3">
        <f t="shared" si="4"/>
        <v>495.2197149</v>
      </c>
    </row>
    <row r="98">
      <c r="A98" s="105">
        <v>45324.0</v>
      </c>
      <c r="B98" s="105">
        <v>97.0</v>
      </c>
      <c r="C98" s="105">
        <v>143.365</v>
      </c>
      <c r="D98" s="105">
        <v>-0.2328999936580658</v>
      </c>
      <c r="E98" s="105">
        <v>799.3486328125</v>
      </c>
      <c r="F98" s="105">
        <v>0.12737500667572021</v>
      </c>
      <c r="H98" s="3">
        <f t="shared" si="1"/>
        <v>3432.153948</v>
      </c>
      <c r="L98" s="3">
        <f t="shared" si="2"/>
        <v>2151.240728</v>
      </c>
      <c r="M98" s="3">
        <f t="shared" si="3"/>
        <v>6351.70345</v>
      </c>
      <c r="N98" s="3">
        <f t="shared" si="4"/>
        <v>501.023952</v>
      </c>
    </row>
    <row r="99">
      <c r="A99" s="105">
        <v>45324.0</v>
      </c>
      <c r="B99" s="105">
        <v>98.0</v>
      </c>
      <c r="C99" s="105">
        <v>144.064</v>
      </c>
      <c r="D99" s="105">
        <v>-0.234049990773201</v>
      </c>
      <c r="E99" s="105">
        <v>808.1386108398438</v>
      </c>
      <c r="F99" s="105">
        <v>0.1285250037908554</v>
      </c>
      <c r="H99" s="3">
        <f t="shared" si="1"/>
        <v>3452.846156</v>
      </c>
      <c r="L99" s="3">
        <f t="shared" si="2"/>
        <v>2164.210403</v>
      </c>
      <c r="M99" s="3">
        <f t="shared" si="3"/>
        <v>6421.549486</v>
      </c>
      <c r="N99" s="3">
        <f t="shared" si="4"/>
        <v>506.5334248</v>
      </c>
    </row>
    <row r="100">
      <c r="A100" s="105">
        <v>45324.0</v>
      </c>
      <c r="B100" s="105">
        <v>99.0</v>
      </c>
      <c r="C100" s="105">
        <v>144.765</v>
      </c>
      <c r="D100" s="105">
        <v>-0.23524999618530273</v>
      </c>
      <c r="E100" s="105">
        <v>818.23681640625</v>
      </c>
      <c r="F100" s="105">
        <v>0.12972499430179596</v>
      </c>
      <c r="H100" s="3">
        <f t="shared" si="1"/>
        <v>3478.158681</v>
      </c>
      <c r="L100" s="3">
        <f t="shared" si="2"/>
        <v>2180.076048</v>
      </c>
      <c r="M100" s="3">
        <f t="shared" si="3"/>
        <v>6501.790828</v>
      </c>
      <c r="N100" s="3">
        <f t="shared" si="4"/>
        <v>512.8628819</v>
      </c>
    </row>
    <row r="101">
      <c r="A101" s="105">
        <v>45324.0</v>
      </c>
      <c r="B101" s="105">
        <v>100.0</v>
      </c>
      <c r="C101" s="105">
        <v>145.365</v>
      </c>
      <c r="D101" s="105">
        <v>-0.23612499237060547</v>
      </c>
      <c r="E101" s="105">
        <v>825.8214721679688</v>
      </c>
      <c r="F101" s="105">
        <v>0.1306000053882599</v>
      </c>
      <c r="H101" s="3">
        <f t="shared" si="1"/>
        <v>3497.391207</v>
      </c>
      <c r="L101" s="3">
        <f t="shared" si="2"/>
        <v>2192.130808</v>
      </c>
      <c r="M101" s="3">
        <f t="shared" si="3"/>
        <v>6562.059255</v>
      </c>
      <c r="N101" s="3">
        <f t="shared" si="4"/>
        <v>517.6168704</v>
      </c>
    </row>
    <row r="102">
      <c r="A102" s="105">
        <v>45324.0</v>
      </c>
      <c r="B102" s="105">
        <v>101.0</v>
      </c>
      <c r="C102" s="105">
        <v>145.965</v>
      </c>
      <c r="D102" s="105">
        <v>-0.23707500100135803</v>
      </c>
      <c r="E102" s="105">
        <v>833.802978515625</v>
      </c>
      <c r="F102" s="105">
        <v>0.13155001401901245</v>
      </c>
      <c r="H102" s="3">
        <f t="shared" si="1"/>
        <v>3517.043024</v>
      </c>
      <c r="L102" s="3">
        <f t="shared" si="2"/>
        <v>2204.448376</v>
      </c>
      <c r="M102" s="3">
        <f t="shared" si="3"/>
        <v>6625.481095</v>
      </c>
      <c r="N102" s="3">
        <f t="shared" si="4"/>
        <v>522.6196009</v>
      </c>
    </row>
    <row r="103">
      <c r="A103" s="105">
        <v>45324.0</v>
      </c>
      <c r="B103" s="105">
        <v>102.0</v>
      </c>
      <c r="C103" s="105">
        <v>146.465</v>
      </c>
      <c r="D103" s="105">
        <v>-0.2380249947309494</v>
      </c>
      <c r="E103" s="105">
        <v>841.1964721679688</v>
      </c>
      <c r="F103" s="105">
        <v>0.13249999284744263</v>
      </c>
      <c r="H103" s="3">
        <f t="shared" si="1"/>
        <v>3534.067811</v>
      </c>
      <c r="L103" s="3">
        <f t="shared" si="2"/>
        <v>2215.119347</v>
      </c>
      <c r="M103" s="3">
        <f t="shared" si="3"/>
        <v>6684.230528</v>
      </c>
      <c r="N103" s="3">
        <f t="shared" si="4"/>
        <v>527.2537709</v>
      </c>
    </row>
    <row r="104">
      <c r="A104" s="105">
        <v>45324.0</v>
      </c>
      <c r="B104" s="105">
        <v>103.0</v>
      </c>
      <c r="C104" s="105">
        <v>147.064</v>
      </c>
      <c r="D104" s="105">
        <v>-0.2389249950647354</v>
      </c>
      <c r="E104" s="105">
        <v>848.7958374023438</v>
      </c>
      <c r="F104" s="105">
        <v>0.13339999318122864</v>
      </c>
      <c r="H104" s="3">
        <f t="shared" si="1"/>
        <v>3552.561912</v>
      </c>
      <c r="L104" s="3">
        <f t="shared" si="2"/>
        <v>2226.71127</v>
      </c>
      <c r="M104" s="3">
        <f t="shared" si="3"/>
        <v>6744.615838</v>
      </c>
      <c r="N104" s="3">
        <f t="shared" si="4"/>
        <v>532.0169791</v>
      </c>
    </row>
    <row r="105">
      <c r="A105" s="105">
        <v>45324.0</v>
      </c>
      <c r="B105" s="105">
        <v>104.0</v>
      </c>
      <c r="C105" s="105">
        <v>147.566</v>
      </c>
      <c r="D105" s="105">
        <v>-0.23989999294281006</v>
      </c>
      <c r="E105" s="105">
        <v>856.5862426757812</v>
      </c>
      <c r="F105" s="105">
        <v>0.13437500596046448</v>
      </c>
      <c r="H105" s="3">
        <f t="shared" si="1"/>
        <v>3570.597198</v>
      </c>
      <c r="L105" s="3">
        <f t="shared" si="2"/>
        <v>2238.015612</v>
      </c>
      <c r="M105" s="3">
        <f t="shared" si="3"/>
        <v>6806.51917</v>
      </c>
      <c r="N105" s="3">
        <f t="shared" si="4"/>
        <v>536.8999294</v>
      </c>
    </row>
    <row r="106">
      <c r="A106" s="105">
        <v>45324.0</v>
      </c>
      <c r="B106" s="105">
        <v>105.0</v>
      </c>
      <c r="C106" s="105">
        <v>148.166</v>
      </c>
      <c r="D106" s="105">
        <v>-0.24079999327659607</v>
      </c>
      <c r="E106" s="105">
        <v>864.817626953125</v>
      </c>
      <c r="F106" s="105">
        <v>0.1352750062942505</v>
      </c>
      <c r="H106" s="3">
        <f t="shared" si="1"/>
        <v>3591.435428</v>
      </c>
      <c r="L106" s="3">
        <f t="shared" si="2"/>
        <v>2251.076811</v>
      </c>
      <c r="M106" s="3">
        <f t="shared" si="3"/>
        <v>6871.926565</v>
      </c>
      <c r="N106" s="3">
        <f t="shared" si="4"/>
        <v>542.0592811</v>
      </c>
    </row>
    <row r="107">
      <c r="A107" s="105">
        <v>45324.0</v>
      </c>
      <c r="B107" s="105">
        <v>106.0</v>
      </c>
      <c r="C107" s="105">
        <v>148.766</v>
      </c>
      <c r="D107" s="105">
        <v>-0.24187499284744263</v>
      </c>
      <c r="E107" s="105">
        <v>874.0191650390625</v>
      </c>
      <c r="F107" s="105">
        <v>0.13635000586509705</v>
      </c>
      <c r="H107" s="3">
        <f t="shared" si="1"/>
        <v>3613.516035</v>
      </c>
      <c r="L107" s="3">
        <f t="shared" si="2"/>
        <v>2264.916721</v>
      </c>
      <c r="M107" s="3">
        <f t="shared" si="3"/>
        <v>6945.042899</v>
      </c>
      <c r="N107" s="3">
        <f t="shared" si="4"/>
        <v>547.8267157</v>
      </c>
    </row>
    <row r="108">
      <c r="A108" s="105">
        <v>45324.0</v>
      </c>
      <c r="B108" s="105">
        <v>107.0</v>
      </c>
      <c r="C108" s="105">
        <v>149.465</v>
      </c>
      <c r="D108" s="105">
        <v>-0.24302498996257782</v>
      </c>
      <c r="E108" s="105">
        <v>882.9266357421875</v>
      </c>
      <c r="F108" s="105">
        <v>0.13750000298023224</v>
      </c>
      <c r="H108" s="3">
        <f t="shared" si="1"/>
        <v>3633.069323</v>
      </c>
      <c r="L108" s="3">
        <f t="shared" si="2"/>
        <v>2277.172532</v>
      </c>
      <c r="M108" s="3">
        <f t="shared" si="3"/>
        <v>7015.822543</v>
      </c>
      <c r="N108" s="3">
        <f t="shared" si="4"/>
        <v>553.4098317</v>
      </c>
    </row>
    <row r="109">
      <c r="A109" s="105">
        <v>45324.0</v>
      </c>
      <c r="B109" s="105">
        <v>108.0</v>
      </c>
      <c r="C109" s="105">
        <v>150.064</v>
      </c>
      <c r="D109" s="105">
        <v>-0.2440750002861023</v>
      </c>
      <c r="E109" s="105">
        <v>891.584228515625</v>
      </c>
      <c r="F109" s="105">
        <v>0.1385500133037567</v>
      </c>
      <c r="H109" s="3">
        <f t="shared" si="1"/>
        <v>3652.910898</v>
      </c>
      <c r="L109" s="3">
        <f t="shared" si="2"/>
        <v>2289.609038</v>
      </c>
      <c r="M109" s="3">
        <f t="shared" si="3"/>
        <v>7084.616634</v>
      </c>
      <c r="N109" s="3">
        <f t="shared" si="4"/>
        <v>558.8363267</v>
      </c>
    </row>
    <row r="110">
      <c r="A110" s="105">
        <v>45324.0</v>
      </c>
      <c r="B110" s="105">
        <v>109.0</v>
      </c>
      <c r="C110" s="105">
        <v>150.665</v>
      </c>
      <c r="D110" s="105">
        <v>-0.24494999647140503</v>
      </c>
      <c r="E110" s="105">
        <v>899.7127685546875</v>
      </c>
      <c r="F110" s="105">
        <v>0.13942499458789825</v>
      </c>
      <c r="H110" s="3">
        <f t="shared" si="1"/>
        <v>3673.046669</v>
      </c>
      <c r="L110" s="3">
        <f t="shared" si="2"/>
        <v>2302.229944</v>
      </c>
      <c r="M110" s="3">
        <f t="shared" si="3"/>
        <v>7149.206818</v>
      </c>
      <c r="N110" s="3">
        <f t="shared" si="4"/>
        <v>563.9312166</v>
      </c>
    </row>
    <row r="111">
      <c r="A111" s="105">
        <v>45324.0</v>
      </c>
      <c r="B111" s="105">
        <v>110.0</v>
      </c>
      <c r="C111" s="105">
        <v>151.266</v>
      </c>
      <c r="D111" s="105">
        <v>-0.24597498774528503</v>
      </c>
      <c r="E111" s="105">
        <v>908.017578125</v>
      </c>
      <c r="F111" s="105">
        <v>0.14044998586177826</v>
      </c>
      <c r="H111" s="3">
        <f t="shared" si="1"/>
        <v>3691.503703</v>
      </c>
      <c r="L111" s="3">
        <f t="shared" si="2"/>
        <v>2313.798633</v>
      </c>
      <c r="M111" s="3">
        <f t="shared" si="3"/>
        <v>7215.197658</v>
      </c>
      <c r="N111" s="3">
        <f t="shared" si="4"/>
        <v>569.1365905</v>
      </c>
    </row>
    <row r="112">
      <c r="A112" s="105">
        <v>45324.0</v>
      </c>
      <c r="B112" s="105">
        <v>111.0</v>
      </c>
      <c r="C112" s="105">
        <v>151.866</v>
      </c>
      <c r="D112" s="105">
        <v>-0.24695000052452087</v>
      </c>
      <c r="E112" s="105">
        <v>916.14599609375</v>
      </c>
      <c r="F112" s="105">
        <v>0.1414250135421753</v>
      </c>
      <c r="H112" s="3">
        <f t="shared" si="1"/>
        <v>3709.844074</v>
      </c>
      <c r="L112" s="3">
        <f t="shared" si="2"/>
        <v>2325.2942</v>
      </c>
      <c r="M112" s="3">
        <f t="shared" si="3"/>
        <v>7279.786873</v>
      </c>
      <c r="N112" s="3">
        <f t="shared" si="4"/>
        <v>574.2314038</v>
      </c>
    </row>
    <row r="113">
      <c r="A113" s="105">
        <v>45324.0</v>
      </c>
      <c r="B113" s="105">
        <v>112.0</v>
      </c>
      <c r="C113" s="105">
        <v>152.466</v>
      </c>
      <c r="D113" s="105">
        <v>-0.24792499840259552</v>
      </c>
      <c r="E113" s="105">
        <v>924.39208984375</v>
      </c>
      <c r="F113" s="105">
        <v>0.14239999651908875</v>
      </c>
      <c r="H113" s="3">
        <f t="shared" si="1"/>
        <v>3728.515058</v>
      </c>
      <c r="L113" s="3">
        <f t="shared" si="2"/>
        <v>2336.996991</v>
      </c>
      <c r="M113" s="3">
        <f t="shared" si="3"/>
        <v>7345.311151</v>
      </c>
      <c r="N113" s="3">
        <f t="shared" si="4"/>
        <v>579.3999752</v>
      </c>
    </row>
    <row r="114">
      <c r="A114" s="105">
        <v>45324.0</v>
      </c>
      <c r="B114" s="105">
        <v>113.0</v>
      </c>
      <c r="C114" s="105">
        <v>152.965</v>
      </c>
      <c r="D114" s="105">
        <v>-0.24889999628067017</v>
      </c>
      <c r="E114" s="105">
        <v>932.2706298828125</v>
      </c>
      <c r="F114" s="105">
        <v>0.1433749943971634</v>
      </c>
      <c r="H114" s="3">
        <f t="shared" si="1"/>
        <v>3745.563053</v>
      </c>
      <c r="L114" s="3">
        <f t="shared" si="2"/>
        <v>2347.682508</v>
      </c>
      <c r="M114" s="3">
        <f t="shared" si="3"/>
        <v>7407.914811</v>
      </c>
      <c r="N114" s="3">
        <f t="shared" si="4"/>
        <v>584.3381675</v>
      </c>
    </row>
    <row r="115">
      <c r="A115" s="105">
        <v>45324.0</v>
      </c>
      <c r="B115" s="105">
        <v>114.0</v>
      </c>
      <c r="C115" s="105">
        <v>153.564</v>
      </c>
      <c r="D115" s="105">
        <v>-0.24974998831748962</v>
      </c>
      <c r="E115" s="105">
        <v>940.3843994140625</v>
      </c>
      <c r="F115" s="105">
        <v>0.14422498643398285</v>
      </c>
      <c r="H115" s="3">
        <f t="shared" si="1"/>
        <v>3765.303077</v>
      </c>
      <c r="L115" s="3">
        <f t="shared" si="2"/>
        <v>2360.055363</v>
      </c>
      <c r="M115" s="3">
        <f t="shared" si="3"/>
        <v>7472.387628</v>
      </c>
      <c r="N115" s="3">
        <f t="shared" si="4"/>
        <v>589.4237994</v>
      </c>
    </row>
    <row r="116">
      <c r="A116" s="105">
        <v>45324.0</v>
      </c>
      <c r="B116" s="105">
        <v>115.0</v>
      </c>
      <c r="C116" s="105">
        <v>154.165</v>
      </c>
      <c r="D116" s="105">
        <v>-0.25087499618530273</v>
      </c>
      <c r="E116" s="105">
        <v>949.1448974609375</v>
      </c>
      <c r="F116" s="105">
        <v>0.14534999430179596</v>
      </c>
      <c r="H116" s="3">
        <f t="shared" si="1"/>
        <v>3783.337965</v>
      </c>
      <c r="L116" s="3">
        <f t="shared" si="2"/>
        <v>2371.359456</v>
      </c>
      <c r="M116" s="3">
        <f t="shared" si="3"/>
        <v>7541.999413</v>
      </c>
      <c r="N116" s="3">
        <f t="shared" si="4"/>
        <v>594.9147944</v>
      </c>
    </row>
    <row r="117">
      <c r="A117" s="105">
        <v>45324.0</v>
      </c>
      <c r="B117" s="105">
        <v>116.0</v>
      </c>
      <c r="C117" s="105">
        <v>154.866</v>
      </c>
      <c r="D117" s="105">
        <v>-0.25200000405311584</v>
      </c>
      <c r="E117" s="105">
        <v>958.4786376953125</v>
      </c>
      <c r="F117" s="105">
        <v>0.14647501707077026</v>
      </c>
      <c r="H117" s="3">
        <f t="shared" si="1"/>
        <v>3803.486596</v>
      </c>
      <c r="L117" s="3">
        <f t="shared" si="2"/>
        <v>2383.988422</v>
      </c>
      <c r="M117" s="3">
        <f t="shared" si="3"/>
        <v>7616.166238</v>
      </c>
      <c r="N117" s="3">
        <f t="shared" si="4"/>
        <v>600.7650921</v>
      </c>
    </row>
    <row r="118">
      <c r="A118" s="105">
        <v>45324.0</v>
      </c>
      <c r="B118" s="105">
        <v>117.0</v>
      </c>
      <c r="C118" s="105">
        <v>155.365</v>
      </c>
      <c r="D118" s="105">
        <v>-0.252824991941452</v>
      </c>
      <c r="E118" s="105">
        <v>965.8427124023438</v>
      </c>
      <c r="F118" s="105">
        <v>0.14730000495910645</v>
      </c>
      <c r="H118" s="3">
        <f t="shared" si="1"/>
        <v>3820.202682</v>
      </c>
      <c r="L118" s="3">
        <f t="shared" si="2"/>
        <v>2394.465902</v>
      </c>
      <c r="M118" s="3">
        <f t="shared" si="3"/>
        <v>7674.681905</v>
      </c>
      <c r="N118" s="3">
        <f t="shared" si="4"/>
        <v>605.3808225</v>
      </c>
    </row>
    <row r="119">
      <c r="A119" s="105">
        <v>45324.0</v>
      </c>
      <c r="B119" s="105">
        <v>118.0</v>
      </c>
      <c r="C119" s="105">
        <v>155.965</v>
      </c>
      <c r="D119" s="105">
        <v>-0.25382497906684875</v>
      </c>
      <c r="E119" s="105">
        <v>974.353271484375</v>
      </c>
      <c r="F119" s="105">
        <v>0.14829997718334198</v>
      </c>
      <c r="H119" s="3">
        <f t="shared" si="1"/>
        <v>3838.681579</v>
      </c>
      <c r="L119" s="3">
        <f t="shared" si="2"/>
        <v>2406.048295</v>
      </c>
      <c r="M119" s="3">
        <f t="shared" si="3"/>
        <v>7742.307651</v>
      </c>
      <c r="N119" s="3">
        <f t="shared" si="4"/>
        <v>610.7151582</v>
      </c>
    </row>
    <row r="120">
      <c r="A120" s="105">
        <v>45324.0</v>
      </c>
      <c r="B120" s="105">
        <v>119.0</v>
      </c>
      <c r="C120" s="105">
        <v>156.665</v>
      </c>
      <c r="D120" s="105">
        <v>-0.25494998693466187</v>
      </c>
      <c r="E120" s="105">
        <v>982.9814453125</v>
      </c>
      <c r="F120" s="105">
        <v>0.1494249850511551</v>
      </c>
      <c r="H120" s="3">
        <f t="shared" si="1"/>
        <v>3855.585392</v>
      </c>
      <c r="L120" s="3">
        <f t="shared" si="2"/>
        <v>2416.643441</v>
      </c>
      <c r="M120" s="3">
        <f t="shared" si="3"/>
        <v>7810.867976</v>
      </c>
      <c r="N120" s="3">
        <f t="shared" si="4"/>
        <v>616.1232137</v>
      </c>
    </row>
    <row r="121">
      <c r="A121" s="105">
        <v>45324.0</v>
      </c>
      <c r="B121" s="105">
        <v>120.0</v>
      </c>
      <c r="C121" s="105">
        <v>157.167</v>
      </c>
      <c r="D121" s="105">
        <v>-0.2557999789714813</v>
      </c>
      <c r="E121" s="105">
        <v>990.595458984375</v>
      </c>
      <c r="F121" s="105">
        <v>0.15027497708797455</v>
      </c>
      <c r="H121" s="3">
        <f t="shared" si="1"/>
        <v>3872.539251</v>
      </c>
      <c r="L121" s="3">
        <f t="shared" si="2"/>
        <v>2427.269955</v>
      </c>
      <c r="M121" s="3">
        <f t="shared" si="3"/>
        <v>7871.369683</v>
      </c>
      <c r="N121" s="3">
        <f t="shared" si="4"/>
        <v>620.8956034</v>
      </c>
    </row>
    <row r="122">
      <c r="A122" s="105">
        <v>45324.0</v>
      </c>
      <c r="B122" s="105">
        <v>121.0</v>
      </c>
      <c r="C122" s="105">
        <v>157.767</v>
      </c>
      <c r="D122" s="105">
        <v>-0.25677499175071716</v>
      </c>
      <c r="E122" s="105">
        <v>999.2088623046875</v>
      </c>
      <c r="F122" s="105">
        <v>0.15125000476837158</v>
      </c>
      <c r="H122" s="3">
        <f t="shared" si="1"/>
        <v>3891.379201</v>
      </c>
      <c r="L122" s="3">
        <f t="shared" si="2"/>
        <v>2439.078652</v>
      </c>
      <c r="M122" s="3">
        <f t="shared" si="3"/>
        <v>7939.812639</v>
      </c>
      <c r="N122" s="3">
        <f t="shared" si="4"/>
        <v>626.2944009</v>
      </c>
    </row>
    <row r="123">
      <c r="A123" s="105">
        <v>45324.0</v>
      </c>
      <c r="B123" s="105">
        <v>122.0</v>
      </c>
      <c r="C123" s="105">
        <v>158.265</v>
      </c>
      <c r="D123" s="105">
        <v>-0.2576249837875366</v>
      </c>
      <c r="E123" s="105">
        <v>1006.6611328125</v>
      </c>
      <c r="F123" s="105">
        <v>0.15209999680519104</v>
      </c>
      <c r="H123" s="3">
        <f t="shared" si="1"/>
        <v>3907.46704</v>
      </c>
      <c r="L123" s="3">
        <f t="shared" si="2"/>
        <v>2449.162353</v>
      </c>
      <c r="M123" s="3">
        <f t="shared" si="3"/>
        <v>7999.029119</v>
      </c>
      <c r="N123" s="3">
        <f t="shared" si="4"/>
        <v>630.9654116</v>
      </c>
    </row>
    <row r="124">
      <c r="A124" s="105">
        <v>45324.0</v>
      </c>
      <c r="B124" s="105">
        <v>123.0</v>
      </c>
      <c r="C124" s="105">
        <v>158.765</v>
      </c>
      <c r="D124" s="105">
        <v>-0.25847500562667847</v>
      </c>
      <c r="E124" s="105">
        <v>1014.0105590820312</v>
      </c>
      <c r="F124" s="105">
        <v>0.1529500037431717</v>
      </c>
      <c r="H124" s="3">
        <f t="shared" si="1"/>
        <v>3923.050728</v>
      </c>
      <c r="L124" s="3">
        <f t="shared" si="2"/>
        <v>2458.930058</v>
      </c>
      <c r="M124" s="3">
        <f t="shared" si="3"/>
        <v>8057.428388</v>
      </c>
      <c r="N124" s="3">
        <f t="shared" si="4"/>
        <v>635.5719605</v>
      </c>
    </row>
    <row r="125">
      <c r="A125" s="105">
        <v>45324.0</v>
      </c>
      <c r="B125" s="105">
        <v>124.0</v>
      </c>
      <c r="C125" s="105">
        <v>159.465</v>
      </c>
      <c r="D125" s="105">
        <v>-0.25972500443458557</v>
      </c>
      <c r="E125" s="105">
        <v>1023.8734130859375</v>
      </c>
      <c r="F125" s="105">
        <v>0.1542000025510788</v>
      </c>
      <c r="H125" s="3">
        <f t="shared" si="1"/>
        <v>3942.144174</v>
      </c>
      <c r="L125" s="3">
        <f t="shared" si="2"/>
        <v>2470.897644</v>
      </c>
      <c r="M125" s="3">
        <f t="shared" si="3"/>
        <v>8135.799604</v>
      </c>
      <c r="N125" s="3">
        <f t="shared" si="4"/>
        <v>641.7539015</v>
      </c>
    </row>
    <row r="126">
      <c r="A126" s="105">
        <v>45324.0</v>
      </c>
      <c r="B126" s="105">
        <v>125.0</v>
      </c>
      <c r="C126" s="105">
        <v>160.066</v>
      </c>
      <c r="D126" s="105">
        <v>-0.2606000006198883</v>
      </c>
      <c r="E126" s="105">
        <v>1031.61962890625</v>
      </c>
      <c r="F126" s="105">
        <v>0.15507501363754272</v>
      </c>
      <c r="H126" s="3">
        <f t="shared" si="1"/>
        <v>3958.632488</v>
      </c>
      <c r="L126" s="3">
        <f t="shared" si="2"/>
        <v>2481.232359</v>
      </c>
      <c r="M126" s="3">
        <f t="shared" si="3"/>
        <v>8197.351802</v>
      </c>
      <c r="N126" s="3">
        <f t="shared" si="4"/>
        <v>646.6091543</v>
      </c>
    </row>
    <row r="127">
      <c r="A127" s="105">
        <v>45324.0</v>
      </c>
      <c r="B127" s="105">
        <v>126.0</v>
      </c>
      <c r="C127" s="105">
        <v>160.667</v>
      </c>
      <c r="D127" s="105">
        <v>-0.26170000433921814</v>
      </c>
      <c r="E127" s="105">
        <v>1041.2913818359375</v>
      </c>
      <c r="F127" s="105">
        <v>0.15617501735687256</v>
      </c>
      <c r="H127" s="3">
        <f t="shared" si="1"/>
        <v>3978.950572</v>
      </c>
      <c r="L127" s="3">
        <f t="shared" si="2"/>
        <v>2493.967536</v>
      </c>
      <c r="M127" s="3">
        <f t="shared" si="3"/>
        <v>8274.20451</v>
      </c>
      <c r="N127" s="3">
        <f t="shared" si="4"/>
        <v>652.671315</v>
      </c>
    </row>
    <row r="128">
      <c r="A128" s="105">
        <v>45324.0</v>
      </c>
      <c r="B128" s="105">
        <v>127.0</v>
      </c>
      <c r="C128" s="105">
        <v>161.265</v>
      </c>
      <c r="D128" s="105">
        <v>-0.2626749873161316</v>
      </c>
      <c r="E128" s="105">
        <v>1049.405029296875</v>
      </c>
      <c r="F128" s="105">
        <v>0.15714998543262482</v>
      </c>
      <c r="H128" s="3">
        <f t="shared" si="1"/>
        <v>3995.070258</v>
      </c>
      <c r="L128" s="3">
        <f t="shared" si="2"/>
        <v>2504.071199</v>
      </c>
      <c r="M128" s="3">
        <f t="shared" si="3"/>
        <v>8338.676356</v>
      </c>
      <c r="N128" s="3">
        <f t="shared" si="4"/>
        <v>657.7568703</v>
      </c>
    </row>
    <row r="129">
      <c r="A129" s="105">
        <v>45324.0</v>
      </c>
      <c r="B129" s="105">
        <v>128.0</v>
      </c>
      <c r="C129" s="105">
        <v>161.965</v>
      </c>
      <c r="D129" s="105">
        <v>-0.2638999819755554</v>
      </c>
      <c r="E129" s="105">
        <v>1059.650146484375</v>
      </c>
      <c r="F129" s="105">
        <v>0.15837499499320984</v>
      </c>
      <c r="H129" s="3">
        <f t="shared" si="1"/>
        <v>4015.347552</v>
      </c>
      <c r="L129" s="3">
        <f t="shared" si="2"/>
        <v>2516.780809</v>
      </c>
      <c r="M129" s="3">
        <f t="shared" si="3"/>
        <v>8420.085073</v>
      </c>
      <c r="N129" s="3">
        <f t="shared" si="4"/>
        <v>664.1784102</v>
      </c>
    </row>
    <row r="130">
      <c r="A130" s="105">
        <v>45324.0</v>
      </c>
      <c r="B130" s="105">
        <v>129.0</v>
      </c>
      <c r="C130" s="105">
        <v>162.667</v>
      </c>
      <c r="D130" s="105">
        <v>-0.2649500072002411</v>
      </c>
      <c r="E130" s="105">
        <v>1068.248779296875</v>
      </c>
      <c r="F130" s="105">
        <v>0.15942500531673431</v>
      </c>
      <c r="H130" s="3">
        <f t="shared" si="1"/>
        <v>4031.888093</v>
      </c>
      <c r="L130" s="3">
        <f t="shared" si="2"/>
        <v>2527.14826</v>
      </c>
      <c r="M130" s="3">
        <f t="shared" si="3"/>
        <v>8488.410661</v>
      </c>
      <c r="N130" s="3">
        <f t="shared" si="4"/>
        <v>669.5679497</v>
      </c>
    </row>
    <row r="131">
      <c r="A131" s="105">
        <v>45324.0</v>
      </c>
      <c r="B131" s="105">
        <v>130.0</v>
      </c>
      <c r="C131" s="105">
        <v>163.265</v>
      </c>
      <c r="D131" s="105">
        <v>-0.265874981880188</v>
      </c>
      <c r="E131" s="105">
        <v>1076.59765625</v>
      </c>
      <c r="F131" s="105">
        <v>0.1603499948978424</v>
      </c>
      <c r="H131" s="3">
        <f t="shared" si="1"/>
        <v>4049.262735</v>
      </c>
      <c r="L131" s="3">
        <f t="shared" si="2"/>
        <v>2538.038516</v>
      </c>
      <c r="M131" s="3">
        <f t="shared" si="3"/>
        <v>8554.751665</v>
      </c>
      <c r="N131" s="3">
        <f t="shared" si="4"/>
        <v>674.8009446</v>
      </c>
    </row>
    <row r="132">
      <c r="A132" s="105">
        <v>45324.0</v>
      </c>
      <c r="B132" s="105">
        <v>131.0</v>
      </c>
      <c r="C132" s="105">
        <v>163.766</v>
      </c>
      <c r="D132" s="105">
        <v>-0.26684999465942383</v>
      </c>
      <c r="E132" s="105">
        <v>1085.0052490234375</v>
      </c>
      <c r="F132" s="105">
        <v>0.16132499277591705</v>
      </c>
      <c r="H132" s="3">
        <f t="shared" si="1"/>
        <v>4065.974408</v>
      </c>
      <c r="L132" s="3">
        <f t="shared" si="2"/>
        <v>2548.513231</v>
      </c>
      <c r="M132" s="3">
        <f t="shared" si="3"/>
        <v>8621.55923</v>
      </c>
      <c r="N132" s="3">
        <f t="shared" si="4"/>
        <v>680.070742</v>
      </c>
    </row>
    <row r="133">
      <c r="A133" s="105">
        <v>45324.0</v>
      </c>
      <c r="B133" s="105">
        <v>132.0</v>
      </c>
      <c r="C133" s="105">
        <v>164.465</v>
      </c>
      <c r="D133" s="105">
        <v>-0.26784998178482056</v>
      </c>
      <c r="E133" s="105">
        <v>1093.118896484375</v>
      </c>
      <c r="F133" s="105">
        <v>0.16232499480247498</v>
      </c>
      <c r="H133" s="3">
        <f t="shared" si="1"/>
        <v>4081.08632</v>
      </c>
      <c r="L133" s="3">
        <f t="shared" si="2"/>
        <v>2557.98523</v>
      </c>
      <c r="M133" s="3">
        <f t="shared" si="3"/>
        <v>8686.031077</v>
      </c>
      <c r="N133" s="3">
        <f t="shared" si="4"/>
        <v>685.1562973</v>
      </c>
    </row>
    <row r="134">
      <c r="A134" s="105">
        <v>45324.0</v>
      </c>
      <c r="B134" s="105">
        <v>133.0</v>
      </c>
      <c r="C134" s="105">
        <v>164.865</v>
      </c>
      <c r="D134" s="105">
        <v>-0.2687000036239624</v>
      </c>
      <c r="E134" s="105">
        <v>1100.5418701171875</v>
      </c>
      <c r="F134" s="105">
        <v>0.16317501664161682</v>
      </c>
      <c r="H134" s="3">
        <f t="shared" si="1"/>
        <v>4095.801471</v>
      </c>
      <c r="L134" s="3">
        <f t="shared" si="2"/>
        <v>2567.208544</v>
      </c>
      <c r="M134" s="3">
        <f t="shared" si="3"/>
        <v>8745.014761</v>
      </c>
      <c r="N134" s="3">
        <f t="shared" si="4"/>
        <v>689.808945</v>
      </c>
    </row>
    <row r="135">
      <c r="A135" s="105">
        <v>45324.0</v>
      </c>
      <c r="B135" s="105">
        <v>134.0</v>
      </c>
      <c r="C135" s="105">
        <v>165.566</v>
      </c>
      <c r="D135" s="105">
        <v>-0.26977500319480896</v>
      </c>
      <c r="E135" s="105">
        <v>1109.3021240234375</v>
      </c>
      <c r="F135" s="105">
        <v>0.16425001621246338</v>
      </c>
      <c r="H135" s="3">
        <f t="shared" si="1"/>
        <v>4111.952964</v>
      </c>
      <c r="L135" s="3">
        <f t="shared" si="2"/>
        <v>2577.332143</v>
      </c>
      <c r="M135" s="3">
        <f t="shared" si="3"/>
        <v>8814.624607</v>
      </c>
      <c r="N135" s="3">
        <f t="shared" si="4"/>
        <v>695.299787</v>
      </c>
    </row>
    <row r="136">
      <c r="A136" s="105">
        <v>45324.0</v>
      </c>
      <c r="B136" s="105">
        <v>135.0</v>
      </c>
      <c r="C136" s="105">
        <v>166.166</v>
      </c>
      <c r="D136" s="105">
        <v>-0.27079999446868896</v>
      </c>
      <c r="E136" s="105">
        <v>1118.7681884765625</v>
      </c>
      <c r="F136" s="105">
        <v>0.1652749925851822</v>
      </c>
      <c r="H136" s="3">
        <f t="shared" si="1"/>
        <v>4131.344946</v>
      </c>
      <c r="L136" s="3">
        <f t="shared" si="2"/>
        <v>2589.486848</v>
      </c>
      <c r="M136" s="3">
        <f t="shared" si="3"/>
        <v>8889.842893</v>
      </c>
      <c r="N136" s="3">
        <f t="shared" si="4"/>
        <v>701.2330242</v>
      </c>
    </row>
    <row r="137">
      <c r="A137" s="105">
        <v>45324.0</v>
      </c>
      <c r="B137" s="105">
        <v>136.0</v>
      </c>
      <c r="C137" s="105">
        <v>166.765</v>
      </c>
      <c r="D137" s="105">
        <v>-0.27175000309944153</v>
      </c>
      <c r="E137" s="105">
        <v>1126.6319580078125</v>
      </c>
      <c r="F137" s="105">
        <v>0.16622501611709595</v>
      </c>
      <c r="H137" s="3">
        <f t="shared" si="1"/>
        <v>4145.839725</v>
      </c>
      <c r="L137" s="3">
        <f t="shared" si="2"/>
        <v>2598.572035</v>
      </c>
      <c r="M137" s="3">
        <f t="shared" si="3"/>
        <v>8952.329185</v>
      </c>
      <c r="N137" s="3">
        <f t="shared" si="4"/>
        <v>706.1619585</v>
      </c>
    </row>
    <row r="138">
      <c r="A138" s="105">
        <v>45324.0</v>
      </c>
      <c r="B138" s="105">
        <v>137.0</v>
      </c>
      <c r="C138" s="105">
        <v>167.365</v>
      </c>
      <c r="D138" s="105">
        <v>-0.27285000681877136</v>
      </c>
      <c r="E138" s="105">
        <v>1136.0390625</v>
      </c>
      <c r="F138" s="105">
        <v>0.1673250049352646</v>
      </c>
      <c r="H138" s="3">
        <f t="shared" si="1"/>
        <v>4163.602837</v>
      </c>
      <c r="L138" s="3">
        <f t="shared" si="2"/>
        <v>2609.705781</v>
      </c>
      <c r="M138" s="3">
        <f t="shared" si="3"/>
        <v>9027.078969</v>
      </c>
      <c r="N138" s="3">
        <f t="shared" si="4"/>
        <v>712.0582401</v>
      </c>
    </row>
    <row r="139">
      <c r="A139" s="105">
        <v>45324.0</v>
      </c>
      <c r="B139" s="105">
        <v>138.0</v>
      </c>
      <c r="C139" s="105">
        <v>167.965</v>
      </c>
      <c r="D139" s="105">
        <v>-0.2737250030040741</v>
      </c>
      <c r="E139" s="105">
        <v>1143.7852783203125</v>
      </c>
      <c r="F139" s="105">
        <v>0.16820001602172852</v>
      </c>
      <c r="H139" s="3">
        <f t="shared" si="1"/>
        <v>4178.592623</v>
      </c>
      <c r="L139" s="3">
        <f t="shared" si="2"/>
        <v>2619.101233</v>
      </c>
      <c r="M139" s="3">
        <f t="shared" si="3"/>
        <v>9088.631168</v>
      </c>
      <c r="N139" s="3">
        <f t="shared" si="4"/>
        <v>716.9134929</v>
      </c>
    </row>
    <row r="140">
      <c r="A140" s="105">
        <v>45324.0</v>
      </c>
      <c r="B140" s="105">
        <v>139.0</v>
      </c>
      <c r="C140" s="105">
        <v>168.564</v>
      </c>
      <c r="D140" s="105">
        <v>-0.27469998598098755</v>
      </c>
      <c r="E140" s="105">
        <v>1151.972412109375</v>
      </c>
      <c r="F140" s="105">
        <v>0.16917498409748077</v>
      </c>
      <c r="H140" s="3">
        <f t="shared" si="1"/>
        <v>4193.565602</v>
      </c>
      <c r="L140" s="3">
        <f t="shared" si="2"/>
        <v>2628.486151</v>
      </c>
      <c r="M140" s="3">
        <f t="shared" si="3"/>
        <v>9153.686944</v>
      </c>
      <c r="N140" s="3">
        <f t="shared" si="4"/>
        <v>722.0451088</v>
      </c>
    </row>
    <row r="141">
      <c r="A141" s="105">
        <v>45324.0</v>
      </c>
      <c r="B141" s="105">
        <v>140.0</v>
      </c>
      <c r="C141" s="105">
        <v>169.064</v>
      </c>
      <c r="D141" s="105">
        <v>-0.27559998631477356</v>
      </c>
      <c r="E141" s="105">
        <v>1159.3804931640625</v>
      </c>
      <c r="F141" s="105">
        <v>0.17007498443126678</v>
      </c>
      <c r="H141" s="3">
        <f t="shared" si="1"/>
        <v>4206.75091</v>
      </c>
      <c r="L141" s="3">
        <f t="shared" si="2"/>
        <v>2636.750573</v>
      </c>
      <c r="M141" s="3">
        <f t="shared" si="3"/>
        <v>9212.55229</v>
      </c>
      <c r="N141" s="3">
        <f t="shared" si="4"/>
        <v>726.6884219</v>
      </c>
    </row>
    <row r="142">
      <c r="A142" s="105">
        <v>45324.0</v>
      </c>
      <c r="B142" s="105">
        <v>141.0</v>
      </c>
      <c r="C142" s="105">
        <v>169.667</v>
      </c>
      <c r="D142" s="105">
        <v>-0.2765749990940094</v>
      </c>
      <c r="E142" s="105">
        <v>1167.65576171875</v>
      </c>
      <c r="F142" s="105">
        <v>0.17104999721050262</v>
      </c>
      <c r="H142" s="3">
        <f t="shared" si="1"/>
        <v>4221.841329</v>
      </c>
      <c r="L142" s="3">
        <f t="shared" si="2"/>
        <v>2646.209101</v>
      </c>
      <c r="M142" s="3">
        <f t="shared" si="3"/>
        <v>9278.308394</v>
      </c>
      <c r="N142" s="3">
        <f t="shared" si="4"/>
        <v>731.8752798</v>
      </c>
    </row>
    <row r="143">
      <c r="A143" s="105">
        <v>45324.0</v>
      </c>
      <c r="B143" s="105">
        <v>142.0</v>
      </c>
      <c r="C143" s="105">
        <v>170.165</v>
      </c>
      <c r="D143" s="105">
        <v>-0.2774749994277954</v>
      </c>
      <c r="E143" s="105">
        <v>1175.1666259765625</v>
      </c>
      <c r="F143" s="105">
        <v>0.17194999754428864</v>
      </c>
      <c r="H143" s="3">
        <f t="shared" si="1"/>
        <v>4235.216248</v>
      </c>
      <c r="L143" s="3">
        <f t="shared" si="2"/>
        <v>2654.592371</v>
      </c>
      <c r="M143" s="3">
        <f t="shared" si="3"/>
        <v>9337.990466</v>
      </c>
      <c r="N143" s="3">
        <f t="shared" si="4"/>
        <v>736.5830165</v>
      </c>
    </row>
    <row r="144">
      <c r="A144" s="105">
        <v>45324.0</v>
      </c>
      <c r="B144" s="105">
        <v>143.0</v>
      </c>
      <c r="C144" s="105">
        <v>170.765</v>
      </c>
      <c r="D144" s="105">
        <v>-0.2784000039100647</v>
      </c>
      <c r="E144" s="105">
        <v>1183.2950439453125</v>
      </c>
      <c r="F144" s="105">
        <v>0.17287501692771912</v>
      </c>
      <c r="H144" s="3">
        <f t="shared" si="1"/>
        <v>4250.341334</v>
      </c>
      <c r="L144" s="3">
        <f t="shared" si="2"/>
        <v>2664.072627</v>
      </c>
      <c r="M144" s="3">
        <f t="shared" si="3"/>
        <v>9402.579681</v>
      </c>
      <c r="N144" s="3">
        <f t="shared" si="4"/>
        <v>741.6778299</v>
      </c>
    </row>
    <row r="145">
      <c r="A145" s="105">
        <v>45324.0</v>
      </c>
      <c r="B145" s="105">
        <v>144.0</v>
      </c>
      <c r="C145" s="105">
        <v>171.265</v>
      </c>
      <c r="D145" s="105">
        <v>-0.2793999910354614</v>
      </c>
      <c r="E145" s="105">
        <v>1191.68798828125</v>
      </c>
      <c r="F145" s="105">
        <v>0.17387500405311584</v>
      </c>
      <c r="H145" s="3">
        <f t="shared" si="1"/>
        <v>4265.168313</v>
      </c>
      <c r="L145" s="3">
        <f t="shared" si="2"/>
        <v>2673.366034</v>
      </c>
      <c r="M145" s="3">
        <f t="shared" si="3"/>
        <v>9469.270848</v>
      </c>
      <c r="N145" s="3">
        <f t="shared" si="4"/>
        <v>746.9384458</v>
      </c>
    </row>
    <row r="146">
      <c r="A146" s="105">
        <v>45324.0</v>
      </c>
      <c r="B146" s="105">
        <v>145.0</v>
      </c>
      <c r="C146" s="105">
        <v>171.865</v>
      </c>
      <c r="D146" s="105">
        <v>-0.2802499830722809</v>
      </c>
      <c r="E146" s="105">
        <v>1199.3311767578125</v>
      </c>
      <c r="F146" s="105">
        <v>0.1747249960899353</v>
      </c>
      <c r="H146" s="3">
        <f t="shared" si="1"/>
        <v>4279.504903</v>
      </c>
      <c r="L146" s="3">
        <f t="shared" si="2"/>
        <v>2682.352069</v>
      </c>
      <c r="M146" s="3">
        <f t="shared" si="3"/>
        <v>9530.004381</v>
      </c>
      <c r="N146" s="3">
        <f t="shared" si="4"/>
        <v>751.729122</v>
      </c>
    </row>
    <row r="147">
      <c r="A147" s="105">
        <v>45324.0</v>
      </c>
      <c r="B147" s="105">
        <v>146.0</v>
      </c>
      <c r="C147" s="105">
        <v>172.465</v>
      </c>
      <c r="D147" s="105">
        <v>-0.2812249958515167</v>
      </c>
      <c r="E147" s="105">
        <v>1207.7828369140625</v>
      </c>
      <c r="F147" s="105">
        <v>0.17569999396800995</v>
      </c>
      <c r="H147" s="3">
        <f t="shared" si="1"/>
        <v>4294.720792</v>
      </c>
      <c r="L147" s="3">
        <f t="shared" si="2"/>
        <v>2691.88924</v>
      </c>
      <c r="M147" s="3">
        <f t="shared" si="3"/>
        <v>9597.16211</v>
      </c>
      <c r="N147" s="3">
        <f t="shared" si="4"/>
        <v>757.0265405</v>
      </c>
    </row>
    <row r="148">
      <c r="A148" s="105">
        <v>45324.0</v>
      </c>
      <c r="B148" s="105">
        <v>147.0</v>
      </c>
      <c r="C148" s="105">
        <v>172.965</v>
      </c>
      <c r="D148" s="105">
        <v>-0.2820749878883362</v>
      </c>
      <c r="E148" s="105">
        <v>1215.2056884765625</v>
      </c>
      <c r="F148" s="105">
        <v>0.1765499860048294</v>
      </c>
      <c r="H148" s="3">
        <f t="shared" si="1"/>
        <v>4308.094445</v>
      </c>
      <c r="L148" s="3">
        <f t="shared" si="2"/>
        <v>2700.271716</v>
      </c>
      <c r="M148" s="3">
        <f t="shared" si="3"/>
        <v>9656.144825</v>
      </c>
      <c r="N148" s="3">
        <f t="shared" si="4"/>
        <v>761.6791117</v>
      </c>
    </row>
    <row r="149">
      <c r="A149" s="105">
        <v>45324.0</v>
      </c>
      <c r="B149" s="105">
        <v>148.0</v>
      </c>
      <c r="C149" s="105">
        <v>173.564</v>
      </c>
      <c r="D149" s="105">
        <v>-0.283050000667572</v>
      </c>
      <c r="E149" s="105">
        <v>1223.4368896484375</v>
      </c>
      <c r="F149" s="105">
        <v>0.17752501368522644</v>
      </c>
      <c r="H149" s="3">
        <f t="shared" si="1"/>
        <v>4322.334876</v>
      </c>
      <c r="L149" s="3">
        <f t="shared" si="2"/>
        <v>2709.19748</v>
      </c>
      <c r="M149" s="3">
        <f t="shared" si="3"/>
        <v>9721.550765</v>
      </c>
      <c r="N149" s="3">
        <f t="shared" si="4"/>
        <v>766.8383485</v>
      </c>
    </row>
    <row r="150">
      <c r="A150" s="105">
        <v>45324.0</v>
      </c>
      <c r="B150" s="105">
        <v>149.0</v>
      </c>
      <c r="C150" s="105">
        <v>174.066</v>
      </c>
      <c r="D150" s="105">
        <v>-0.28395000100135803</v>
      </c>
      <c r="E150" s="105">
        <v>1231.2857666015625</v>
      </c>
      <c r="F150" s="105">
        <v>0.17842501401901245</v>
      </c>
      <c r="H150" s="3">
        <f t="shared" si="1"/>
        <v>4336.276676</v>
      </c>
      <c r="L150" s="3">
        <f t="shared" si="2"/>
        <v>2717.936065</v>
      </c>
      <c r="M150" s="3">
        <f t="shared" si="3"/>
        <v>9783.918719</v>
      </c>
      <c r="N150" s="3">
        <f t="shared" si="4"/>
        <v>771.7579483</v>
      </c>
    </row>
    <row r="151">
      <c r="A151" s="105">
        <v>45324.0</v>
      </c>
      <c r="B151" s="105">
        <v>150.0</v>
      </c>
      <c r="C151" s="105">
        <v>174.666</v>
      </c>
      <c r="D151" s="105">
        <v>-0.2849249839782715</v>
      </c>
      <c r="E151" s="105">
        <v>1239.4876708984375</v>
      </c>
      <c r="F151" s="105">
        <v>0.1793999969959259</v>
      </c>
      <c r="H151" s="3">
        <f t="shared" si="1"/>
        <v>4350.224588</v>
      </c>
      <c r="L151" s="3">
        <f t="shared" si="2"/>
        <v>2726.67848</v>
      </c>
      <c r="M151" s="3">
        <f t="shared" si="3"/>
        <v>9849.091863</v>
      </c>
      <c r="N151" s="3">
        <f t="shared" si="4"/>
        <v>776.8988222</v>
      </c>
    </row>
    <row r="152">
      <c r="A152" s="105">
        <v>45324.0</v>
      </c>
      <c r="B152" s="105">
        <v>151.0</v>
      </c>
      <c r="C152" s="105">
        <v>175.266</v>
      </c>
      <c r="D152" s="105">
        <v>-0.2857999801635742</v>
      </c>
      <c r="E152" s="105">
        <v>1246.925048828125</v>
      </c>
      <c r="F152" s="105">
        <v>0.18027499318122864</v>
      </c>
      <c r="H152" s="3">
        <f t="shared" si="1"/>
        <v>4362.929095</v>
      </c>
      <c r="L152" s="3">
        <f t="shared" si="2"/>
        <v>2734.641542</v>
      </c>
      <c r="M152" s="3">
        <f t="shared" si="3"/>
        <v>9908.190005</v>
      </c>
      <c r="N152" s="3">
        <f t="shared" si="4"/>
        <v>781.5604984</v>
      </c>
    </row>
    <row r="153">
      <c r="A153" s="105">
        <v>45324.0</v>
      </c>
      <c r="B153" s="105">
        <v>152.0</v>
      </c>
      <c r="C153" s="105">
        <v>175.765</v>
      </c>
      <c r="D153" s="105">
        <v>-0.28677499294281006</v>
      </c>
      <c r="E153" s="105">
        <v>1255.3472900390625</v>
      </c>
      <c r="F153" s="105">
        <v>0.18125000596046448</v>
      </c>
      <c r="H153" s="3">
        <f t="shared" si="1"/>
        <v>4377.464287</v>
      </c>
      <c r="L153" s="3">
        <f t="shared" si="2"/>
        <v>2743.752059</v>
      </c>
      <c r="M153" s="3">
        <f t="shared" si="3"/>
        <v>9975.113969</v>
      </c>
      <c r="N153" s="3">
        <f t="shared" si="4"/>
        <v>786.8394773</v>
      </c>
    </row>
    <row r="154">
      <c r="A154" s="105">
        <v>45324.0</v>
      </c>
      <c r="B154" s="105">
        <v>153.0</v>
      </c>
      <c r="C154" s="105">
        <v>176.467</v>
      </c>
      <c r="D154" s="105">
        <v>-0.28790000081062317</v>
      </c>
      <c r="E154" s="105">
        <v>1264.4163818359375</v>
      </c>
      <c r="F154" s="105">
        <v>0.1823750138282776</v>
      </c>
      <c r="H154" s="3">
        <f t="shared" si="1"/>
        <v>4391.859598</v>
      </c>
      <c r="L154" s="3">
        <f t="shared" si="2"/>
        <v>2752.7749</v>
      </c>
      <c r="M154" s="3">
        <f t="shared" si="3"/>
        <v>10047.17787</v>
      </c>
      <c r="N154" s="3">
        <f t="shared" si="4"/>
        <v>792.5238958</v>
      </c>
    </row>
    <row r="155">
      <c r="A155" s="105">
        <v>45324.0</v>
      </c>
      <c r="B155" s="105">
        <v>154.0</v>
      </c>
      <c r="C155" s="105">
        <v>176.965</v>
      </c>
      <c r="D155" s="105">
        <v>-0.2887499928474426</v>
      </c>
      <c r="E155" s="105">
        <v>1272.2359619140625</v>
      </c>
      <c r="F155" s="105">
        <v>0.18322500586509705</v>
      </c>
      <c r="H155" s="3">
        <f t="shared" si="1"/>
        <v>4406.012098</v>
      </c>
      <c r="L155" s="3">
        <f t="shared" si="2"/>
        <v>2761.645549</v>
      </c>
      <c r="M155" s="3">
        <f t="shared" si="3"/>
        <v>10109.31303</v>
      </c>
      <c r="N155" s="3">
        <f t="shared" si="4"/>
        <v>797.4251326</v>
      </c>
    </row>
    <row r="156">
      <c r="A156" s="105">
        <v>45324.0</v>
      </c>
      <c r="B156" s="105">
        <v>155.0</v>
      </c>
      <c r="C156" s="105">
        <v>177.565</v>
      </c>
      <c r="D156" s="105">
        <v>-0.28972500562667847</v>
      </c>
      <c r="E156" s="105">
        <v>1280.83447265625</v>
      </c>
      <c r="F156" s="105">
        <v>0.1842000037431717</v>
      </c>
      <c r="H156" s="3">
        <f t="shared" si="1"/>
        <v>4420.862707</v>
      </c>
      <c r="L156" s="3">
        <f t="shared" si="2"/>
        <v>2770.953766</v>
      </c>
      <c r="M156" s="3">
        <f t="shared" si="3"/>
        <v>10177.63765</v>
      </c>
      <c r="N156" s="3">
        <f t="shared" si="4"/>
        <v>802.8145956</v>
      </c>
    </row>
    <row r="157">
      <c r="A157" s="105">
        <v>45324.0</v>
      </c>
      <c r="B157" s="105">
        <v>156.0</v>
      </c>
      <c r="C157" s="105">
        <v>178.064</v>
      </c>
      <c r="D157" s="105">
        <v>-0.2906000018119812</v>
      </c>
      <c r="E157" s="105">
        <v>1288.25732421875</v>
      </c>
      <c r="F157" s="105">
        <v>0.18507501482963562</v>
      </c>
      <c r="H157" s="3">
        <f t="shared" si="1"/>
        <v>4433.094687</v>
      </c>
      <c r="L157" s="3">
        <f t="shared" si="2"/>
        <v>2778.620653</v>
      </c>
      <c r="M157" s="3">
        <f t="shared" si="3"/>
        <v>10236.62036</v>
      </c>
      <c r="N157" s="3">
        <f t="shared" si="4"/>
        <v>807.4671668</v>
      </c>
    </row>
    <row r="158">
      <c r="A158" s="105">
        <v>45324.0</v>
      </c>
      <c r="B158" s="105">
        <v>157.0</v>
      </c>
      <c r="C158" s="105">
        <v>178.665</v>
      </c>
      <c r="D158" s="105">
        <v>-0.2915499806404114</v>
      </c>
      <c r="E158" s="105">
        <v>1296.4591064453125</v>
      </c>
      <c r="F158" s="105">
        <v>0.1860249936580658</v>
      </c>
      <c r="H158" s="3">
        <f t="shared" si="1"/>
        <v>4446.781658</v>
      </c>
      <c r="L158" s="3">
        <f t="shared" si="2"/>
        <v>2787.199513</v>
      </c>
      <c r="M158" s="3">
        <f t="shared" si="3"/>
        <v>10301.79254</v>
      </c>
      <c r="N158" s="3">
        <f t="shared" si="4"/>
        <v>812.6079641</v>
      </c>
    </row>
    <row r="159">
      <c r="A159" s="105">
        <v>45324.0</v>
      </c>
      <c r="B159" s="105">
        <v>158.0</v>
      </c>
      <c r="C159" s="105">
        <v>179.265</v>
      </c>
      <c r="D159" s="105">
        <v>-0.2926499843597412</v>
      </c>
      <c r="E159" s="105">
        <v>1306.6597900390625</v>
      </c>
      <c r="F159" s="105">
        <v>0.18712499737739563</v>
      </c>
      <c r="H159" s="3">
        <f t="shared" si="1"/>
        <v>4464.923492</v>
      </c>
      <c r="L159" s="3">
        <f t="shared" si="2"/>
        <v>2798.570638</v>
      </c>
      <c r="M159" s="3">
        <f t="shared" si="3"/>
        <v>10382.84818</v>
      </c>
      <c r="N159" s="3">
        <f t="shared" si="4"/>
        <v>819.0016534</v>
      </c>
    </row>
    <row r="160">
      <c r="A160" s="105">
        <v>45324.0</v>
      </c>
      <c r="B160" s="105">
        <v>159.0</v>
      </c>
      <c r="C160" s="105">
        <v>179.865</v>
      </c>
      <c r="D160" s="105">
        <v>-0.2935499846935272</v>
      </c>
      <c r="E160" s="105">
        <v>1314.038330078125</v>
      </c>
      <c r="F160" s="105">
        <v>0.18802498281002045</v>
      </c>
      <c r="H160" s="3">
        <f t="shared" si="1"/>
        <v>4476.369949</v>
      </c>
      <c r="L160" s="3">
        <f t="shared" si="2"/>
        <v>2805.745166</v>
      </c>
      <c r="M160" s="3">
        <f t="shared" si="3"/>
        <v>10441.47879</v>
      </c>
      <c r="N160" s="3">
        <f t="shared" si="4"/>
        <v>823.6264506</v>
      </c>
    </row>
    <row r="161">
      <c r="A161" s="105">
        <v>45324.0</v>
      </c>
      <c r="B161" s="105">
        <v>160.0</v>
      </c>
      <c r="C161" s="105">
        <v>180.465</v>
      </c>
      <c r="D161" s="105">
        <v>-0.2946249842643738</v>
      </c>
      <c r="E161" s="105">
        <v>1323.2396240234375</v>
      </c>
      <c r="F161" s="105">
        <v>0.1890999972820282</v>
      </c>
      <c r="H161" s="3">
        <f t="shared" si="1"/>
        <v>4491.267525</v>
      </c>
      <c r="L161" s="3">
        <f t="shared" si="2"/>
        <v>2815.082822</v>
      </c>
      <c r="M161" s="3">
        <f t="shared" si="3"/>
        <v>10514.59318</v>
      </c>
      <c r="N161" s="3">
        <f t="shared" si="4"/>
        <v>829.3937322</v>
      </c>
    </row>
    <row r="162">
      <c r="A162" s="105">
        <v>45324.0</v>
      </c>
      <c r="B162" s="105">
        <v>161.0</v>
      </c>
      <c r="C162" s="105">
        <v>181.065</v>
      </c>
      <c r="D162" s="105">
        <v>-0.2956250011920929</v>
      </c>
      <c r="E162" s="105">
        <v>1331.941162109375</v>
      </c>
      <c r="F162" s="105">
        <v>0.19010001420974731</v>
      </c>
      <c r="H162" s="3">
        <f t="shared" si="1"/>
        <v>4505.509198</v>
      </c>
      <c r="L162" s="3">
        <f t="shared" si="2"/>
        <v>2824.009364</v>
      </c>
      <c r="M162" s="3">
        <f t="shared" si="3"/>
        <v>10583.73647</v>
      </c>
      <c r="N162" s="3">
        <f t="shared" si="4"/>
        <v>834.8477717</v>
      </c>
    </row>
    <row r="163">
      <c r="A163" s="105">
        <v>45324.0</v>
      </c>
      <c r="B163" s="105">
        <v>162.0</v>
      </c>
      <c r="C163" s="105">
        <v>181.665</v>
      </c>
      <c r="D163" s="105">
        <v>-0.29647499322891235</v>
      </c>
      <c r="E163" s="105">
        <v>1339.34912109375</v>
      </c>
      <c r="F163" s="105">
        <v>0.19095000624656677</v>
      </c>
      <c r="H163" s="3">
        <f t="shared" si="1"/>
        <v>4517.578722</v>
      </c>
      <c r="L163" s="3">
        <f t="shared" si="2"/>
        <v>2831.574425</v>
      </c>
      <c r="M163" s="3">
        <f t="shared" si="3"/>
        <v>10642.60084</v>
      </c>
      <c r="N163" s="3">
        <f t="shared" si="4"/>
        <v>839.4910083</v>
      </c>
    </row>
    <row r="164">
      <c r="A164" s="105">
        <v>45324.0</v>
      </c>
      <c r="B164" s="105">
        <v>163.0</v>
      </c>
      <c r="C164" s="105">
        <v>182.064</v>
      </c>
      <c r="D164" s="105">
        <v>-0.2973499894142151</v>
      </c>
      <c r="E164" s="105">
        <v>1346.8453369140625</v>
      </c>
      <c r="F164" s="105">
        <v>0.1918249875307083</v>
      </c>
      <c r="H164" s="3">
        <f t="shared" si="1"/>
        <v>4529.495157</v>
      </c>
      <c r="L164" s="3">
        <f t="shared" si="2"/>
        <v>2839.04353</v>
      </c>
      <c r="M164" s="3">
        <f t="shared" si="3"/>
        <v>10702.16652</v>
      </c>
      <c r="N164" s="3">
        <f t="shared" si="4"/>
        <v>844.1895635</v>
      </c>
    </row>
    <row r="165">
      <c r="A165" s="105">
        <v>45324.0</v>
      </c>
      <c r="B165" s="105">
        <v>164.0</v>
      </c>
      <c r="C165" s="105">
        <v>182.666</v>
      </c>
      <c r="D165" s="105">
        <v>-0.29819998145103455</v>
      </c>
      <c r="E165" s="105">
        <v>1354.3563232421875</v>
      </c>
      <c r="F165" s="105">
        <v>0.19267499446868896</v>
      </c>
      <c r="H165" s="3">
        <f t="shared" si="1"/>
        <v>4541.77199</v>
      </c>
      <c r="L165" s="3">
        <f t="shared" si="2"/>
        <v>2846.73853</v>
      </c>
      <c r="M165" s="3">
        <f t="shared" si="3"/>
        <v>10761.84956</v>
      </c>
      <c r="N165" s="3">
        <f t="shared" si="4"/>
        <v>848.8973767</v>
      </c>
    </row>
    <row r="166">
      <c r="A166" s="105">
        <v>45324.0</v>
      </c>
      <c r="B166" s="105">
        <v>165.0</v>
      </c>
      <c r="C166" s="105">
        <v>183.165</v>
      </c>
      <c r="D166" s="105">
        <v>-0.2991749942302704</v>
      </c>
      <c r="E166" s="105">
        <v>1362.8226318359375</v>
      </c>
      <c r="F166" s="105">
        <v>0.1936500072479248</v>
      </c>
      <c r="H166" s="3">
        <f t="shared" si="1"/>
        <v>4555.269184</v>
      </c>
      <c r="L166" s="3">
        <f t="shared" si="2"/>
        <v>2855.198439</v>
      </c>
      <c r="M166" s="3">
        <f t="shared" si="3"/>
        <v>10829.12368</v>
      </c>
      <c r="N166" s="3">
        <f t="shared" si="4"/>
        <v>854.2039767</v>
      </c>
    </row>
    <row r="167">
      <c r="A167" s="105">
        <v>45324.0</v>
      </c>
      <c r="B167" s="105">
        <v>166.0</v>
      </c>
      <c r="C167" s="105">
        <v>183.765</v>
      </c>
      <c r="D167" s="105">
        <v>-0.30002498626708984</v>
      </c>
      <c r="E167" s="105">
        <v>1370.2452392578125</v>
      </c>
      <c r="F167" s="105">
        <v>0.19449998438358307</v>
      </c>
      <c r="H167" s="3">
        <f t="shared" si="1"/>
        <v>4567.103748</v>
      </c>
      <c r="L167" s="3">
        <f t="shared" si="2"/>
        <v>2862.616229</v>
      </c>
      <c r="M167" s="3">
        <f t="shared" si="3"/>
        <v>10888.10446</v>
      </c>
      <c r="N167" s="3">
        <f t="shared" si="4"/>
        <v>858.8563948</v>
      </c>
    </row>
    <row r="168">
      <c r="A168" s="105">
        <v>45324.0</v>
      </c>
      <c r="B168" s="105">
        <v>167.0</v>
      </c>
      <c r="C168" s="105">
        <v>184.265</v>
      </c>
      <c r="D168" s="105">
        <v>-0.3008749783039093</v>
      </c>
      <c r="E168" s="105">
        <v>1377.6385498046875</v>
      </c>
      <c r="F168" s="105">
        <v>0.19534997642040253</v>
      </c>
      <c r="H168" s="3">
        <f t="shared" si="1"/>
        <v>4578.774073</v>
      </c>
      <c r="L168" s="3">
        <f t="shared" si="2"/>
        <v>2869.931075</v>
      </c>
      <c r="M168" s="3">
        <f t="shared" si="3"/>
        <v>10946.85244</v>
      </c>
      <c r="N168" s="3">
        <f t="shared" si="4"/>
        <v>863.49045</v>
      </c>
    </row>
    <row r="169">
      <c r="A169" s="105">
        <v>45324.0</v>
      </c>
      <c r="B169" s="105">
        <v>168.0</v>
      </c>
      <c r="C169" s="105">
        <v>184.765</v>
      </c>
      <c r="D169" s="105">
        <v>-0.3017500042915344</v>
      </c>
      <c r="E169" s="105">
        <v>1385.6051025390625</v>
      </c>
      <c r="F169" s="105">
        <v>0.19622501730918884</v>
      </c>
      <c r="H169" s="3">
        <f t="shared" si="1"/>
        <v>4591.89754</v>
      </c>
      <c r="L169" s="3">
        <f t="shared" si="2"/>
        <v>2878.156737</v>
      </c>
      <c r="M169" s="3">
        <f t="shared" si="3"/>
        <v>11010.15545</v>
      </c>
      <c r="N169" s="3">
        <f t="shared" si="4"/>
        <v>868.4838078</v>
      </c>
    </row>
    <row r="170">
      <c r="A170" s="105">
        <v>45324.0</v>
      </c>
      <c r="B170" s="105">
        <v>169.0</v>
      </c>
      <c r="C170" s="105">
        <v>185.367</v>
      </c>
      <c r="D170" s="105">
        <v>-0.3027249872684479</v>
      </c>
      <c r="E170" s="105">
        <v>1393.8656005859375</v>
      </c>
      <c r="F170" s="105">
        <v>0.1971999853849411</v>
      </c>
      <c r="H170" s="3">
        <f t="shared" si="1"/>
        <v>4604.395604</v>
      </c>
      <c r="L170" s="3">
        <f t="shared" si="2"/>
        <v>2885.990402</v>
      </c>
      <c r="M170" s="3">
        <f t="shared" si="3"/>
        <v>11075.79419</v>
      </c>
      <c r="N170" s="3">
        <f t="shared" si="4"/>
        <v>873.6614077</v>
      </c>
    </row>
    <row r="171">
      <c r="A171" s="105">
        <v>45324.0</v>
      </c>
      <c r="B171" s="105">
        <v>170.0</v>
      </c>
      <c r="C171" s="105">
        <v>185.967</v>
      </c>
      <c r="D171" s="105">
        <v>-0.3038249909877777</v>
      </c>
      <c r="E171" s="105">
        <v>1402.390625</v>
      </c>
      <c r="F171" s="105">
        <v>0.19830000400543213</v>
      </c>
      <c r="H171" s="3">
        <f t="shared" si="1"/>
        <v>4615.784305</v>
      </c>
      <c r="L171" s="3">
        <f t="shared" si="2"/>
        <v>2893.128729</v>
      </c>
      <c r="M171" s="3">
        <f t="shared" si="3"/>
        <v>11143.53488</v>
      </c>
      <c r="N171" s="3">
        <f t="shared" si="4"/>
        <v>879.0048101</v>
      </c>
    </row>
    <row r="172">
      <c r="A172" s="105">
        <v>45324.0</v>
      </c>
      <c r="B172" s="105">
        <v>171.0</v>
      </c>
      <c r="C172" s="105">
        <v>186.466</v>
      </c>
      <c r="D172" s="105">
        <v>-0.3045499920845032</v>
      </c>
      <c r="E172" s="105">
        <v>1409.7545166015625</v>
      </c>
      <c r="F172" s="105">
        <v>0.1990250051021576</v>
      </c>
      <c r="H172" s="3">
        <f t="shared" si="1"/>
        <v>4628.975713</v>
      </c>
      <c r="L172" s="3">
        <f t="shared" si="2"/>
        <v>2901.396975</v>
      </c>
      <c r="M172" s="3">
        <f t="shared" si="3"/>
        <v>11202.04909</v>
      </c>
      <c r="N172" s="3">
        <f t="shared" si="4"/>
        <v>883.6204258</v>
      </c>
    </row>
    <row r="173">
      <c r="A173" s="105">
        <v>45324.0</v>
      </c>
      <c r="B173" s="105">
        <v>172.0</v>
      </c>
      <c r="C173" s="105">
        <v>187.064</v>
      </c>
      <c r="D173" s="105">
        <v>-0.30550000071525574</v>
      </c>
      <c r="E173" s="105">
        <v>1417.985595703125</v>
      </c>
      <c r="F173" s="105">
        <v>0.19997501373291016</v>
      </c>
      <c r="H173" s="3">
        <f t="shared" si="1"/>
        <v>4641.524034</v>
      </c>
      <c r="L173" s="3">
        <f t="shared" si="2"/>
        <v>2909.262141</v>
      </c>
      <c r="M173" s="3">
        <f t="shared" si="3"/>
        <v>11267.45406</v>
      </c>
      <c r="N173" s="3">
        <f t="shared" si="4"/>
        <v>888.7795861</v>
      </c>
    </row>
    <row r="174">
      <c r="A174" s="105">
        <v>45324.0</v>
      </c>
      <c r="B174" s="105">
        <v>173.0</v>
      </c>
      <c r="C174" s="105">
        <v>187.565</v>
      </c>
      <c r="D174" s="105">
        <v>-0.30640000104904175</v>
      </c>
      <c r="E174" s="105">
        <v>1426.0697021484375</v>
      </c>
      <c r="F174" s="105">
        <v>0.20087501406669617</v>
      </c>
      <c r="H174" s="3">
        <f t="shared" si="1"/>
        <v>4654.274469</v>
      </c>
      <c r="L174" s="3">
        <f t="shared" si="2"/>
        <v>2917.25399</v>
      </c>
      <c r="M174" s="3">
        <f t="shared" si="3"/>
        <v>11331.69117</v>
      </c>
      <c r="N174" s="3">
        <f t="shared" si="4"/>
        <v>893.8466255</v>
      </c>
    </row>
    <row r="175">
      <c r="A175" s="105">
        <v>45324.0</v>
      </c>
      <c r="B175" s="105">
        <v>174.0</v>
      </c>
      <c r="C175" s="105">
        <v>188.165</v>
      </c>
      <c r="D175" s="105">
        <v>-0.3073749840259552</v>
      </c>
      <c r="E175" s="105">
        <v>1433.962646484375</v>
      </c>
      <c r="F175" s="105">
        <v>0.20184999704360962</v>
      </c>
      <c r="H175" s="3">
        <f t="shared" si="1"/>
        <v>4665.18982</v>
      </c>
      <c r="L175" s="3">
        <f t="shared" si="2"/>
        <v>2924.095626</v>
      </c>
      <c r="M175" s="3">
        <f t="shared" si="3"/>
        <v>11394.40929</v>
      </c>
      <c r="N175" s="3">
        <f t="shared" si="4"/>
        <v>898.7938462</v>
      </c>
    </row>
    <row r="176">
      <c r="A176" s="105">
        <v>45324.0</v>
      </c>
      <c r="B176" s="105">
        <v>175.0</v>
      </c>
      <c r="C176" s="105">
        <v>188.665</v>
      </c>
      <c r="D176" s="105">
        <v>-0.30824998021125793</v>
      </c>
      <c r="E176" s="105">
        <v>1441.62060546875</v>
      </c>
      <c r="F176" s="105">
        <v>0.20272499322891235</v>
      </c>
      <c r="H176" s="3">
        <f t="shared" si="1"/>
        <v>4676.790586</v>
      </c>
      <c r="L176" s="3">
        <f t="shared" si="2"/>
        <v>2931.366873</v>
      </c>
      <c r="M176" s="3">
        <f t="shared" si="3"/>
        <v>11455.26019</v>
      </c>
      <c r="N176" s="3">
        <f t="shared" si="4"/>
        <v>903.5937805</v>
      </c>
    </row>
    <row r="177">
      <c r="A177" s="105">
        <v>45324.0</v>
      </c>
      <c r="B177" s="105">
        <v>176.0</v>
      </c>
      <c r="C177" s="105">
        <v>189.265</v>
      </c>
      <c r="D177" s="105">
        <v>-0.3092249929904938</v>
      </c>
      <c r="E177" s="105">
        <v>1450.3072509765625</v>
      </c>
      <c r="F177" s="105">
        <v>0.2037000060081482</v>
      </c>
      <c r="H177" s="3">
        <f t="shared" si="1"/>
        <v>4690.135933</v>
      </c>
      <c r="L177" s="3">
        <f t="shared" si="2"/>
        <v>2939.731607</v>
      </c>
      <c r="M177" s="3">
        <f t="shared" si="3"/>
        <v>11524.28514</v>
      </c>
      <c r="N177" s="3">
        <f t="shared" si="4"/>
        <v>909.0384854</v>
      </c>
    </row>
    <row r="178">
      <c r="A178" s="105">
        <v>45324.0</v>
      </c>
      <c r="B178" s="105">
        <v>177.0</v>
      </c>
      <c r="C178" s="105">
        <v>189.865</v>
      </c>
      <c r="D178" s="105">
        <v>-0.3100999891757965</v>
      </c>
      <c r="E178" s="105">
        <v>1458.0826416015625</v>
      </c>
      <c r="F178" s="105">
        <v>0.20457498729228973</v>
      </c>
      <c r="H178" s="3">
        <f t="shared" si="1"/>
        <v>4701.97579</v>
      </c>
      <c r="L178" s="3">
        <f t="shared" si="2"/>
        <v>2947.152714</v>
      </c>
      <c r="M178" s="3">
        <f t="shared" si="3"/>
        <v>11586.06916</v>
      </c>
      <c r="N178" s="3">
        <f t="shared" si="4"/>
        <v>913.9120247</v>
      </c>
    </row>
    <row r="179">
      <c r="A179" s="105">
        <v>45324.0</v>
      </c>
      <c r="B179" s="105">
        <v>178.0</v>
      </c>
      <c r="C179" s="105">
        <v>190.365</v>
      </c>
      <c r="D179" s="105">
        <v>-0.3110499978065491</v>
      </c>
      <c r="E179" s="105">
        <v>1466.299072265625</v>
      </c>
      <c r="F179" s="105">
        <v>0.2055249959230423</v>
      </c>
      <c r="H179" s="3">
        <f t="shared" si="1"/>
        <v>4714.030164</v>
      </c>
      <c r="L179" s="3">
        <f t="shared" si="2"/>
        <v>2954.708279</v>
      </c>
      <c r="M179" s="3">
        <f t="shared" si="3"/>
        <v>11651.35773</v>
      </c>
      <c r="N179" s="3">
        <f t="shared" si="4"/>
        <v>919.0620036</v>
      </c>
    </row>
    <row r="180">
      <c r="A180" s="105">
        <v>45324.0</v>
      </c>
      <c r="B180" s="105">
        <v>179.0</v>
      </c>
      <c r="C180" s="105">
        <v>190.965</v>
      </c>
      <c r="D180" s="105">
        <v>-0.31200000643730164</v>
      </c>
      <c r="E180" s="105">
        <v>1473.9127197265625</v>
      </c>
      <c r="F180" s="105">
        <v>0.20647500455379486</v>
      </c>
      <c r="H180" s="3">
        <f t="shared" si="1"/>
        <v>4724.079132</v>
      </c>
      <c r="L180" s="3">
        <f t="shared" si="2"/>
        <v>2961.006874</v>
      </c>
      <c r="M180" s="3">
        <f t="shared" si="3"/>
        <v>11711.85653</v>
      </c>
      <c r="N180" s="3">
        <f t="shared" si="4"/>
        <v>923.8341638</v>
      </c>
    </row>
    <row r="181">
      <c r="A181" s="105">
        <v>45324.0</v>
      </c>
      <c r="B181" s="105">
        <v>180.0</v>
      </c>
      <c r="C181" s="105">
        <v>191.465</v>
      </c>
      <c r="D181" s="105">
        <v>-0.31287500262260437</v>
      </c>
      <c r="E181" s="105">
        <v>1482.2320556640625</v>
      </c>
      <c r="F181" s="105">
        <v>0.2073500156402588</v>
      </c>
      <c r="H181" s="3">
        <f t="shared" si="1"/>
        <v>4737.457589</v>
      </c>
      <c r="L181" s="3">
        <f t="shared" si="2"/>
        <v>2969.392361</v>
      </c>
      <c r="M181" s="3">
        <f t="shared" si="3"/>
        <v>11777.9628</v>
      </c>
      <c r="N181" s="3">
        <f t="shared" si="4"/>
        <v>929.0486427</v>
      </c>
    </row>
    <row r="182">
      <c r="A182" s="105">
        <v>45324.0</v>
      </c>
      <c r="B182" s="105">
        <v>181.0</v>
      </c>
      <c r="C182" s="105">
        <v>192.064</v>
      </c>
      <c r="D182" s="105">
        <v>-0.3138499855995178</v>
      </c>
      <c r="E182" s="105">
        <v>1490.9482421875</v>
      </c>
      <c r="F182" s="105">
        <v>0.20832498371601105</v>
      </c>
      <c r="H182" s="3">
        <f t="shared" si="1"/>
        <v>4750.51238</v>
      </c>
      <c r="L182" s="3">
        <f t="shared" si="2"/>
        <v>2977.574977</v>
      </c>
      <c r="M182" s="3">
        <f t="shared" si="3"/>
        <v>11847.22248</v>
      </c>
      <c r="N182" s="3">
        <f t="shared" si="4"/>
        <v>934.5118636</v>
      </c>
    </row>
    <row r="183">
      <c r="A183" s="105">
        <v>45324.0</v>
      </c>
      <c r="B183" s="105">
        <v>182.0</v>
      </c>
      <c r="C183" s="105">
        <v>192.665</v>
      </c>
      <c r="D183" s="105">
        <v>-0.31497499346733093</v>
      </c>
      <c r="E183" s="105">
        <v>1499.8699951171875</v>
      </c>
      <c r="F183" s="105">
        <v>0.20945000648498535</v>
      </c>
      <c r="H183" s="3">
        <f t="shared" si="1"/>
        <v>4761.870073</v>
      </c>
      <c r="L183" s="3">
        <f t="shared" si="2"/>
        <v>2984.693868</v>
      </c>
      <c r="M183" s="3">
        <f t="shared" si="3"/>
        <v>11918.11561</v>
      </c>
      <c r="N183" s="3">
        <f t="shared" si="4"/>
        <v>940.1039316</v>
      </c>
    </row>
    <row r="184">
      <c r="A184" s="105">
        <v>45324.0</v>
      </c>
      <c r="B184" s="105">
        <v>183.0</v>
      </c>
      <c r="C184" s="105">
        <v>193.265</v>
      </c>
      <c r="D184" s="105">
        <v>-0.3158249855041504</v>
      </c>
      <c r="E184" s="105">
        <v>1507.468994140625</v>
      </c>
      <c r="F184" s="105">
        <v>0.21029998362064362</v>
      </c>
      <c r="H184" s="3">
        <f t="shared" si="1"/>
        <v>4773.115058</v>
      </c>
      <c r="L184" s="3">
        <f t="shared" si="2"/>
        <v>2991.742116</v>
      </c>
      <c r="M184" s="3">
        <f t="shared" si="3"/>
        <v>11978.49801</v>
      </c>
      <c r="N184" s="3">
        <f t="shared" si="4"/>
        <v>944.8669103</v>
      </c>
    </row>
    <row r="185">
      <c r="A185" s="105">
        <v>45324.0</v>
      </c>
      <c r="B185" s="105">
        <v>184.0</v>
      </c>
      <c r="C185" s="105">
        <v>193.865</v>
      </c>
      <c r="D185" s="105">
        <v>-0.3169249892234802</v>
      </c>
      <c r="E185" s="105">
        <v>1517.33154296875</v>
      </c>
      <c r="F185" s="105">
        <v>0.21139998733997345</v>
      </c>
      <c r="H185" s="3">
        <f t="shared" si="1"/>
        <v>4787.667728</v>
      </c>
      <c r="L185" s="3">
        <f t="shared" si="2"/>
        <v>3000.863587</v>
      </c>
      <c r="M185" s="3">
        <f t="shared" si="3"/>
        <v>12056.8668</v>
      </c>
      <c r="N185" s="3">
        <f t="shared" si="4"/>
        <v>951.0486601</v>
      </c>
    </row>
    <row r="186">
      <c r="A186" s="105">
        <v>45324.0</v>
      </c>
      <c r="B186" s="105">
        <v>185.0</v>
      </c>
      <c r="C186" s="105">
        <v>194.465</v>
      </c>
      <c r="D186" s="105">
        <v>-0.31790000200271606</v>
      </c>
      <c r="E186" s="105">
        <v>1525.5479736328125</v>
      </c>
      <c r="F186" s="105">
        <v>0.21237501502037048</v>
      </c>
      <c r="H186" s="3">
        <f t="shared" si="1"/>
        <v>4798.829708</v>
      </c>
      <c r="L186" s="3">
        <f t="shared" si="2"/>
        <v>3007.859808</v>
      </c>
      <c r="M186" s="3">
        <f t="shared" si="3"/>
        <v>12122.15538</v>
      </c>
      <c r="N186" s="3">
        <f t="shared" si="4"/>
        <v>956.1986389</v>
      </c>
    </row>
    <row r="187">
      <c r="A187" s="105">
        <v>45324.0</v>
      </c>
      <c r="B187" s="105">
        <v>186.0</v>
      </c>
      <c r="C187" s="105">
        <v>195.064</v>
      </c>
      <c r="D187" s="105">
        <v>-0.3188999891281128</v>
      </c>
      <c r="E187" s="105">
        <v>1534.1317138671875</v>
      </c>
      <c r="F187" s="105">
        <v>0.21337498724460602</v>
      </c>
      <c r="H187" s="3">
        <f t="shared" si="1"/>
        <v>4810.698546</v>
      </c>
      <c r="L187" s="3">
        <f t="shared" si="2"/>
        <v>3015.29908</v>
      </c>
      <c r="M187" s="3">
        <f t="shared" si="3"/>
        <v>12190.36263</v>
      </c>
      <c r="N187" s="3">
        <f t="shared" si="4"/>
        <v>961.5788439</v>
      </c>
    </row>
    <row r="188">
      <c r="A188" s="105">
        <v>45324.0</v>
      </c>
      <c r="B188" s="105">
        <v>187.0</v>
      </c>
      <c r="C188" s="105">
        <v>195.564</v>
      </c>
      <c r="D188" s="105">
        <v>-0.31974998116493225</v>
      </c>
      <c r="E188" s="105">
        <v>1541.8482666015625</v>
      </c>
      <c r="F188" s="105">
        <v>0.21422499418258667</v>
      </c>
      <c r="H188" s="3">
        <f t="shared" si="1"/>
        <v>4822.043338</v>
      </c>
      <c r="L188" s="3">
        <f t="shared" si="2"/>
        <v>3022.409886</v>
      </c>
      <c r="M188" s="3">
        <f t="shared" si="3"/>
        <v>12251.67912</v>
      </c>
      <c r="N188" s="3">
        <f t="shared" si="4"/>
        <v>966.4155041</v>
      </c>
    </row>
    <row r="189">
      <c r="A189" s="105">
        <v>45324.0</v>
      </c>
      <c r="B189" s="105">
        <v>188.0</v>
      </c>
      <c r="C189" s="105">
        <v>196.165</v>
      </c>
      <c r="D189" s="105">
        <v>-0.3206000030040741</v>
      </c>
      <c r="E189" s="105">
        <v>1549.2562255859375</v>
      </c>
      <c r="F189" s="105">
        <v>0.21507501602172852</v>
      </c>
      <c r="H189" s="3">
        <f t="shared" si="1"/>
        <v>4832.364975</v>
      </c>
      <c r="L189" s="3">
        <f t="shared" si="2"/>
        <v>3028.879388</v>
      </c>
      <c r="M189" s="3">
        <f t="shared" si="3"/>
        <v>12310.5435</v>
      </c>
      <c r="N189" s="3">
        <f t="shared" si="4"/>
        <v>971.0587408</v>
      </c>
    </row>
    <row r="190">
      <c r="A190" s="105">
        <v>45324.0</v>
      </c>
      <c r="B190" s="105">
        <v>189.0</v>
      </c>
      <c r="C190" s="105">
        <v>196.564</v>
      </c>
      <c r="D190" s="105">
        <v>-0.32144999504089355</v>
      </c>
      <c r="E190" s="105">
        <v>1556.6053466796875</v>
      </c>
      <c r="F190" s="105">
        <v>0.21592499315738678</v>
      </c>
      <c r="H190" s="3">
        <f t="shared" si="1"/>
        <v>4842.449434</v>
      </c>
      <c r="L190" s="3">
        <f t="shared" si="2"/>
        <v>3035.200229</v>
      </c>
      <c r="M190" s="3">
        <f t="shared" si="3"/>
        <v>12368.94034</v>
      </c>
      <c r="N190" s="3">
        <f t="shared" si="4"/>
        <v>975.6650984</v>
      </c>
    </row>
    <row r="191">
      <c r="A191" s="105">
        <v>45324.0</v>
      </c>
      <c r="B191" s="105">
        <v>190.0</v>
      </c>
      <c r="C191" s="105">
        <v>197.165</v>
      </c>
      <c r="D191" s="105">
        <v>-0.322299987077713</v>
      </c>
      <c r="E191" s="105">
        <v>1564.1307373046875</v>
      </c>
      <c r="F191" s="105">
        <v>0.21677498519420624</v>
      </c>
      <c r="H191" s="3">
        <f t="shared" si="1"/>
        <v>4853.027614</v>
      </c>
      <c r="L191" s="3">
        <f t="shared" si="2"/>
        <v>3041.830529</v>
      </c>
      <c r="M191" s="3">
        <f t="shared" si="3"/>
        <v>12428.73784</v>
      </c>
      <c r="N191" s="3">
        <f t="shared" si="4"/>
        <v>980.3819401</v>
      </c>
    </row>
    <row r="192">
      <c r="A192" s="105">
        <v>45324.0</v>
      </c>
      <c r="B192" s="105">
        <v>191.0</v>
      </c>
      <c r="C192" s="105">
        <v>197.665</v>
      </c>
      <c r="D192" s="105">
        <v>-0.32327499985694885</v>
      </c>
      <c r="E192" s="105">
        <v>1572.494140625</v>
      </c>
      <c r="F192" s="105">
        <v>0.21775001287460327</v>
      </c>
      <c r="H192" s="3">
        <f t="shared" si="1"/>
        <v>4864.261515</v>
      </c>
      <c r="L192" s="3">
        <f t="shared" si="2"/>
        <v>3048.871829</v>
      </c>
      <c r="M192" s="3">
        <f t="shared" si="3"/>
        <v>12495.19427</v>
      </c>
      <c r="N192" s="3">
        <f t="shared" si="4"/>
        <v>985.62404</v>
      </c>
    </row>
    <row r="193">
      <c r="A193" s="105">
        <v>45324.0</v>
      </c>
      <c r="B193" s="105">
        <v>192.0</v>
      </c>
      <c r="C193" s="105">
        <v>198.366</v>
      </c>
      <c r="D193" s="105">
        <v>-0.3243999779224396</v>
      </c>
      <c r="E193" s="105">
        <v>1581.29833984375</v>
      </c>
      <c r="F193" s="105">
        <v>0.2188749760389328</v>
      </c>
      <c r="H193" s="3">
        <f t="shared" si="1"/>
        <v>4874.532822</v>
      </c>
      <c r="L193" s="3">
        <f t="shared" si="2"/>
        <v>3055.309784</v>
      </c>
      <c r="M193" s="3">
        <f t="shared" si="3"/>
        <v>12565.15331</v>
      </c>
      <c r="N193" s="3">
        <f t="shared" si="4"/>
        <v>991.1424265</v>
      </c>
    </row>
    <row r="194">
      <c r="A194" s="105">
        <v>45324.0</v>
      </c>
      <c r="B194" s="105">
        <v>193.0</v>
      </c>
      <c r="C194" s="105">
        <v>198.967</v>
      </c>
      <c r="D194" s="105">
        <v>-0.32542499899864197</v>
      </c>
      <c r="E194" s="105">
        <v>1590.440673828125</v>
      </c>
      <c r="F194" s="105">
        <v>0.2198999971151352</v>
      </c>
      <c r="H194" s="3">
        <f t="shared" si="1"/>
        <v>4887.272578</v>
      </c>
      <c r="L194" s="3">
        <f t="shared" si="2"/>
        <v>3063.294939</v>
      </c>
      <c r="M194" s="3">
        <f t="shared" si="3"/>
        <v>12637.7992</v>
      </c>
      <c r="N194" s="3">
        <f t="shared" si="4"/>
        <v>996.8727525</v>
      </c>
    </row>
    <row r="195">
      <c r="A195" s="105">
        <v>45324.0</v>
      </c>
      <c r="B195" s="105">
        <v>194.0</v>
      </c>
      <c r="C195" s="105">
        <v>199.465</v>
      </c>
      <c r="D195" s="105">
        <v>-0.3262249827384949</v>
      </c>
      <c r="E195" s="105">
        <v>1598.113037109375</v>
      </c>
      <c r="F195" s="105">
        <v>0.2206999957561493</v>
      </c>
      <c r="H195" s="3">
        <f t="shared" si="1"/>
        <v>4898.806412</v>
      </c>
      <c r="L195" s="3">
        <f t="shared" si="2"/>
        <v>3070.524234</v>
      </c>
      <c r="M195" s="3">
        <f t="shared" si="3"/>
        <v>12698.76456</v>
      </c>
      <c r="N195" s="3">
        <f t="shared" si="4"/>
        <v>1001.681715</v>
      </c>
    </row>
    <row r="196">
      <c r="A196" s="105">
        <v>45324.0</v>
      </c>
      <c r="B196" s="105">
        <v>195.0</v>
      </c>
      <c r="C196" s="105">
        <v>200.065</v>
      </c>
      <c r="D196" s="105">
        <v>-0.3271249830722809</v>
      </c>
      <c r="E196" s="105">
        <v>1605.447509765625</v>
      </c>
      <c r="F196" s="105">
        <v>0.2215999960899353</v>
      </c>
      <c r="H196" s="3">
        <f t="shared" si="1"/>
        <v>4907.749615</v>
      </c>
      <c r="L196" s="3">
        <f t="shared" si="2"/>
        <v>3076.129747</v>
      </c>
      <c r="M196" s="3">
        <f t="shared" si="3"/>
        <v>12757.04501</v>
      </c>
      <c r="N196" s="3">
        <f t="shared" si="4"/>
        <v>1006.278891</v>
      </c>
    </row>
    <row r="197">
      <c r="A197" s="105">
        <v>45324.0</v>
      </c>
      <c r="B197" s="105">
        <v>196.0</v>
      </c>
      <c r="C197" s="105">
        <v>200.564</v>
      </c>
      <c r="D197" s="105">
        <v>-0.32804998755455017</v>
      </c>
      <c r="E197" s="105">
        <v>1613.89892578125</v>
      </c>
      <c r="F197" s="105">
        <v>0.2225249856710434</v>
      </c>
      <c r="H197" s="3">
        <f t="shared" si="1"/>
        <v>4919.673791</v>
      </c>
      <c r="L197" s="3">
        <f t="shared" si="2"/>
        <v>3083.603704</v>
      </c>
      <c r="M197" s="3">
        <f t="shared" si="3"/>
        <v>12824.2008</v>
      </c>
      <c r="N197" s="3">
        <f t="shared" si="4"/>
        <v>1011.576157</v>
      </c>
    </row>
    <row r="198">
      <c r="A198" s="105">
        <v>45324.0</v>
      </c>
      <c r="B198" s="105">
        <v>197.0</v>
      </c>
      <c r="C198" s="105">
        <v>201.165</v>
      </c>
      <c r="D198" s="105">
        <v>-0.32899999618530273</v>
      </c>
      <c r="E198" s="105">
        <v>1621.4979248046875</v>
      </c>
      <c r="F198" s="105">
        <v>0.22347499430179596</v>
      </c>
      <c r="H198" s="3">
        <f t="shared" si="1"/>
        <v>4928.565178</v>
      </c>
      <c r="L198" s="3">
        <f t="shared" si="2"/>
        <v>3089.17674</v>
      </c>
      <c r="M198" s="3">
        <f t="shared" si="3"/>
        <v>12884.5832</v>
      </c>
      <c r="N198" s="3">
        <f t="shared" si="4"/>
        <v>1016.339136</v>
      </c>
    </row>
    <row r="199">
      <c r="A199" s="105">
        <v>45324.0</v>
      </c>
      <c r="B199" s="105">
        <v>198.0</v>
      </c>
      <c r="C199" s="105">
        <v>201.667</v>
      </c>
      <c r="D199" s="105">
        <v>-0.32977500557899475</v>
      </c>
      <c r="E199" s="105">
        <v>1628.8470458984375</v>
      </c>
      <c r="F199" s="105">
        <v>0.22425000369548798</v>
      </c>
      <c r="H199" s="3">
        <f t="shared" si="1"/>
        <v>4939.267738</v>
      </c>
      <c r="L199" s="3">
        <f t="shared" si="2"/>
        <v>3095.885</v>
      </c>
      <c r="M199" s="3">
        <f t="shared" si="3"/>
        <v>12942.98004</v>
      </c>
      <c r="N199" s="3">
        <f t="shared" si="4"/>
        <v>1020.945493</v>
      </c>
    </row>
    <row r="200">
      <c r="A200" s="105">
        <v>45324.0</v>
      </c>
      <c r="B200" s="105">
        <v>199.0</v>
      </c>
      <c r="C200" s="105">
        <v>202.165</v>
      </c>
      <c r="D200" s="105">
        <v>-0.33069998025894165</v>
      </c>
      <c r="E200" s="105">
        <v>1636.196044921875</v>
      </c>
      <c r="F200" s="105">
        <v>0.22517499327659607</v>
      </c>
      <c r="H200" s="3">
        <f t="shared" si="1"/>
        <v>4947.675061</v>
      </c>
      <c r="L200" s="3">
        <f t="shared" si="2"/>
        <v>3101.154628</v>
      </c>
      <c r="M200" s="3">
        <f t="shared" si="3"/>
        <v>13001.37592</v>
      </c>
      <c r="N200" s="3">
        <f t="shared" si="4"/>
        <v>1025.551774</v>
      </c>
    </row>
    <row r="201">
      <c r="A201" s="105">
        <v>45324.0</v>
      </c>
      <c r="B201" s="105">
        <v>200.0</v>
      </c>
      <c r="C201" s="105">
        <v>202.665</v>
      </c>
      <c r="D201" s="105">
        <v>-0.33149999380111694</v>
      </c>
      <c r="E201" s="105">
        <v>1643.5157470703125</v>
      </c>
      <c r="F201" s="105">
        <v>0.22597500681877136</v>
      </c>
      <c r="H201" s="3">
        <f t="shared" si="1"/>
        <v>4957.815318</v>
      </c>
      <c r="L201" s="3">
        <f t="shared" si="2"/>
        <v>3107.510443</v>
      </c>
      <c r="M201" s="3">
        <f t="shared" si="3"/>
        <v>13059.53899</v>
      </c>
      <c r="N201" s="3">
        <f t="shared" si="4"/>
        <v>1030.139692</v>
      </c>
    </row>
    <row r="202">
      <c r="A202" s="105">
        <v>45324.0</v>
      </c>
      <c r="B202" s="105">
        <v>201.0</v>
      </c>
      <c r="C202" s="105">
        <v>203.167</v>
      </c>
      <c r="D202" s="105">
        <v>-0.3323749899864197</v>
      </c>
      <c r="E202" s="105">
        <v>1650.86474609375</v>
      </c>
      <c r="F202" s="105">
        <v>0.2268500030040741</v>
      </c>
      <c r="H202" s="3">
        <f t="shared" si="1"/>
        <v>4966.874151</v>
      </c>
      <c r="L202" s="3">
        <f t="shared" si="2"/>
        <v>3113.188431</v>
      </c>
      <c r="M202" s="3">
        <f t="shared" si="3"/>
        <v>13117.93487</v>
      </c>
      <c r="N202" s="3">
        <f t="shared" si="4"/>
        <v>1034.745974</v>
      </c>
    </row>
    <row r="203">
      <c r="A203" s="105">
        <v>45324.0</v>
      </c>
      <c r="B203" s="105">
        <v>202.0</v>
      </c>
      <c r="C203" s="105">
        <v>203.765</v>
      </c>
      <c r="D203" s="105">
        <v>-0.33332499861717224</v>
      </c>
      <c r="E203" s="105">
        <v>1659.433837890625</v>
      </c>
      <c r="F203" s="105">
        <v>0.22779999673366547</v>
      </c>
      <c r="H203" s="3">
        <f t="shared" si="1"/>
        <v>4978.425995</v>
      </c>
      <c r="L203" s="3">
        <f t="shared" si="2"/>
        <v>3120.429015</v>
      </c>
      <c r="M203" s="3">
        <f t="shared" si="3"/>
        <v>13186.02572</v>
      </c>
      <c r="N203" s="3">
        <f t="shared" si="4"/>
        <v>1040.116997</v>
      </c>
    </row>
    <row r="204">
      <c r="A204" s="105">
        <v>45324.0</v>
      </c>
      <c r="B204" s="105">
        <v>203.0</v>
      </c>
      <c r="C204" s="105">
        <v>204.365</v>
      </c>
      <c r="D204" s="105">
        <v>-0.3343999981880188</v>
      </c>
      <c r="E204" s="105">
        <v>1669.3697509765625</v>
      </c>
      <c r="F204" s="105">
        <v>0.22887499630451202</v>
      </c>
      <c r="H204" s="3">
        <f t="shared" si="1"/>
        <v>4992.13445</v>
      </c>
      <c r="L204" s="3">
        <f t="shared" si="2"/>
        <v>3129.021341</v>
      </c>
      <c r="M204" s="3">
        <f t="shared" si="3"/>
        <v>13264.97747</v>
      </c>
      <c r="N204" s="3">
        <f t="shared" si="4"/>
        <v>1046.344731</v>
      </c>
    </row>
    <row r="205">
      <c r="A205" s="105">
        <v>45324.0</v>
      </c>
      <c r="B205" s="105">
        <v>204.0</v>
      </c>
      <c r="C205" s="105">
        <v>205.064</v>
      </c>
      <c r="D205" s="105">
        <v>-0.33550000190734863</v>
      </c>
      <c r="E205" s="105">
        <v>1678.4384765625</v>
      </c>
      <c r="F205" s="105">
        <v>0.22997501492500305</v>
      </c>
      <c r="H205" s="3">
        <f t="shared" si="1"/>
        <v>5002.797219</v>
      </c>
      <c r="L205" s="3">
        <f t="shared" si="2"/>
        <v>3135.704661</v>
      </c>
      <c r="M205" s="3">
        <f t="shared" si="3"/>
        <v>13337.03846</v>
      </c>
      <c r="N205" s="3">
        <f t="shared" si="4"/>
        <v>1052.02892</v>
      </c>
    </row>
    <row r="206">
      <c r="A206" s="105">
        <v>45324.0</v>
      </c>
      <c r="B206" s="105">
        <v>205.0</v>
      </c>
      <c r="C206" s="105">
        <v>205.665</v>
      </c>
      <c r="D206" s="105">
        <v>-0.3365499973297119</v>
      </c>
      <c r="E206" s="105">
        <v>1686.8604736328125</v>
      </c>
      <c r="F206" s="105">
        <v>0.23102499544620514</v>
      </c>
      <c r="H206" s="3">
        <f t="shared" si="1"/>
        <v>5012.2136</v>
      </c>
      <c r="L206" s="3">
        <f t="shared" si="2"/>
        <v>3141.606757</v>
      </c>
      <c r="M206" s="3">
        <f t="shared" si="3"/>
        <v>13403.96049</v>
      </c>
      <c r="N206" s="3">
        <f t="shared" si="4"/>
        <v>1057.307746</v>
      </c>
    </row>
    <row r="207">
      <c r="A207" s="105">
        <v>45324.0</v>
      </c>
      <c r="B207" s="105">
        <v>206.0</v>
      </c>
      <c r="C207" s="105">
        <v>206.165</v>
      </c>
      <c r="D207" s="105">
        <v>-0.3373499810695648</v>
      </c>
      <c r="E207" s="105">
        <v>1694.4300537109375</v>
      </c>
      <c r="F207" s="105">
        <v>0.23182499408721924</v>
      </c>
      <c r="H207" s="3">
        <f t="shared" si="1"/>
        <v>5022.766115</v>
      </c>
      <c r="L207" s="3">
        <f t="shared" si="2"/>
        <v>3148.220971</v>
      </c>
      <c r="M207" s="3">
        <f t="shared" si="3"/>
        <v>13464.10912</v>
      </c>
      <c r="N207" s="3">
        <f t="shared" si="4"/>
        <v>1062.052285</v>
      </c>
    </row>
    <row r="208">
      <c r="A208" s="105">
        <v>45324.0</v>
      </c>
      <c r="B208" s="105">
        <v>207.0</v>
      </c>
      <c r="C208" s="105">
        <v>206.765</v>
      </c>
      <c r="D208" s="105">
        <v>-0.33824998140335083</v>
      </c>
      <c r="E208" s="105">
        <v>1701.9261474609375</v>
      </c>
      <c r="F208" s="105">
        <v>0.23272499442100525</v>
      </c>
      <c r="H208" s="3">
        <f t="shared" si="1"/>
        <v>5031.563166</v>
      </c>
      <c r="L208" s="3">
        <f t="shared" si="2"/>
        <v>3153.734877</v>
      </c>
      <c r="M208" s="3">
        <f t="shared" si="3"/>
        <v>13523.67382</v>
      </c>
      <c r="N208" s="3">
        <f t="shared" si="4"/>
        <v>1066.750764</v>
      </c>
    </row>
    <row r="209">
      <c r="A209" s="105">
        <v>45324.0</v>
      </c>
      <c r="B209" s="105">
        <v>208.0</v>
      </c>
      <c r="C209" s="105">
        <v>207.165</v>
      </c>
      <c r="D209" s="105">
        <v>-0.3390499949455261</v>
      </c>
      <c r="E209" s="105">
        <v>1709.422119140625</v>
      </c>
      <c r="F209" s="105">
        <v>0.23352499306201935</v>
      </c>
      <c r="H209" s="3">
        <f t="shared" si="1"/>
        <v>5041.799571</v>
      </c>
      <c r="L209" s="3">
        <f t="shared" si="2"/>
        <v>3160.150956</v>
      </c>
      <c r="M209" s="3">
        <f t="shared" si="3"/>
        <v>13583.23756</v>
      </c>
      <c r="N209" s="3">
        <f t="shared" si="4"/>
        <v>1071.449166</v>
      </c>
    </row>
    <row r="210">
      <c r="A210" s="105">
        <v>45324.0</v>
      </c>
      <c r="B210" s="105">
        <v>209.0</v>
      </c>
      <c r="C210" s="105">
        <v>207.865</v>
      </c>
      <c r="D210" s="105">
        <v>-0.34017500281333923</v>
      </c>
      <c r="E210" s="105">
        <v>1718.681884765625</v>
      </c>
      <c r="F210" s="105">
        <v>0.23465001583099365</v>
      </c>
      <c r="H210" s="3">
        <f t="shared" si="1"/>
        <v>5052.346206</v>
      </c>
      <c r="L210" s="3">
        <f t="shared" si="2"/>
        <v>3166.761484</v>
      </c>
      <c r="M210" s="3">
        <f t="shared" si="3"/>
        <v>13656.81657</v>
      </c>
      <c r="N210" s="3">
        <f t="shared" si="4"/>
        <v>1077.253097</v>
      </c>
    </row>
    <row r="211">
      <c r="A211" s="105">
        <v>45324.0</v>
      </c>
      <c r="B211" s="105">
        <v>210.0</v>
      </c>
      <c r="C211" s="105">
        <v>208.466</v>
      </c>
      <c r="D211" s="105">
        <v>-0.34119999408721924</v>
      </c>
      <c r="E211" s="105">
        <v>1726.9716796875</v>
      </c>
      <c r="F211" s="105">
        <v>0.23567500710487366</v>
      </c>
      <c r="H211" s="3">
        <f t="shared" si="1"/>
        <v>5061.464565</v>
      </c>
      <c r="L211" s="3">
        <f t="shared" si="2"/>
        <v>3172.476783</v>
      </c>
      <c r="M211" s="3">
        <f t="shared" si="3"/>
        <v>13722.68811</v>
      </c>
      <c r="N211" s="3">
        <f t="shared" si="4"/>
        <v>1082.44906</v>
      </c>
    </row>
    <row r="212">
      <c r="A212" s="105">
        <v>45324.0</v>
      </c>
      <c r="B212" s="105">
        <v>211.0</v>
      </c>
      <c r="C212" s="105">
        <v>208.965</v>
      </c>
      <c r="D212" s="105">
        <v>-0.34199997782707214</v>
      </c>
      <c r="E212" s="105">
        <v>1734.3206787109375</v>
      </c>
      <c r="F212" s="105">
        <v>0.23647497594356537</v>
      </c>
      <c r="H212" s="3">
        <f t="shared" si="1"/>
        <v>5071.113424</v>
      </c>
      <c r="L212" s="3">
        <f t="shared" si="2"/>
        <v>3178.524595</v>
      </c>
      <c r="M212" s="3">
        <f t="shared" si="3"/>
        <v>13781.08398</v>
      </c>
      <c r="N212" s="3">
        <f t="shared" si="4"/>
        <v>1087.055341</v>
      </c>
    </row>
    <row r="213">
      <c r="A213" s="105">
        <v>45324.0</v>
      </c>
      <c r="B213" s="105">
        <v>212.0</v>
      </c>
      <c r="C213" s="105">
        <v>209.465</v>
      </c>
      <c r="D213" s="105">
        <v>-0.342849999666214</v>
      </c>
      <c r="E213" s="105">
        <v>1741.8460693359375</v>
      </c>
      <c r="F213" s="105">
        <v>0.2373250126838684</v>
      </c>
      <c r="H213" s="3">
        <f t="shared" si="1"/>
        <v>5080.490217</v>
      </c>
      <c r="L213" s="3">
        <f t="shared" si="2"/>
        <v>3184.401877</v>
      </c>
      <c r="M213" s="3">
        <f t="shared" si="3"/>
        <v>13840.88148</v>
      </c>
      <c r="N213" s="3">
        <f t="shared" si="4"/>
        <v>1091.772183</v>
      </c>
    </row>
    <row r="214">
      <c r="A214" s="105">
        <v>45324.0</v>
      </c>
      <c r="B214" s="105">
        <v>213.0</v>
      </c>
      <c r="C214" s="105">
        <v>209.965</v>
      </c>
      <c r="D214" s="105">
        <v>-0.3437249958515167</v>
      </c>
      <c r="E214" s="105">
        <v>1749.621337890625</v>
      </c>
      <c r="F214" s="105">
        <v>0.23819999396800995</v>
      </c>
      <c r="H214" s="3">
        <f t="shared" si="1"/>
        <v>5090.177785</v>
      </c>
      <c r="L214" s="3">
        <f t="shared" si="2"/>
        <v>3190.47395</v>
      </c>
      <c r="M214" s="3">
        <f t="shared" si="3"/>
        <v>13902.66453</v>
      </c>
      <c r="N214" s="3">
        <f t="shared" si="4"/>
        <v>1096.645645</v>
      </c>
    </row>
    <row r="215">
      <c r="A215" s="105">
        <v>45324.0</v>
      </c>
      <c r="B215" s="105">
        <v>214.0</v>
      </c>
      <c r="C215" s="105">
        <v>210.665</v>
      </c>
      <c r="D215" s="105">
        <v>-0.34474998712539673</v>
      </c>
      <c r="E215" s="105">
        <v>1757.5435791015625</v>
      </c>
      <c r="F215" s="105">
        <v>0.23922498524188995</v>
      </c>
      <c r="H215" s="3">
        <f t="shared" si="1"/>
        <v>5098.023625</v>
      </c>
      <c r="L215" s="3">
        <f t="shared" si="2"/>
        <v>3195.391647</v>
      </c>
      <c r="M215" s="3">
        <f t="shared" si="3"/>
        <v>13965.61545</v>
      </c>
      <c r="N215" s="3">
        <f t="shared" si="4"/>
        <v>1101.611229</v>
      </c>
    </row>
    <row r="216">
      <c r="A216" s="105">
        <v>45324.0</v>
      </c>
      <c r="B216" s="105">
        <v>215.0</v>
      </c>
      <c r="C216" s="105">
        <v>211.165</v>
      </c>
      <c r="D216" s="105">
        <v>-0.345674991607666</v>
      </c>
      <c r="E216" s="105">
        <v>1766.009765625</v>
      </c>
      <c r="F216" s="105">
        <v>0.24015000462532043</v>
      </c>
      <c r="H216" s="3">
        <f t="shared" si="1"/>
        <v>5108.873388</v>
      </c>
      <c r="L216" s="3">
        <f t="shared" si="2"/>
        <v>3202.192173</v>
      </c>
      <c r="M216" s="3">
        <f t="shared" si="3"/>
        <v>14032.8886</v>
      </c>
      <c r="N216" s="3">
        <f t="shared" si="4"/>
        <v>1106.917752</v>
      </c>
    </row>
    <row r="217">
      <c r="A217" s="105">
        <v>45324.0</v>
      </c>
      <c r="B217" s="105">
        <v>216.0</v>
      </c>
      <c r="C217" s="105">
        <v>211.766</v>
      </c>
      <c r="D217" s="105">
        <v>-0.34665000438690186</v>
      </c>
      <c r="E217" s="105">
        <v>1773.9466552734375</v>
      </c>
      <c r="F217" s="105">
        <v>0.24112501740455627</v>
      </c>
      <c r="H217" s="3">
        <f t="shared" si="1"/>
        <v>5117.399777</v>
      </c>
      <c r="L217" s="3">
        <f t="shared" si="2"/>
        <v>3207.536431</v>
      </c>
      <c r="M217" s="3">
        <f t="shared" si="3"/>
        <v>14095.95592</v>
      </c>
      <c r="N217" s="3">
        <f t="shared" si="4"/>
        <v>1111.892518</v>
      </c>
    </row>
    <row r="218">
      <c r="A218" s="105">
        <v>45324.0</v>
      </c>
      <c r="B218" s="105">
        <v>217.0</v>
      </c>
      <c r="C218" s="105">
        <v>212.265</v>
      </c>
      <c r="D218" s="105">
        <v>-0.3475250005722046</v>
      </c>
      <c r="E218" s="105">
        <v>1781.6484375</v>
      </c>
      <c r="F218" s="105">
        <v>0.242000013589859</v>
      </c>
      <c r="H218" s="3">
        <f t="shared" si="1"/>
        <v>5126.677029</v>
      </c>
      <c r="L218" s="3">
        <f t="shared" si="2"/>
        <v>3213.351322</v>
      </c>
      <c r="M218" s="3">
        <f t="shared" si="3"/>
        <v>14157.15504</v>
      </c>
      <c r="N218" s="3">
        <f t="shared" si="4"/>
        <v>1116.71992</v>
      </c>
    </row>
    <row r="219">
      <c r="A219" s="105">
        <v>45324.0</v>
      </c>
      <c r="B219" s="105">
        <v>218.0</v>
      </c>
      <c r="C219" s="105">
        <v>212.865</v>
      </c>
      <c r="D219" s="105">
        <v>-0.34847497940063477</v>
      </c>
      <c r="E219" s="105">
        <v>1789.982177734375</v>
      </c>
      <c r="F219" s="105">
        <v>0.242949977517128</v>
      </c>
      <c r="H219" s="3">
        <f t="shared" si="1"/>
        <v>5136.616066</v>
      </c>
      <c r="L219" s="3">
        <f t="shared" si="2"/>
        <v>3219.581013</v>
      </c>
      <c r="M219" s="3">
        <f t="shared" si="3"/>
        <v>14223.37577</v>
      </c>
      <c r="N219" s="3">
        <f t="shared" si="4"/>
        <v>1121.943427</v>
      </c>
    </row>
    <row r="220">
      <c r="A220" s="105">
        <v>45324.0</v>
      </c>
      <c r="B220" s="105">
        <v>219.0</v>
      </c>
      <c r="C220" s="105">
        <v>213.565</v>
      </c>
      <c r="D220" s="105">
        <v>-0.349700003862381</v>
      </c>
      <c r="E220" s="105">
        <v>1800.5206298828125</v>
      </c>
      <c r="F220" s="105">
        <v>0.2441750168800354</v>
      </c>
      <c r="H220" s="3">
        <f t="shared" si="1"/>
        <v>5148.757821</v>
      </c>
      <c r="L220" s="3">
        <f t="shared" si="2"/>
        <v>3227.191347</v>
      </c>
      <c r="M220" s="3">
        <f t="shared" si="3"/>
        <v>14307.11535</v>
      </c>
      <c r="N220" s="3">
        <f t="shared" si="4"/>
        <v>1128.548827</v>
      </c>
    </row>
    <row r="221">
      <c r="A221" s="105">
        <v>45324.0</v>
      </c>
      <c r="B221" s="105">
        <v>220.0</v>
      </c>
      <c r="C221" s="105">
        <v>214.166</v>
      </c>
      <c r="D221" s="105">
        <v>-0.3506249785423279</v>
      </c>
      <c r="E221" s="105">
        <v>1808.0902099609375</v>
      </c>
      <c r="F221" s="105">
        <v>0.2450999766588211</v>
      </c>
      <c r="H221" s="3">
        <f t="shared" si="1"/>
        <v>5156.763838</v>
      </c>
      <c r="L221" s="3">
        <f t="shared" si="2"/>
        <v>3232.209441</v>
      </c>
      <c r="M221" s="3">
        <f t="shared" si="3"/>
        <v>14367.26399</v>
      </c>
      <c r="N221" s="3">
        <f t="shared" si="4"/>
        <v>1133.293366</v>
      </c>
    </row>
    <row r="222">
      <c r="A222" s="105">
        <v>45324.0</v>
      </c>
      <c r="B222" s="105">
        <v>221.0</v>
      </c>
      <c r="C222" s="105">
        <v>214.665</v>
      </c>
      <c r="D222" s="105">
        <v>-0.3515249788761139</v>
      </c>
      <c r="E222" s="105">
        <v>1816.203369140625</v>
      </c>
      <c r="F222" s="105">
        <v>0.24599997699260712</v>
      </c>
      <c r="H222" s="3">
        <f t="shared" si="1"/>
        <v>5166.641002</v>
      </c>
      <c r="L222" s="3">
        <f t="shared" si="2"/>
        <v>3238.400352</v>
      </c>
      <c r="M222" s="3">
        <f t="shared" si="3"/>
        <v>14431.73195</v>
      </c>
      <c r="N222" s="3">
        <f t="shared" si="4"/>
        <v>1138.378615</v>
      </c>
    </row>
    <row r="223">
      <c r="A223" s="105">
        <v>45324.0</v>
      </c>
      <c r="B223" s="105">
        <v>222.0</v>
      </c>
      <c r="C223" s="105">
        <v>215.266</v>
      </c>
      <c r="D223" s="105">
        <v>-0.352524995803833</v>
      </c>
      <c r="E223" s="105">
        <v>1824.4049072265625</v>
      </c>
      <c r="F223" s="105">
        <v>0.24699999392032623</v>
      </c>
      <c r="H223" s="3">
        <f t="shared" si="1"/>
        <v>5175.249781</v>
      </c>
      <c r="L223" s="3">
        <f t="shared" si="2"/>
        <v>3243.79625</v>
      </c>
      <c r="M223" s="3">
        <f t="shared" si="3"/>
        <v>14496.90219</v>
      </c>
      <c r="N223" s="3">
        <f t="shared" si="4"/>
        <v>1143.51926</v>
      </c>
    </row>
    <row r="224">
      <c r="A224" s="105">
        <v>45324.0</v>
      </c>
      <c r="B224" s="105">
        <v>223.0</v>
      </c>
      <c r="C224" s="105">
        <v>215.866</v>
      </c>
      <c r="D224" s="105">
        <v>-0.35339999198913574</v>
      </c>
      <c r="E224" s="105">
        <v>1832.0184326171875</v>
      </c>
      <c r="F224" s="105">
        <v>0.24787500500679016</v>
      </c>
      <c r="H224" s="3">
        <f t="shared" si="1"/>
        <v>5183.979836</v>
      </c>
      <c r="L224" s="3">
        <f t="shared" si="2"/>
        <v>3249.268164</v>
      </c>
      <c r="M224" s="3">
        <f t="shared" si="3"/>
        <v>14557.40001</v>
      </c>
      <c r="N224" s="3">
        <f t="shared" si="4"/>
        <v>1148.291343</v>
      </c>
    </row>
    <row r="225">
      <c r="A225" s="105">
        <v>45324.0</v>
      </c>
      <c r="B225" s="105">
        <v>224.0</v>
      </c>
      <c r="C225" s="105">
        <v>216.365</v>
      </c>
      <c r="D225" s="105">
        <v>-0.3543500006198883</v>
      </c>
      <c r="E225" s="105">
        <v>1840.631591796875</v>
      </c>
      <c r="F225" s="105">
        <v>0.24882501363754272</v>
      </c>
      <c r="H225" s="3">
        <f t="shared" si="1"/>
        <v>5194.388567</v>
      </c>
      <c r="L225" s="3">
        <f t="shared" si="2"/>
        <v>3255.792255</v>
      </c>
      <c r="M225" s="3">
        <f t="shared" si="3"/>
        <v>14625.84103</v>
      </c>
      <c r="N225" s="3">
        <f t="shared" si="4"/>
        <v>1153.689988</v>
      </c>
    </row>
    <row r="226">
      <c r="A226" s="105">
        <v>45324.0</v>
      </c>
      <c r="B226" s="105">
        <v>225.0</v>
      </c>
      <c r="C226" s="105">
        <v>216.966</v>
      </c>
      <c r="D226" s="105">
        <v>-0.3552500009536743</v>
      </c>
      <c r="E226" s="105">
        <v>1848.318603515625</v>
      </c>
      <c r="F226" s="105">
        <v>0.24972501397132874</v>
      </c>
      <c r="H226" s="3">
        <f t="shared" si="1"/>
        <v>5202.867272</v>
      </c>
      <c r="L226" s="3">
        <f t="shared" si="2"/>
        <v>3261.106626</v>
      </c>
      <c r="M226" s="3">
        <f t="shared" si="3"/>
        <v>14686.92279</v>
      </c>
      <c r="N226" s="3">
        <f t="shared" si="4"/>
        <v>1158.508132</v>
      </c>
    </row>
    <row r="227">
      <c r="A227" s="105">
        <v>45324.0</v>
      </c>
      <c r="B227" s="105">
        <v>226.0</v>
      </c>
      <c r="C227" s="105">
        <v>217.365</v>
      </c>
      <c r="D227" s="105">
        <v>-0.3560499846935272</v>
      </c>
      <c r="E227" s="105">
        <v>1855.68212890625</v>
      </c>
      <c r="F227" s="105">
        <v>0.25052499771118164</v>
      </c>
      <c r="H227" s="3">
        <f t="shared" si="1"/>
        <v>5211.858471</v>
      </c>
      <c r="L227" s="3">
        <f t="shared" si="2"/>
        <v>3266.742222</v>
      </c>
      <c r="M227" s="3">
        <f t="shared" si="3"/>
        <v>14745.43409</v>
      </c>
      <c r="N227" s="3">
        <f t="shared" si="4"/>
        <v>1163.123518</v>
      </c>
    </row>
    <row r="228">
      <c r="A228" s="105">
        <v>45324.0</v>
      </c>
      <c r="B228" s="105">
        <v>227.0</v>
      </c>
      <c r="C228" s="105">
        <v>218.065</v>
      </c>
      <c r="D228" s="105">
        <v>-0.35714998841285706</v>
      </c>
      <c r="E228" s="105">
        <v>1863.9571533203125</v>
      </c>
      <c r="F228" s="105">
        <v>0.2516250014305115</v>
      </c>
      <c r="H228" s="3">
        <f t="shared" si="1"/>
        <v>5218.975819</v>
      </c>
      <c r="L228" s="3">
        <f t="shared" si="2"/>
        <v>3271.203306</v>
      </c>
      <c r="M228" s="3">
        <f t="shared" si="3"/>
        <v>14811.18825</v>
      </c>
      <c r="N228" s="3">
        <f t="shared" si="4"/>
        <v>1168.310223</v>
      </c>
    </row>
    <row r="229">
      <c r="A229" s="105">
        <v>45324.0</v>
      </c>
      <c r="B229" s="105">
        <v>228.0</v>
      </c>
      <c r="C229" s="105">
        <v>218.665</v>
      </c>
      <c r="D229" s="105">
        <v>-0.35815000534057617</v>
      </c>
      <c r="E229" s="105">
        <v>1873.2021484375</v>
      </c>
      <c r="F229" s="105">
        <v>0.2526250183582306</v>
      </c>
      <c r="H229" s="3">
        <f t="shared" si="1"/>
        <v>5230.216726</v>
      </c>
      <c r="L229" s="3">
        <f t="shared" si="2"/>
        <v>3278.248997</v>
      </c>
      <c r="M229" s="3">
        <f t="shared" si="3"/>
        <v>14884.6499</v>
      </c>
      <c r="N229" s="3">
        <f t="shared" si="4"/>
        <v>1174.104896</v>
      </c>
    </row>
    <row r="230">
      <c r="A230" s="105">
        <v>45324.0</v>
      </c>
      <c r="B230" s="105">
        <v>229.0</v>
      </c>
      <c r="C230" s="105">
        <v>219.165</v>
      </c>
      <c r="D230" s="105">
        <v>-0.35899999737739563</v>
      </c>
      <c r="E230" s="105">
        <v>1880.58056640625</v>
      </c>
      <c r="F230" s="105">
        <v>0.25347501039505005</v>
      </c>
      <c r="H230" s="3">
        <f t="shared" si="1"/>
        <v>5238.386017</v>
      </c>
      <c r="L230" s="3">
        <f t="shared" si="2"/>
        <v>3283.369429</v>
      </c>
      <c r="M230" s="3">
        <f t="shared" si="3"/>
        <v>14943.27954</v>
      </c>
      <c r="N230" s="3">
        <f t="shared" si="4"/>
        <v>1178.729617</v>
      </c>
    </row>
    <row r="231">
      <c r="A231" s="105">
        <v>45324.0</v>
      </c>
      <c r="B231" s="105">
        <v>230.0</v>
      </c>
      <c r="C231" s="105">
        <v>219.765</v>
      </c>
      <c r="D231" s="105">
        <v>-0.35987499356269836</v>
      </c>
      <c r="E231" s="105">
        <v>1888.1204833984375</v>
      </c>
      <c r="F231" s="105">
        <v>0.2543500065803528</v>
      </c>
      <c r="H231" s="3">
        <f t="shared" si="1"/>
        <v>5246.600951</v>
      </c>
      <c r="L231" s="3">
        <f t="shared" si="2"/>
        <v>3288.51847</v>
      </c>
      <c r="M231" s="3">
        <f t="shared" si="3"/>
        <v>15003.19247</v>
      </c>
      <c r="N231" s="3">
        <f t="shared" si="4"/>
        <v>1183.455563</v>
      </c>
    </row>
    <row r="232">
      <c r="A232" s="105">
        <v>45324.0</v>
      </c>
      <c r="B232" s="105">
        <v>231.0</v>
      </c>
      <c r="C232" s="105">
        <v>220.265</v>
      </c>
      <c r="D232" s="105">
        <v>-0.3608250021934509</v>
      </c>
      <c r="E232" s="105">
        <v>1896.6600341796875</v>
      </c>
      <c r="F232" s="105">
        <v>0.25530001521110535</v>
      </c>
      <c r="H232" s="3">
        <f t="shared" si="1"/>
        <v>5256.454022</v>
      </c>
      <c r="L232" s="3">
        <f t="shared" si="2"/>
        <v>3294.69428</v>
      </c>
      <c r="M232" s="3">
        <f t="shared" si="3"/>
        <v>15071.04859</v>
      </c>
      <c r="N232" s="3">
        <f t="shared" si="4"/>
        <v>1188.808071</v>
      </c>
    </row>
    <row r="233">
      <c r="A233" s="105">
        <v>45324.0</v>
      </c>
      <c r="B233" s="105">
        <v>232.0</v>
      </c>
      <c r="C233" s="105">
        <v>220.965</v>
      </c>
      <c r="D233" s="105">
        <v>-0.36194998025894165</v>
      </c>
      <c r="E233" s="105">
        <v>1905.5816650390625</v>
      </c>
      <c r="F233" s="105">
        <v>0.25642499327659607</v>
      </c>
      <c r="H233" s="3">
        <f t="shared" si="1"/>
        <v>5264.765213</v>
      </c>
      <c r="L233" s="3">
        <f t="shared" si="2"/>
        <v>3299.903653</v>
      </c>
      <c r="M233" s="3">
        <f t="shared" si="3"/>
        <v>15141.94075</v>
      </c>
      <c r="N233" s="3">
        <f t="shared" si="4"/>
        <v>1194.400062</v>
      </c>
    </row>
    <row r="234">
      <c r="A234" s="105">
        <v>45324.0</v>
      </c>
      <c r="B234" s="105">
        <v>233.0</v>
      </c>
      <c r="C234" s="105">
        <v>221.467</v>
      </c>
      <c r="D234" s="105">
        <v>-0.3628000020980835</v>
      </c>
      <c r="E234" s="105">
        <v>1912.9306640625</v>
      </c>
      <c r="F234" s="105">
        <v>0.2572750151157379</v>
      </c>
      <c r="H234" s="3">
        <f t="shared" si="1"/>
        <v>5272.686475</v>
      </c>
      <c r="L234" s="3">
        <f t="shared" si="2"/>
        <v>3304.868623</v>
      </c>
      <c r="M234" s="3">
        <f t="shared" si="3"/>
        <v>15200.33662</v>
      </c>
      <c r="N234" s="3">
        <f t="shared" si="4"/>
        <v>1199.006343</v>
      </c>
    </row>
    <row r="235">
      <c r="A235" s="105">
        <v>45324.0</v>
      </c>
      <c r="B235" s="105">
        <v>234.0</v>
      </c>
      <c r="C235" s="105">
        <v>221.965</v>
      </c>
      <c r="D235" s="105">
        <v>-0.36364999413490295</v>
      </c>
      <c r="E235" s="105">
        <v>1920.33837890625</v>
      </c>
      <c r="F235" s="105">
        <v>0.2581250071525574</v>
      </c>
      <c r="H235" s="3">
        <f t="shared" si="1"/>
        <v>5280.7326</v>
      </c>
      <c r="L235" s="3">
        <f t="shared" si="2"/>
        <v>3309.911856</v>
      </c>
      <c r="M235" s="3">
        <f t="shared" si="3"/>
        <v>15259.19906</v>
      </c>
      <c r="N235" s="3">
        <f t="shared" si="4"/>
        <v>1203.649427</v>
      </c>
    </row>
    <row r="236">
      <c r="A236" s="105">
        <v>45324.0</v>
      </c>
      <c r="B236" s="105">
        <v>235.0</v>
      </c>
      <c r="C236" s="105">
        <v>222.565</v>
      </c>
      <c r="D236" s="105">
        <v>-0.3647249937057495</v>
      </c>
      <c r="E236" s="105">
        <v>1929.1424560546875</v>
      </c>
      <c r="F236" s="105">
        <v>0.25920000672340393</v>
      </c>
      <c r="H236" s="3">
        <f t="shared" si="1"/>
        <v>5289.306983</v>
      </c>
      <c r="L236" s="3">
        <f t="shared" si="2"/>
        <v>3315.286196</v>
      </c>
      <c r="M236" s="3">
        <f t="shared" si="3"/>
        <v>15329.15713</v>
      </c>
      <c r="N236" s="3">
        <f t="shared" si="4"/>
        <v>1209.167737</v>
      </c>
    </row>
    <row r="237">
      <c r="A237" s="105">
        <v>45324.0</v>
      </c>
      <c r="B237" s="105">
        <v>236.0</v>
      </c>
      <c r="C237" s="105">
        <v>223.166</v>
      </c>
      <c r="D237" s="105">
        <v>-0.36559998989105225</v>
      </c>
      <c r="E237" s="105">
        <v>1937.0057373046875</v>
      </c>
      <c r="F237" s="105">
        <v>0.26007500290870667</v>
      </c>
      <c r="H237" s="3">
        <f t="shared" si="1"/>
        <v>5298.155883</v>
      </c>
      <c r="L237" s="3">
        <f t="shared" si="2"/>
        <v>3320.8326</v>
      </c>
      <c r="M237" s="3">
        <f t="shared" si="3"/>
        <v>15391.63954</v>
      </c>
      <c r="N237" s="3">
        <f t="shared" si="4"/>
        <v>1214.096365</v>
      </c>
    </row>
    <row r="238">
      <c r="A238" s="105">
        <v>45324.0</v>
      </c>
      <c r="B238" s="105">
        <v>237.0</v>
      </c>
      <c r="C238" s="105">
        <v>223.665</v>
      </c>
      <c r="D238" s="105">
        <v>-0.3665750026702881</v>
      </c>
      <c r="E238" s="105">
        <v>1945.1483154296875</v>
      </c>
      <c r="F238" s="105">
        <v>0.2610500156879425</v>
      </c>
      <c r="H238" s="3">
        <f t="shared" si="1"/>
        <v>5306.276482</v>
      </c>
      <c r="L238" s="3">
        <f t="shared" si="2"/>
        <v>3325.922513</v>
      </c>
      <c r="M238" s="3">
        <f t="shared" si="3"/>
        <v>15456.34127</v>
      </c>
      <c r="N238" s="3">
        <f t="shared" si="4"/>
        <v>1219.200054</v>
      </c>
    </row>
    <row r="239">
      <c r="A239" s="105">
        <v>45324.0</v>
      </c>
      <c r="B239" s="105">
        <v>238.0</v>
      </c>
      <c r="C239" s="105">
        <v>224.265</v>
      </c>
      <c r="D239" s="105">
        <v>-0.3674499988555908</v>
      </c>
      <c r="E239" s="105">
        <v>1953.1292724609375</v>
      </c>
      <c r="F239" s="105">
        <v>0.26192501187324524</v>
      </c>
      <c r="H239" s="3">
        <f t="shared" si="1"/>
        <v>5315.360671</v>
      </c>
      <c r="L239" s="3">
        <f t="shared" si="2"/>
        <v>3331.616394</v>
      </c>
      <c r="M239" s="3">
        <f t="shared" si="3"/>
        <v>15519.75875</v>
      </c>
      <c r="N239" s="3">
        <f t="shared" si="4"/>
        <v>1224.20244</v>
      </c>
    </row>
    <row r="240">
      <c r="A240" s="105">
        <v>45324.0</v>
      </c>
      <c r="B240" s="105">
        <v>239.0</v>
      </c>
      <c r="C240" s="105">
        <v>224.865</v>
      </c>
      <c r="D240" s="105">
        <v>-0.368399977684021</v>
      </c>
      <c r="E240" s="105">
        <v>1961.2572021484375</v>
      </c>
      <c r="F240" s="105">
        <v>0.2628749907016754</v>
      </c>
      <c r="H240" s="3">
        <f t="shared" si="1"/>
        <v>5323.716941</v>
      </c>
      <c r="L240" s="3">
        <f t="shared" si="2"/>
        <v>3336.854023</v>
      </c>
      <c r="M240" s="3">
        <f t="shared" si="3"/>
        <v>15584.34408</v>
      </c>
      <c r="N240" s="3">
        <f t="shared" si="4"/>
        <v>1229.296948</v>
      </c>
    </row>
    <row r="241">
      <c r="A241" s="105">
        <v>45324.0</v>
      </c>
      <c r="B241" s="105">
        <v>240.0</v>
      </c>
      <c r="C241" s="105">
        <v>225.365</v>
      </c>
      <c r="D241" s="105">
        <v>-0.3692750036716461</v>
      </c>
      <c r="E241" s="105">
        <v>1968.6944580078125</v>
      </c>
      <c r="F241" s="105">
        <v>0.26375001668930054</v>
      </c>
      <c r="H241" s="3">
        <f t="shared" si="1"/>
        <v>5331.242132</v>
      </c>
      <c r="L241" s="3">
        <f t="shared" si="2"/>
        <v>3341.57074</v>
      </c>
      <c r="M241" s="3">
        <f t="shared" si="3"/>
        <v>15643.44126</v>
      </c>
      <c r="N241" s="3">
        <f t="shared" si="4"/>
        <v>1233.958547</v>
      </c>
    </row>
    <row r="242">
      <c r="A242" s="105">
        <v>45324.0</v>
      </c>
      <c r="B242" s="105">
        <v>241.0</v>
      </c>
      <c r="C242" s="105">
        <v>225.965</v>
      </c>
      <c r="D242" s="105">
        <v>-0.37024998664855957</v>
      </c>
      <c r="E242" s="105">
        <v>1976.822265625</v>
      </c>
      <c r="F242" s="105">
        <v>0.264724999666214</v>
      </c>
      <c r="H242" s="3">
        <f t="shared" si="1"/>
        <v>5339.155535</v>
      </c>
      <c r="L242" s="3">
        <f t="shared" si="2"/>
        <v>3346.530784</v>
      </c>
      <c r="M242" s="3">
        <f t="shared" si="3"/>
        <v>15708.02562</v>
      </c>
      <c r="N242" s="3">
        <f t="shared" si="4"/>
        <v>1239.052978</v>
      </c>
    </row>
    <row r="243">
      <c r="A243" s="105">
        <v>45324.0</v>
      </c>
      <c r="B243" s="105">
        <v>242.0</v>
      </c>
      <c r="C243" s="105">
        <v>226.467</v>
      </c>
      <c r="D243" s="105">
        <v>-0.37117499113082886</v>
      </c>
      <c r="E243" s="105">
        <v>1984.34765625</v>
      </c>
      <c r="F243" s="105">
        <v>0.2656500041484833</v>
      </c>
      <c r="H243" s="3">
        <f t="shared" si="1"/>
        <v>5346.124345</v>
      </c>
      <c r="L243" s="3">
        <f t="shared" si="2"/>
        <v>3350.898766</v>
      </c>
      <c r="M243" s="3">
        <f t="shared" si="3"/>
        <v>15767.82312</v>
      </c>
      <c r="N243" s="3">
        <f t="shared" si="4"/>
        <v>1243.76982</v>
      </c>
    </row>
    <row r="244">
      <c r="A244" s="105">
        <v>45324.0</v>
      </c>
      <c r="B244" s="105">
        <v>243.0</v>
      </c>
      <c r="C244" s="105">
        <v>227.064</v>
      </c>
      <c r="D244" s="105">
        <v>-0.37209999561309814</v>
      </c>
      <c r="E244" s="105">
        <v>1992.8870849609375</v>
      </c>
      <c r="F244" s="105">
        <v>0.26657500863075256</v>
      </c>
      <c r="H244" s="3">
        <f t="shared" si="1"/>
        <v>5355.783683</v>
      </c>
      <c r="L244" s="3">
        <f t="shared" si="2"/>
        <v>3356.953145</v>
      </c>
      <c r="M244" s="3">
        <f t="shared" si="3"/>
        <v>15835.67827</v>
      </c>
      <c r="N244" s="3">
        <f t="shared" si="4"/>
        <v>1249.122251</v>
      </c>
    </row>
    <row r="245">
      <c r="A245" s="105">
        <v>45324.0</v>
      </c>
      <c r="B245" s="105">
        <v>244.0</v>
      </c>
      <c r="C245" s="105">
        <v>227.666</v>
      </c>
      <c r="D245" s="105">
        <v>-0.3730749785900116</v>
      </c>
      <c r="E245" s="105">
        <v>2001.07373046875</v>
      </c>
      <c r="F245" s="105">
        <v>0.267549991607666</v>
      </c>
      <c r="H245" s="3">
        <f t="shared" si="1"/>
        <v>5363.730739</v>
      </c>
      <c r="L245" s="3">
        <f t="shared" si="2"/>
        <v>3361.934282</v>
      </c>
      <c r="M245" s="3">
        <f t="shared" si="3"/>
        <v>15900.73016</v>
      </c>
      <c r="N245" s="3">
        <f t="shared" si="4"/>
        <v>1254.25356</v>
      </c>
    </row>
    <row r="246">
      <c r="A246" s="105">
        <v>45324.0</v>
      </c>
      <c r="B246" s="105">
        <v>245.0</v>
      </c>
      <c r="C246" s="105">
        <v>228.165</v>
      </c>
      <c r="D246" s="105">
        <v>-0.37392500042915344</v>
      </c>
      <c r="E246" s="105">
        <v>2008.4521484375</v>
      </c>
      <c r="F246" s="105">
        <v>0.26840001344680786</v>
      </c>
      <c r="H246" s="3">
        <f t="shared" si="1"/>
        <v>5371.27003</v>
      </c>
      <c r="L246" s="3">
        <f t="shared" si="2"/>
        <v>3366.659837</v>
      </c>
      <c r="M246" s="3">
        <f t="shared" si="3"/>
        <v>15959.3598</v>
      </c>
      <c r="N246" s="3">
        <f t="shared" si="4"/>
        <v>1258.878281</v>
      </c>
    </row>
    <row r="247">
      <c r="A247" s="105">
        <v>45324.0</v>
      </c>
      <c r="B247" s="105">
        <v>246.0</v>
      </c>
      <c r="C247" s="105">
        <v>228.765</v>
      </c>
      <c r="D247" s="105">
        <v>-0.3748999834060669</v>
      </c>
      <c r="E247" s="105">
        <v>2016.6387939453125</v>
      </c>
      <c r="F247" s="105">
        <v>0.2693749964237213</v>
      </c>
      <c r="H247" s="3">
        <f t="shared" si="1"/>
        <v>5379.138125</v>
      </c>
      <c r="L247" s="3">
        <f t="shared" si="2"/>
        <v>3371.591483</v>
      </c>
      <c r="M247" s="3">
        <f t="shared" si="3"/>
        <v>16024.4117</v>
      </c>
      <c r="N247" s="3">
        <f t="shared" si="4"/>
        <v>1264.009591</v>
      </c>
    </row>
    <row r="248">
      <c r="A248" s="105">
        <v>45324.0</v>
      </c>
      <c r="B248" s="105">
        <v>247.0</v>
      </c>
      <c r="C248" s="105">
        <v>229.365</v>
      </c>
      <c r="D248" s="105">
        <v>-0.37599998712539673</v>
      </c>
      <c r="E248" s="105">
        <v>2025.7513427734375</v>
      </c>
      <c r="F248" s="105">
        <v>0.27047500014305115</v>
      </c>
      <c r="H248" s="3">
        <f t="shared" si="1"/>
        <v>5387.636734</v>
      </c>
      <c r="L248" s="3">
        <f t="shared" si="2"/>
        <v>3376.918328</v>
      </c>
      <c r="M248" s="3">
        <f t="shared" si="3"/>
        <v>16096.82092</v>
      </c>
      <c r="N248" s="3">
        <f t="shared" si="4"/>
        <v>1269.721248</v>
      </c>
    </row>
    <row r="249">
      <c r="A249" s="105">
        <v>45324.0</v>
      </c>
      <c r="B249" s="105">
        <v>248.0</v>
      </c>
      <c r="C249" s="105">
        <v>229.965</v>
      </c>
      <c r="D249" s="105">
        <v>-0.3768499791622162</v>
      </c>
      <c r="E249" s="105">
        <v>2033.1295166015625</v>
      </c>
      <c r="F249" s="105">
        <v>0.2713249921798706</v>
      </c>
      <c r="H249" s="3">
        <f t="shared" si="1"/>
        <v>5395.063365</v>
      </c>
      <c r="L249" s="3">
        <f t="shared" si="2"/>
        <v>3381.573268</v>
      </c>
      <c r="M249" s="3">
        <f t="shared" si="3"/>
        <v>16155.44862</v>
      </c>
      <c r="N249" s="3">
        <f t="shared" si="4"/>
        <v>1274.345816</v>
      </c>
    </row>
    <row r="250">
      <c r="A250" s="105">
        <v>45324.0</v>
      </c>
      <c r="B250" s="105">
        <v>249.0</v>
      </c>
      <c r="C250" s="105">
        <v>230.465</v>
      </c>
      <c r="D250" s="105">
        <v>-0.3778499960899353</v>
      </c>
      <c r="E250" s="105">
        <v>2041.654296875</v>
      </c>
      <c r="F250" s="105">
        <v>0.2723250091075897</v>
      </c>
      <c r="H250" s="3">
        <f t="shared" si="1"/>
        <v>5403.346084</v>
      </c>
      <c r="L250" s="3">
        <f t="shared" si="2"/>
        <v>3386.764796</v>
      </c>
      <c r="M250" s="3">
        <f t="shared" si="3"/>
        <v>16223.18737</v>
      </c>
      <c r="N250" s="3">
        <f t="shared" si="4"/>
        <v>1279.689065</v>
      </c>
    </row>
    <row r="251">
      <c r="A251" s="105">
        <v>45324.0</v>
      </c>
      <c r="B251" s="105">
        <v>250.0</v>
      </c>
      <c r="C251" s="105">
        <v>231.165</v>
      </c>
      <c r="D251" s="105">
        <v>-0.37894999980926514</v>
      </c>
      <c r="E251" s="105">
        <v>2049.92919921875</v>
      </c>
      <c r="F251" s="105">
        <v>0.27342501282691956</v>
      </c>
      <c r="H251" s="3">
        <f t="shared" si="1"/>
        <v>5409.497824</v>
      </c>
      <c r="L251" s="3">
        <f t="shared" si="2"/>
        <v>3390.620646</v>
      </c>
      <c r="M251" s="3">
        <f t="shared" si="3"/>
        <v>16288.94056</v>
      </c>
      <c r="N251" s="3">
        <f t="shared" si="4"/>
        <v>1284.875693</v>
      </c>
    </row>
    <row r="252">
      <c r="A252" s="105">
        <v>45324.0</v>
      </c>
      <c r="B252" s="105">
        <v>251.0</v>
      </c>
      <c r="C252" s="105">
        <v>231.665</v>
      </c>
      <c r="D252" s="105">
        <v>-0.37982499599456787</v>
      </c>
      <c r="E252" s="105">
        <v>2058.145263671875</v>
      </c>
      <c r="F252" s="105">
        <v>0.2743000090122223</v>
      </c>
      <c r="H252" s="3">
        <f t="shared" si="1"/>
        <v>5418.667242</v>
      </c>
      <c r="L252" s="3">
        <f t="shared" si="2"/>
        <v>3396.367949</v>
      </c>
      <c r="M252" s="3">
        <f t="shared" si="3"/>
        <v>16354.22622</v>
      </c>
      <c r="N252" s="3">
        <f t="shared" si="4"/>
        <v>1290.025443</v>
      </c>
    </row>
    <row r="253">
      <c r="A253" s="105">
        <v>45324.0</v>
      </c>
      <c r="B253" s="105">
        <v>252.0</v>
      </c>
      <c r="C253" s="105">
        <v>232.265</v>
      </c>
      <c r="D253" s="105">
        <v>-0.3807999789714813</v>
      </c>
      <c r="E253" s="105">
        <v>2066.346435546875</v>
      </c>
      <c r="F253" s="105">
        <v>0.27527499198913574</v>
      </c>
      <c r="H253" s="3">
        <f t="shared" si="1"/>
        <v>5426.330225</v>
      </c>
      <c r="L253" s="3">
        <f t="shared" si="2"/>
        <v>3401.171032</v>
      </c>
      <c r="M253" s="3">
        <f t="shared" si="3"/>
        <v>16419.39355</v>
      </c>
      <c r="N253" s="3">
        <f t="shared" si="4"/>
        <v>1295.165857</v>
      </c>
    </row>
    <row r="254">
      <c r="A254" s="105">
        <v>45324.0</v>
      </c>
      <c r="B254" s="105">
        <v>253.0</v>
      </c>
      <c r="C254" s="105">
        <v>232.965</v>
      </c>
      <c r="D254" s="105">
        <v>-0.38189998269081116</v>
      </c>
      <c r="E254" s="105">
        <v>2075.00341796875</v>
      </c>
      <c r="F254" s="105">
        <v>0.2763749957084656</v>
      </c>
      <c r="H254" s="3">
        <f t="shared" si="1"/>
        <v>5433.368714</v>
      </c>
      <c r="L254" s="3">
        <f t="shared" si="2"/>
        <v>3405.582689</v>
      </c>
      <c r="M254" s="3">
        <f t="shared" si="3"/>
        <v>16488.18279</v>
      </c>
      <c r="N254" s="3">
        <f t="shared" si="4"/>
        <v>1300.59197</v>
      </c>
    </row>
    <row r="255">
      <c r="A255" s="105">
        <v>45324.0</v>
      </c>
      <c r="B255" s="105">
        <v>254.0</v>
      </c>
      <c r="C255" s="105">
        <v>233.465</v>
      </c>
      <c r="D255" s="105">
        <v>-0.3827749788761139</v>
      </c>
      <c r="E255" s="105">
        <v>2082.79345703125</v>
      </c>
      <c r="F255" s="105">
        <v>0.2772499918937683</v>
      </c>
      <c r="H255" s="3">
        <f t="shared" si="1"/>
        <v>5441.299907</v>
      </c>
      <c r="L255" s="3">
        <f t="shared" si="2"/>
        <v>3410.553883</v>
      </c>
      <c r="M255" s="3">
        <f t="shared" si="3"/>
        <v>16550.08321</v>
      </c>
      <c r="N255" s="3">
        <f t="shared" si="4"/>
        <v>1305.474691</v>
      </c>
    </row>
    <row r="256">
      <c r="A256" s="105">
        <v>45324.0</v>
      </c>
      <c r="B256" s="105">
        <v>255.0</v>
      </c>
      <c r="C256" s="105">
        <v>234.064</v>
      </c>
      <c r="D256" s="105">
        <v>-0.38372498750686646</v>
      </c>
      <c r="E256" s="105">
        <v>2090.43603515625</v>
      </c>
      <c r="F256" s="105">
        <v>0.2782000005245209</v>
      </c>
      <c r="H256" s="3">
        <f t="shared" si="1"/>
        <v>5447.745399</v>
      </c>
      <c r="L256" s="3">
        <f t="shared" si="2"/>
        <v>3414.593855</v>
      </c>
      <c r="M256" s="3">
        <f t="shared" si="3"/>
        <v>16610.81189</v>
      </c>
      <c r="N256" s="3">
        <f t="shared" si="4"/>
        <v>1310.264984</v>
      </c>
    </row>
    <row r="257">
      <c r="A257" s="105">
        <v>45324.0</v>
      </c>
      <c r="B257" s="105">
        <v>256.0</v>
      </c>
      <c r="C257" s="105">
        <v>234.564</v>
      </c>
      <c r="D257" s="105">
        <v>-0.3845749795436859</v>
      </c>
      <c r="E257" s="105">
        <v>2098.167236328125</v>
      </c>
      <c r="F257" s="105">
        <v>0.27904999256134033</v>
      </c>
      <c r="H257" s="3">
        <f t="shared" si="1"/>
        <v>5455.807964</v>
      </c>
      <c r="L257" s="3">
        <f t="shared" si="2"/>
        <v>3419.647392</v>
      </c>
      <c r="M257" s="3">
        <f t="shared" si="3"/>
        <v>16672.24478</v>
      </c>
      <c r="N257" s="3">
        <f t="shared" si="4"/>
        <v>1315.110826</v>
      </c>
    </row>
    <row r="258">
      <c r="A258" s="105">
        <v>45324.0</v>
      </c>
      <c r="B258" s="105">
        <v>257.0</v>
      </c>
      <c r="C258" s="105">
        <v>235.165</v>
      </c>
      <c r="D258" s="105">
        <v>-0.38557499647140503</v>
      </c>
      <c r="E258" s="105">
        <v>2106.618408203125</v>
      </c>
      <c r="F258" s="105">
        <v>0.28005000948905945</v>
      </c>
      <c r="H258" s="3">
        <f t="shared" si="1"/>
        <v>5463.576289</v>
      </c>
      <c r="L258" s="3">
        <f t="shared" si="2"/>
        <v>3424.516502</v>
      </c>
      <c r="M258" s="3">
        <f t="shared" si="3"/>
        <v>16739.39863</v>
      </c>
      <c r="N258" s="3">
        <f t="shared" si="4"/>
        <v>1320.407938</v>
      </c>
    </row>
    <row r="259">
      <c r="A259" s="105">
        <v>45324.0</v>
      </c>
      <c r="B259" s="105">
        <v>258.0</v>
      </c>
      <c r="C259" s="105">
        <v>235.866</v>
      </c>
      <c r="D259" s="105">
        <v>-0.38679999113082886</v>
      </c>
      <c r="E259" s="105">
        <v>2116.7158203125</v>
      </c>
      <c r="F259" s="105">
        <v>0.2812750041484833</v>
      </c>
      <c r="H259" s="3">
        <f t="shared" si="1"/>
        <v>5472.378151</v>
      </c>
      <c r="L259" s="3">
        <f t="shared" si="2"/>
        <v>3430.033424</v>
      </c>
      <c r="M259" s="3">
        <f t="shared" si="3"/>
        <v>16819.63367</v>
      </c>
      <c r="N259" s="3">
        <f t="shared" si="4"/>
        <v>1326.736898</v>
      </c>
    </row>
    <row r="260">
      <c r="A260" s="105">
        <v>45324.0</v>
      </c>
      <c r="B260" s="105">
        <v>259.0</v>
      </c>
      <c r="C260" s="105">
        <v>236.466</v>
      </c>
      <c r="D260" s="105">
        <v>-0.3877750039100647</v>
      </c>
      <c r="E260" s="105">
        <v>2124.314453125</v>
      </c>
      <c r="F260" s="105">
        <v>0.2822500169277191</v>
      </c>
      <c r="H260" s="3">
        <f t="shared" si="1"/>
        <v>5478.213994</v>
      </c>
      <c r="L260" s="3">
        <f t="shared" si="2"/>
        <v>3433.691274</v>
      </c>
      <c r="M260" s="3">
        <f t="shared" si="3"/>
        <v>16880.01316</v>
      </c>
      <c r="N260" s="3">
        <f t="shared" si="4"/>
        <v>1331.499647</v>
      </c>
    </row>
    <row r="261">
      <c r="A261" s="105">
        <v>45324.0</v>
      </c>
      <c r="B261" s="105">
        <v>260.0</v>
      </c>
      <c r="C261" s="105">
        <v>236.965</v>
      </c>
      <c r="D261" s="105">
        <v>-0.38865000009536743</v>
      </c>
      <c r="E261" s="105">
        <v>2132.177734375</v>
      </c>
      <c r="F261" s="105">
        <v>0.28312501311302185</v>
      </c>
      <c r="H261" s="3">
        <f t="shared" si="1"/>
        <v>5486.112785</v>
      </c>
      <c r="L261" s="3">
        <f t="shared" si="2"/>
        <v>3438.642159</v>
      </c>
      <c r="M261" s="3">
        <f t="shared" si="3"/>
        <v>16942.49557</v>
      </c>
      <c r="N261" s="3">
        <f t="shared" si="4"/>
        <v>1336.428275</v>
      </c>
    </row>
    <row r="262">
      <c r="A262" s="105">
        <v>45324.0</v>
      </c>
      <c r="B262" s="105">
        <v>261.0</v>
      </c>
      <c r="C262" s="105">
        <v>237.564</v>
      </c>
      <c r="D262" s="105">
        <v>-0.38964998722076416</v>
      </c>
      <c r="E262" s="105">
        <v>2140.291015625</v>
      </c>
      <c r="F262" s="105">
        <v>0.2841250002384186</v>
      </c>
      <c r="H262" s="3">
        <f t="shared" si="1"/>
        <v>5492.855347</v>
      </c>
      <c r="L262" s="3">
        <f t="shared" si="2"/>
        <v>3442.868331</v>
      </c>
      <c r="M262" s="3">
        <f t="shared" si="3"/>
        <v>17006.96451</v>
      </c>
      <c r="N262" s="3">
        <f t="shared" si="4"/>
        <v>1341.513601</v>
      </c>
    </row>
    <row r="263">
      <c r="A263" s="105">
        <v>45324.0</v>
      </c>
      <c r="B263" s="105">
        <v>262.0</v>
      </c>
      <c r="C263" s="105">
        <v>238.165</v>
      </c>
      <c r="D263" s="105">
        <v>-0.3904999792575836</v>
      </c>
      <c r="E263" s="105">
        <v>2148.00732421875</v>
      </c>
      <c r="F263" s="105">
        <v>0.28497499227523804</v>
      </c>
      <c r="H263" s="3">
        <f t="shared" si="1"/>
        <v>5500.659253</v>
      </c>
      <c r="L263" s="3">
        <f t="shared" si="2"/>
        <v>3447.759744</v>
      </c>
      <c r="M263" s="3">
        <f t="shared" si="3"/>
        <v>17068.27906</v>
      </c>
      <c r="N263" s="3">
        <f t="shared" si="4"/>
        <v>1346.350109</v>
      </c>
    </row>
    <row r="264">
      <c r="A264" s="105">
        <v>45324.0</v>
      </c>
      <c r="B264" s="105">
        <v>263.0</v>
      </c>
      <c r="C264" s="105">
        <v>238.665</v>
      </c>
      <c r="D264" s="105">
        <v>-0.39147499203681946</v>
      </c>
      <c r="E264" s="105">
        <v>2155.7236328125</v>
      </c>
      <c r="F264" s="105">
        <v>0.2859500050544739</v>
      </c>
      <c r="H264" s="3">
        <f t="shared" si="1"/>
        <v>5506.670098</v>
      </c>
      <c r="L264" s="3">
        <f t="shared" si="2"/>
        <v>3451.527283</v>
      </c>
      <c r="M264" s="3">
        <f t="shared" si="3"/>
        <v>17129.59361</v>
      </c>
      <c r="N264" s="3">
        <f t="shared" si="4"/>
        <v>1351.186616</v>
      </c>
    </row>
    <row r="265">
      <c r="A265" s="105">
        <v>45324.0</v>
      </c>
      <c r="B265" s="105">
        <v>264.0</v>
      </c>
      <c r="C265" s="105">
        <v>239.365</v>
      </c>
      <c r="D265" s="105">
        <v>-0.3925749957561493</v>
      </c>
      <c r="E265" s="105">
        <v>2164.38037109375</v>
      </c>
      <c r="F265" s="105">
        <v>0.2870500087738037</v>
      </c>
      <c r="H265" s="3">
        <f t="shared" si="1"/>
        <v>5513.291459</v>
      </c>
      <c r="L265" s="3">
        <f t="shared" si="2"/>
        <v>3455.677488</v>
      </c>
      <c r="M265" s="3">
        <f t="shared" si="3"/>
        <v>17198.38091</v>
      </c>
      <c r="N265" s="3">
        <f t="shared" si="4"/>
        <v>1356.612575</v>
      </c>
    </row>
    <row r="266">
      <c r="A266" s="105">
        <v>45324.0</v>
      </c>
      <c r="B266" s="105">
        <v>265.0</v>
      </c>
      <c r="C266" s="105">
        <v>239.865</v>
      </c>
      <c r="D266" s="105">
        <v>-0.39342498779296875</v>
      </c>
      <c r="E266" s="105">
        <v>2172.22900390625</v>
      </c>
      <c r="F266" s="105">
        <v>0.28790000081062317</v>
      </c>
      <c r="H266" s="3">
        <f t="shared" si="1"/>
        <v>5521.329532</v>
      </c>
      <c r="L266" s="3">
        <f t="shared" si="2"/>
        <v>3460.715674</v>
      </c>
      <c r="M266" s="3">
        <f t="shared" si="3"/>
        <v>17260.74693</v>
      </c>
      <c r="N266" s="3">
        <f t="shared" si="4"/>
        <v>1361.532022</v>
      </c>
    </row>
    <row r="267">
      <c r="A267" s="105">
        <v>45324.0</v>
      </c>
      <c r="B267" s="105">
        <v>266.0</v>
      </c>
      <c r="C267" s="105">
        <v>240.465</v>
      </c>
      <c r="D267" s="105">
        <v>-0.3944000005722046</v>
      </c>
      <c r="E267" s="105">
        <v>2179.9453125</v>
      </c>
      <c r="F267" s="105">
        <v>0.288875013589859</v>
      </c>
      <c r="H267" s="3">
        <f t="shared" si="1"/>
        <v>5527.244699</v>
      </c>
      <c r="L267" s="3">
        <f t="shared" si="2"/>
        <v>3464.423243</v>
      </c>
      <c r="M267" s="3">
        <f t="shared" si="3"/>
        <v>17322.06148</v>
      </c>
      <c r="N267" s="3">
        <f t="shared" si="4"/>
        <v>1366.368529</v>
      </c>
    </row>
    <row r="268">
      <c r="A268" s="105">
        <v>45324.0</v>
      </c>
      <c r="B268" s="105">
        <v>267.0</v>
      </c>
      <c r="C268" s="105">
        <v>240.966</v>
      </c>
      <c r="D268" s="105">
        <v>-0.3952749967575073</v>
      </c>
      <c r="E268" s="105">
        <v>2187.323486328125</v>
      </c>
      <c r="F268" s="105">
        <v>0.28975000977516174</v>
      </c>
      <c r="H268" s="3">
        <f t="shared" si="1"/>
        <v>5533.6753</v>
      </c>
      <c r="L268" s="3">
        <f t="shared" si="2"/>
        <v>3468.453881</v>
      </c>
      <c r="M268" s="3">
        <f t="shared" si="3"/>
        <v>17380.68918</v>
      </c>
      <c r="N268" s="3">
        <f t="shared" si="4"/>
        <v>1370.993097</v>
      </c>
    </row>
    <row r="269">
      <c r="A269" s="105">
        <v>45324.0</v>
      </c>
      <c r="B269" s="105">
        <v>268.0</v>
      </c>
      <c r="C269" s="105">
        <v>241.564</v>
      </c>
      <c r="D269" s="105">
        <v>-0.3962499797344208</v>
      </c>
      <c r="E269" s="105">
        <v>2195.451171875</v>
      </c>
      <c r="F269" s="105">
        <v>0.2907249927520752</v>
      </c>
      <c r="H269" s="3">
        <f t="shared" si="1"/>
        <v>5540.571064</v>
      </c>
      <c r="L269" s="3">
        <f t="shared" si="2"/>
        <v>3472.776079</v>
      </c>
      <c r="M269" s="3">
        <f t="shared" si="3"/>
        <v>17445.27258</v>
      </c>
      <c r="N269" s="3">
        <f t="shared" si="4"/>
        <v>1376.087451</v>
      </c>
    </row>
    <row r="270">
      <c r="A270" s="105">
        <v>45324.0</v>
      </c>
      <c r="B270" s="105">
        <v>269.0</v>
      </c>
      <c r="C270" s="105">
        <v>242.165</v>
      </c>
      <c r="D270" s="105">
        <v>-0.3971499800682068</v>
      </c>
      <c r="E270" s="105">
        <v>2202.814697265625</v>
      </c>
      <c r="F270" s="105">
        <v>0.2916249930858612</v>
      </c>
      <c r="H270" s="3">
        <f t="shared" si="1"/>
        <v>5546.556233</v>
      </c>
      <c r="L270" s="3">
        <f t="shared" si="2"/>
        <v>3476.527525</v>
      </c>
      <c r="M270" s="3">
        <f t="shared" si="3"/>
        <v>17503.78388</v>
      </c>
      <c r="N270" s="3">
        <f t="shared" si="4"/>
        <v>1380.702837</v>
      </c>
    </row>
    <row r="271">
      <c r="A271" s="105">
        <v>45324.0</v>
      </c>
      <c r="B271" s="105">
        <v>270.0</v>
      </c>
      <c r="C271" s="105">
        <v>242.665</v>
      </c>
      <c r="D271" s="105">
        <v>-0.39809998869895935</v>
      </c>
      <c r="E271" s="105">
        <v>2210.8837890625</v>
      </c>
      <c r="F271" s="105">
        <v>0.29257500171661377</v>
      </c>
      <c r="H271" s="3">
        <f t="shared" si="1"/>
        <v>5553.589178</v>
      </c>
      <c r="L271" s="3">
        <f t="shared" si="2"/>
        <v>3480.935706</v>
      </c>
      <c r="M271" s="3">
        <f t="shared" si="3"/>
        <v>17567.90168</v>
      </c>
      <c r="N271" s="3">
        <f t="shared" si="4"/>
        <v>1385.760465</v>
      </c>
    </row>
    <row r="272">
      <c r="A272" s="105">
        <v>45324.0</v>
      </c>
      <c r="B272" s="105">
        <v>271.0</v>
      </c>
      <c r="C272" s="105">
        <v>243.265</v>
      </c>
      <c r="D272" s="105">
        <v>-0.3990750014781952</v>
      </c>
      <c r="E272" s="105">
        <v>2218.453125</v>
      </c>
      <c r="F272" s="105">
        <v>0.2935500144958496</v>
      </c>
      <c r="H272" s="3">
        <f t="shared" si="1"/>
        <v>5558.987952</v>
      </c>
      <c r="L272" s="3">
        <f t="shared" si="2"/>
        <v>3484.319605</v>
      </c>
      <c r="M272" s="3">
        <f t="shared" si="3"/>
        <v>17628.04837</v>
      </c>
      <c r="N272" s="3">
        <f t="shared" si="4"/>
        <v>1390.504852</v>
      </c>
    </row>
    <row r="273">
      <c r="A273" s="105">
        <v>45324.0</v>
      </c>
      <c r="B273" s="105">
        <v>272.0</v>
      </c>
      <c r="C273" s="105">
        <v>243.765</v>
      </c>
      <c r="D273" s="105">
        <v>-0.3999499976634979</v>
      </c>
      <c r="E273" s="105">
        <v>2226.404541015625</v>
      </c>
      <c r="F273" s="105">
        <v>0.29442501068115234</v>
      </c>
      <c r="H273" s="3">
        <f t="shared" si="1"/>
        <v>5566.707223</v>
      </c>
      <c r="L273" s="3">
        <f t="shared" si="2"/>
        <v>3489.15797</v>
      </c>
      <c r="M273" s="3">
        <f t="shared" si="3"/>
        <v>17691.23111</v>
      </c>
      <c r="N273" s="3">
        <f t="shared" si="4"/>
        <v>1395.488722</v>
      </c>
    </row>
    <row r="274">
      <c r="A274" s="105">
        <v>45324.0</v>
      </c>
      <c r="B274" s="105">
        <v>273.0</v>
      </c>
      <c r="C274" s="105">
        <v>244.365</v>
      </c>
      <c r="D274" s="105">
        <v>-0.4009249806404114</v>
      </c>
      <c r="E274" s="105">
        <v>2234.2822265625</v>
      </c>
      <c r="F274" s="105">
        <v>0.2953999936580658</v>
      </c>
      <c r="H274" s="3">
        <f t="shared" si="1"/>
        <v>5572.818693</v>
      </c>
      <c r="L274" s="3">
        <f t="shared" si="2"/>
        <v>3492.988579</v>
      </c>
      <c r="M274" s="3">
        <f t="shared" si="3"/>
        <v>17753.82798</v>
      </c>
      <c r="N274" s="3">
        <f t="shared" si="4"/>
        <v>1400.426379</v>
      </c>
    </row>
    <row r="275">
      <c r="A275" s="105">
        <v>45324.0</v>
      </c>
      <c r="B275" s="105">
        <v>274.0</v>
      </c>
      <c r="C275" s="105">
        <v>244.965</v>
      </c>
      <c r="D275" s="105">
        <v>-0.40199998021125793</v>
      </c>
      <c r="E275" s="105">
        <v>2242.71875</v>
      </c>
      <c r="F275" s="105">
        <v>0.29647499322891235</v>
      </c>
      <c r="H275" s="3">
        <f t="shared" si="1"/>
        <v>5578.902638</v>
      </c>
      <c r="L275" s="3">
        <f t="shared" si="2"/>
        <v>3496.801937</v>
      </c>
      <c r="M275" s="3">
        <f t="shared" si="3"/>
        <v>17820.86544</v>
      </c>
      <c r="N275" s="3">
        <f t="shared" si="4"/>
        <v>1405.714309</v>
      </c>
    </row>
    <row r="276">
      <c r="A276" s="105">
        <v>45324.0</v>
      </c>
      <c r="B276" s="105">
        <v>275.0</v>
      </c>
      <c r="C276" s="105">
        <v>245.564</v>
      </c>
      <c r="D276" s="105">
        <v>-0.40289998054504395</v>
      </c>
      <c r="E276" s="105">
        <v>2250.846435546875</v>
      </c>
      <c r="F276" s="105">
        <v>0.29737499356269836</v>
      </c>
      <c r="H276" s="3">
        <f t="shared" si="1"/>
        <v>5586.613413</v>
      </c>
      <c r="L276" s="3">
        <f t="shared" si="2"/>
        <v>3501.634976</v>
      </c>
      <c r="M276" s="3">
        <f t="shared" si="3"/>
        <v>17885.44883</v>
      </c>
      <c r="N276" s="3">
        <f t="shared" si="4"/>
        <v>1410.808664</v>
      </c>
    </row>
    <row r="277">
      <c r="A277" s="105">
        <v>45324.0</v>
      </c>
      <c r="B277" s="105">
        <v>276.0</v>
      </c>
      <c r="C277" s="105">
        <v>246.165</v>
      </c>
      <c r="D277" s="105">
        <v>-0.4038499891757965</v>
      </c>
      <c r="E277" s="105">
        <v>2258.959716796875</v>
      </c>
      <c r="F277" s="105">
        <v>0.2983250021934509</v>
      </c>
      <c r="H277" s="3">
        <f t="shared" si="1"/>
        <v>5593.561415</v>
      </c>
      <c r="L277" s="3">
        <f t="shared" si="2"/>
        <v>3505.989916</v>
      </c>
      <c r="M277" s="3">
        <f t="shared" si="3"/>
        <v>17949.91777</v>
      </c>
      <c r="N277" s="3">
        <f t="shared" si="4"/>
        <v>1415.89399</v>
      </c>
    </row>
    <row r="278">
      <c r="A278" s="105">
        <v>45324.0</v>
      </c>
      <c r="B278" s="105">
        <v>277.0</v>
      </c>
      <c r="C278" s="105">
        <v>246.765</v>
      </c>
      <c r="D278" s="105">
        <v>-0.4049749970436096</v>
      </c>
      <c r="E278" s="105">
        <v>2267.572265625</v>
      </c>
      <c r="F278" s="105">
        <v>0.29945001006126404</v>
      </c>
      <c r="H278" s="3">
        <f t="shared" si="1"/>
        <v>5599.289542</v>
      </c>
      <c r="L278" s="3">
        <f t="shared" si="2"/>
        <v>3509.58025</v>
      </c>
      <c r="M278" s="3">
        <f t="shared" si="3"/>
        <v>18018.35393</v>
      </c>
      <c r="N278" s="3">
        <f t="shared" si="4"/>
        <v>1421.292251</v>
      </c>
    </row>
    <row r="279">
      <c r="A279" s="105">
        <v>45324.0</v>
      </c>
      <c r="B279" s="105">
        <v>278.0</v>
      </c>
      <c r="C279" s="105">
        <v>247.365</v>
      </c>
      <c r="D279" s="105">
        <v>-0.4058249890804291</v>
      </c>
      <c r="E279" s="105">
        <v>2274.99462890625</v>
      </c>
      <c r="F279" s="105">
        <v>0.3003000020980835</v>
      </c>
      <c r="H279" s="3">
        <f t="shared" si="1"/>
        <v>5605.851513</v>
      </c>
      <c r="L279" s="3">
        <f t="shared" si="2"/>
        <v>3513.69323</v>
      </c>
      <c r="M279" s="3">
        <f t="shared" si="3"/>
        <v>18077.33277</v>
      </c>
      <c r="N279" s="3">
        <f t="shared" si="4"/>
        <v>1425.944517</v>
      </c>
    </row>
    <row r="280">
      <c r="A280" s="105">
        <v>45324.0</v>
      </c>
      <c r="B280" s="105">
        <v>279.0</v>
      </c>
      <c r="C280" s="105">
        <v>247.865</v>
      </c>
      <c r="D280" s="105">
        <v>-0.4068249762058258</v>
      </c>
      <c r="E280" s="105">
        <v>2283.13720703125</v>
      </c>
      <c r="F280" s="105">
        <v>0.3012999892234802</v>
      </c>
      <c r="H280" s="3">
        <f t="shared" si="1"/>
        <v>5612.087115</v>
      </c>
      <c r="L280" s="3">
        <f t="shared" si="2"/>
        <v>3517.601645</v>
      </c>
      <c r="M280" s="3">
        <f t="shared" si="3"/>
        <v>18142.0345</v>
      </c>
      <c r="N280" s="3">
        <f t="shared" si="4"/>
        <v>1431.048205</v>
      </c>
    </row>
    <row r="281">
      <c r="A281" s="105">
        <v>45324.0</v>
      </c>
      <c r="B281" s="105">
        <v>280.0</v>
      </c>
      <c r="C281" s="105">
        <v>248.565</v>
      </c>
      <c r="D281" s="105">
        <v>-0.4078750014305115</v>
      </c>
      <c r="E281" s="105">
        <v>2291.588134765625</v>
      </c>
      <c r="F281" s="105">
        <v>0.3023500144481659</v>
      </c>
      <c r="H281" s="3">
        <f t="shared" si="1"/>
        <v>5618.358876</v>
      </c>
      <c r="L281" s="3">
        <f t="shared" si="2"/>
        <v>3521.532724</v>
      </c>
      <c r="M281" s="3">
        <f t="shared" si="3"/>
        <v>18209.18641</v>
      </c>
      <c r="N281" s="3">
        <f t="shared" si="4"/>
        <v>1436.345165</v>
      </c>
    </row>
    <row r="282">
      <c r="A282" s="105">
        <v>45324.0</v>
      </c>
      <c r="B282" s="105">
        <v>281.0</v>
      </c>
      <c r="C282" s="105">
        <v>249.064</v>
      </c>
      <c r="D282" s="105">
        <v>-0.4087750017642975</v>
      </c>
      <c r="E282" s="105">
        <v>2299.671875</v>
      </c>
      <c r="F282" s="105">
        <v>0.3032500147819519</v>
      </c>
      <c r="H282" s="3">
        <f t="shared" si="1"/>
        <v>5625.764455</v>
      </c>
      <c r="L282" s="3">
        <f t="shared" si="2"/>
        <v>3526.174468</v>
      </c>
      <c r="M282" s="3">
        <f t="shared" si="3"/>
        <v>18273.42061</v>
      </c>
      <c r="N282" s="3">
        <f t="shared" si="4"/>
        <v>1441.411974</v>
      </c>
    </row>
    <row r="283">
      <c r="A283" s="105">
        <v>45324.0</v>
      </c>
      <c r="B283" s="105">
        <v>282.0</v>
      </c>
      <c r="C283" s="105">
        <v>249.765</v>
      </c>
      <c r="D283" s="105">
        <v>-0.4098999798297882</v>
      </c>
      <c r="E283" s="105">
        <v>2308.402099609375</v>
      </c>
      <c r="F283" s="105">
        <v>0.3043749928474426</v>
      </c>
      <c r="H283" s="3">
        <f t="shared" si="1"/>
        <v>5631.622867</v>
      </c>
      <c r="L283" s="3">
        <f t="shared" si="2"/>
        <v>3529.846464</v>
      </c>
      <c r="M283" s="3">
        <f t="shared" si="3"/>
        <v>18342.79184</v>
      </c>
      <c r="N283" s="3">
        <f t="shared" si="4"/>
        <v>1446.883994</v>
      </c>
    </row>
    <row r="284">
      <c r="A284" s="105">
        <v>45324.0</v>
      </c>
      <c r="B284" s="105">
        <v>283.0</v>
      </c>
      <c r="C284" s="105">
        <v>250.365</v>
      </c>
      <c r="D284" s="105">
        <v>-0.41099998354911804</v>
      </c>
      <c r="E284" s="105">
        <v>2317.441162109375</v>
      </c>
      <c r="F284" s="105">
        <v>0.30547499656677246</v>
      </c>
      <c r="H284" s="3">
        <f t="shared" si="1"/>
        <v>5638.543199</v>
      </c>
      <c r="L284" s="3">
        <f t="shared" si="2"/>
        <v>3534.184061</v>
      </c>
      <c r="M284" s="3">
        <f t="shared" si="3"/>
        <v>18414.61713</v>
      </c>
      <c r="N284" s="3">
        <f t="shared" si="4"/>
        <v>1452.549591</v>
      </c>
    </row>
    <row r="285">
      <c r="A285" s="105">
        <v>45324.0</v>
      </c>
      <c r="B285" s="105">
        <v>284.0</v>
      </c>
      <c r="C285" s="105">
        <v>251.064</v>
      </c>
      <c r="D285" s="105">
        <v>-0.41202497482299805</v>
      </c>
      <c r="E285" s="105">
        <v>2325.730712890625</v>
      </c>
      <c r="F285" s="105">
        <v>0.30649998784065247</v>
      </c>
      <c r="H285" s="3">
        <f t="shared" si="1"/>
        <v>5644.635289</v>
      </c>
      <c r="L285" s="3">
        <f t="shared" si="2"/>
        <v>3538.002524</v>
      </c>
      <c r="M285" s="3">
        <f t="shared" si="3"/>
        <v>18480.48672</v>
      </c>
      <c r="N285" s="3">
        <f t="shared" si="4"/>
        <v>1457.745401</v>
      </c>
    </row>
    <row r="286">
      <c r="A286" s="105">
        <v>45324.0</v>
      </c>
      <c r="B286" s="105">
        <v>285.0</v>
      </c>
      <c r="C286" s="105">
        <v>251.565</v>
      </c>
      <c r="D286" s="105">
        <v>-0.41282498836517334</v>
      </c>
      <c r="E286" s="105">
        <v>2333.314453125</v>
      </c>
      <c r="F286" s="105">
        <v>0.30730000138282776</v>
      </c>
      <c r="H286" s="3">
        <f t="shared" si="1"/>
        <v>5652.066902</v>
      </c>
      <c r="L286" s="3">
        <f t="shared" si="2"/>
        <v>3542.660586</v>
      </c>
      <c r="M286" s="3">
        <f t="shared" si="3"/>
        <v>18540.74787</v>
      </c>
      <c r="N286" s="3">
        <f t="shared" si="4"/>
        <v>1462.498815</v>
      </c>
    </row>
    <row r="287">
      <c r="A287" s="105">
        <v>45324.0</v>
      </c>
      <c r="B287" s="105">
        <v>286.0</v>
      </c>
      <c r="C287" s="105">
        <v>252.165</v>
      </c>
      <c r="D287" s="105">
        <v>-0.4138999879360199</v>
      </c>
      <c r="E287" s="105">
        <v>2340.824951171875</v>
      </c>
      <c r="F287" s="105">
        <v>0.3083750009536743</v>
      </c>
      <c r="H287" s="3">
        <f t="shared" si="1"/>
        <v>5655.532784</v>
      </c>
      <c r="L287" s="3">
        <f t="shared" si="2"/>
        <v>3544.832968</v>
      </c>
      <c r="M287" s="3">
        <f t="shared" si="3"/>
        <v>18600.42703</v>
      </c>
      <c r="N287" s="3">
        <f t="shared" si="4"/>
        <v>1467.206323</v>
      </c>
    </row>
    <row r="288">
      <c r="A288" s="105">
        <v>45324.0</v>
      </c>
      <c r="B288" s="105">
        <v>287.0</v>
      </c>
      <c r="C288" s="105">
        <v>252.665</v>
      </c>
      <c r="D288" s="105">
        <v>-0.4146749973297119</v>
      </c>
      <c r="E288" s="105">
        <v>2348.232421875</v>
      </c>
      <c r="F288" s="105">
        <v>0.30915001034736633</v>
      </c>
      <c r="H288" s="3">
        <f t="shared" si="1"/>
        <v>5662.826158</v>
      </c>
      <c r="L288" s="3">
        <f t="shared" si="2"/>
        <v>3549.404383</v>
      </c>
      <c r="M288" s="3">
        <f t="shared" si="3"/>
        <v>18659.28753</v>
      </c>
      <c r="N288" s="3">
        <f t="shared" si="4"/>
        <v>1471.849253</v>
      </c>
    </row>
    <row r="289">
      <c r="A289" s="105">
        <v>45324.0</v>
      </c>
      <c r="B289" s="105">
        <v>288.0</v>
      </c>
      <c r="C289" s="105">
        <v>253.265</v>
      </c>
      <c r="D289" s="105">
        <v>-0.41577500104904175</v>
      </c>
      <c r="E289" s="105">
        <v>2357.5361328125</v>
      </c>
      <c r="F289" s="105">
        <v>0.31025001406669617</v>
      </c>
      <c r="H289" s="3">
        <f t="shared" si="1"/>
        <v>5670.220977</v>
      </c>
      <c r="L289" s="3">
        <f t="shared" si="2"/>
        <v>3554.039384</v>
      </c>
      <c r="M289" s="3">
        <f t="shared" si="3"/>
        <v>18733.21574</v>
      </c>
      <c r="N289" s="3">
        <f t="shared" si="4"/>
        <v>1477.680729</v>
      </c>
    </row>
    <row r="290">
      <c r="A290" s="105">
        <v>45324.0</v>
      </c>
      <c r="B290" s="105">
        <v>289.0</v>
      </c>
      <c r="C290" s="105">
        <v>253.965</v>
      </c>
      <c r="D290" s="105">
        <v>-0.41689997911453247</v>
      </c>
      <c r="E290" s="105">
        <v>2365.97216796875</v>
      </c>
      <c r="F290" s="105">
        <v>0.3113749921321869</v>
      </c>
      <c r="H290" s="3">
        <f t="shared" si="1"/>
        <v>5675.155401</v>
      </c>
      <c r="L290" s="3">
        <f t="shared" si="2"/>
        <v>3557.132233</v>
      </c>
      <c r="M290" s="3">
        <f t="shared" si="3"/>
        <v>18800.24931</v>
      </c>
      <c r="N290" s="3">
        <f t="shared" si="4"/>
        <v>1482.968354</v>
      </c>
    </row>
    <row r="291">
      <c r="A291" s="105">
        <v>45324.0</v>
      </c>
      <c r="B291" s="105">
        <v>290.0</v>
      </c>
      <c r="C291" s="105">
        <v>254.565</v>
      </c>
      <c r="D291" s="105">
        <v>-0.4178749918937683</v>
      </c>
      <c r="E291" s="105">
        <v>2374.026611328125</v>
      </c>
      <c r="F291" s="105">
        <v>0.31235000491142273</v>
      </c>
      <c r="H291" s="3">
        <f t="shared" si="1"/>
        <v>5681.188531</v>
      </c>
      <c r="L291" s="3">
        <f t="shared" si="2"/>
        <v>3560.91374</v>
      </c>
      <c r="M291" s="3">
        <f t="shared" si="3"/>
        <v>18864.25071</v>
      </c>
      <c r="N291" s="3">
        <f t="shared" si="4"/>
        <v>1488.0168</v>
      </c>
    </row>
    <row r="292">
      <c r="A292" s="105">
        <v>45324.0</v>
      </c>
      <c r="B292" s="105">
        <v>291.0</v>
      </c>
      <c r="C292" s="105">
        <v>255.165</v>
      </c>
      <c r="D292" s="105">
        <v>-0.41884997487068176</v>
      </c>
      <c r="E292" s="105">
        <v>2382.404052734375</v>
      </c>
      <c r="F292" s="105">
        <v>0.3133249878883362</v>
      </c>
      <c r="H292" s="3">
        <f t="shared" si="1"/>
        <v>5687.965132</v>
      </c>
      <c r="L292" s="3">
        <f t="shared" si="2"/>
        <v>3565.161248</v>
      </c>
      <c r="M292" s="3">
        <f t="shared" si="3"/>
        <v>18930.81869</v>
      </c>
      <c r="N292" s="3">
        <f t="shared" si="4"/>
        <v>1493.267699</v>
      </c>
    </row>
    <row r="293">
      <c r="A293" s="105">
        <v>45324.0</v>
      </c>
      <c r="B293" s="105">
        <v>292.0</v>
      </c>
      <c r="C293" s="105">
        <v>255.765</v>
      </c>
      <c r="D293" s="105">
        <v>-0.4199749827384949</v>
      </c>
      <c r="E293" s="105">
        <v>2391.590087890625</v>
      </c>
      <c r="F293" s="105">
        <v>0.3144499957561493</v>
      </c>
      <c r="H293" s="3">
        <f t="shared" si="1"/>
        <v>5694.601312</v>
      </c>
      <c r="L293" s="3">
        <f t="shared" si="2"/>
        <v>3569.320741</v>
      </c>
      <c r="M293" s="3">
        <f t="shared" si="3"/>
        <v>19003.81184</v>
      </c>
      <c r="N293" s="3">
        <f t="shared" si="4"/>
        <v>1499.025417</v>
      </c>
    </row>
    <row r="294">
      <c r="A294" s="105">
        <v>45324.0</v>
      </c>
      <c r="B294" s="105">
        <v>293.0</v>
      </c>
      <c r="C294" s="105">
        <v>256.366</v>
      </c>
      <c r="D294" s="105">
        <v>-0.42082497477531433</v>
      </c>
      <c r="E294" s="105">
        <v>2399.056396484375</v>
      </c>
      <c r="F294" s="105">
        <v>0.31529998779296875</v>
      </c>
      <c r="H294" s="3">
        <f t="shared" si="1"/>
        <v>5700.841301</v>
      </c>
      <c r="L294" s="3">
        <f t="shared" si="2"/>
        <v>3573.231905</v>
      </c>
      <c r="M294" s="3">
        <f t="shared" si="3"/>
        <v>19063.13987</v>
      </c>
      <c r="N294" s="3">
        <f t="shared" si="4"/>
        <v>1503.705226</v>
      </c>
    </row>
    <row r="295">
      <c r="A295" s="105">
        <v>45324.0</v>
      </c>
      <c r="B295" s="105">
        <v>294.0</v>
      </c>
      <c r="C295" s="105">
        <v>256.966</v>
      </c>
      <c r="D295" s="105">
        <v>-0.42192497849464417</v>
      </c>
      <c r="E295" s="105">
        <v>2407.507568359375</v>
      </c>
      <c r="F295" s="105">
        <v>0.3163999915122986</v>
      </c>
      <c r="H295" s="3">
        <f t="shared" si="1"/>
        <v>5706.00863</v>
      </c>
      <c r="L295" s="3">
        <f t="shared" si="2"/>
        <v>3576.470737</v>
      </c>
      <c r="M295" s="3">
        <f t="shared" si="3"/>
        <v>19130.29372</v>
      </c>
      <c r="N295" s="3">
        <f t="shared" si="4"/>
        <v>1509.002339</v>
      </c>
    </row>
    <row r="296">
      <c r="A296" s="105">
        <v>45324.0</v>
      </c>
      <c r="B296" s="105">
        <v>295.0</v>
      </c>
      <c r="C296" s="105">
        <v>257.665</v>
      </c>
      <c r="D296" s="105">
        <v>-0.4230499863624573</v>
      </c>
      <c r="E296" s="105">
        <v>2416.47265625</v>
      </c>
      <c r="F296" s="105">
        <v>0.3175249993801117</v>
      </c>
      <c r="H296" s="3">
        <f t="shared" si="1"/>
        <v>5712.026319</v>
      </c>
      <c r="L296" s="3">
        <f t="shared" si="2"/>
        <v>3580.242566</v>
      </c>
      <c r="M296" s="3">
        <f t="shared" si="3"/>
        <v>19201.53119</v>
      </c>
      <c r="N296" s="3">
        <f t="shared" si="4"/>
        <v>1514.621569</v>
      </c>
    </row>
    <row r="297">
      <c r="A297" s="105">
        <v>45324.0</v>
      </c>
      <c r="B297" s="105">
        <v>296.0</v>
      </c>
      <c r="C297" s="105">
        <v>258.265</v>
      </c>
      <c r="D297" s="105">
        <v>-0.4241499900817871</v>
      </c>
      <c r="E297" s="105">
        <v>2425.173828125</v>
      </c>
      <c r="F297" s="105">
        <v>0.31862500309944153</v>
      </c>
      <c r="H297" s="3">
        <f t="shared" si="1"/>
        <v>5717.726948</v>
      </c>
      <c r="L297" s="3">
        <f t="shared" si="2"/>
        <v>3583.815665</v>
      </c>
      <c r="M297" s="3">
        <f t="shared" si="3"/>
        <v>19270.67157</v>
      </c>
      <c r="N297" s="3">
        <f t="shared" si="4"/>
        <v>1520.075379</v>
      </c>
    </row>
    <row r="298">
      <c r="A298" s="105">
        <v>45324.0</v>
      </c>
      <c r="B298" s="105">
        <v>297.0</v>
      </c>
      <c r="C298" s="105">
        <v>258.865</v>
      </c>
      <c r="D298" s="105">
        <v>-0.42499998211860657</v>
      </c>
      <c r="E298" s="105">
        <v>2432.595947265625</v>
      </c>
      <c r="F298" s="105">
        <v>0.319474995136261</v>
      </c>
      <c r="H298" s="3">
        <f t="shared" si="1"/>
        <v>5723.755411</v>
      </c>
      <c r="L298" s="3">
        <f t="shared" si="2"/>
        <v>3587.594247</v>
      </c>
      <c r="M298" s="3">
        <f t="shared" si="3"/>
        <v>19329.64846</v>
      </c>
      <c r="N298" s="3">
        <f t="shared" si="4"/>
        <v>1524.727491</v>
      </c>
    </row>
    <row r="299">
      <c r="A299" s="105">
        <v>45324.0</v>
      </c>
      <c r="B299" s="105">
        <v>298.0</v>
      </c>
      <c r="C299" s="105">
        <v>259.465</v>
      </c>
      <c r="D299" s="105">
        <v>-0.4259749948978424</v>
      </c>
      <c r="E299" s="105">
        <v>2440.4296875</v>
      </c>
      <c r="F299" s="105">
        <v>0.3204500079154968</v>
      </c>
      <c r="H299" s="3">
        <f t="shared" si="1"/>
        <v>5729.044467</v>
      </c>
      <c r="L299" s="3">
        <f t="shared" si="2"/>
        <v>3590.909376</v>
      </c>
      <c r="M299" s="3">
        <f t="shared" si="3"/>
        <v>19391.89614</v>
      </c>
      <c r="N299" s="3">
        <f t="shared" si="4"/>
        <v>1529.637603</v>
      </c>
    </row>
    <row r="300">
      <c r="A300" s="105">
        <v>45324.0</v>
      </c>
      <c r="B300" s="105">
        <v>299.0</v>
      </c>
      <c r="C300" s="105">
        <v>260.064</v>
      </c>
      <c r="D300" s="105">
        <v>-0.42704999446868896</v>
      </c>
      <c r="E300" s="105">
        <v>2447.851806640625</v>
      </c>
      <c r="F300" s="105">
        <v>0.3215250074863434</v>
      </c>
      <c r="H300" s="3">
        <f t="shared" si="1"/>
        <v>5732.0029</v>
      </c>
      <c r="L300" s="3">
        <f t="shared" si="2"/>
        <v>3592.763693</v>
      </c>
      <c r="M300" s="3">
        <f t="shared" si="3"/>
        <v>19450.87303</v>
      </c>
      <c r="N300" s="3">
        <f t="shared" si="4"/>
        <v>1534.289715</v>
      </c>
    </row>
    <row r="301">
      <c r="A301" s="105">
        <v>45324.0</v>
      </c>
      <c r="B301" s="105">
        <v>300.0</v>
      </c>
      <c r="C301" s="105">
        <v>260.566</v>
      </c>
      <c r="D301" s="105">
        <v>-0.427825003862381</v>
      </c>
      <c r="E301" s="105">
        <v>2455.3916015625</v>
      </c>
      <c r="F301" s="105">
        <v>0.3223000168800354</v>
      </c>
      <c r="H301" s="3">
        <f t="shared" si="1"/>
        <v>5739.242867</v>
      </c>
      <c r="L301" s="3">
        <f t="shared" si="2"/>
        <v>3597.301633</v>
      </c>
      <c r="M301" s="3">
        <f t="shared" si="3"/>
        <v>19510.78499</v>
      </c>
      <c r="N301" s="3">
        <f t="shared" si="4"/>
        <v>1539.015585</v>
      </c>
    </row>
    <row r="302">
      <c r="A302" s="105">
        <v>45324.0</v>
      </c>
      <c r="B302" s="105">
        <v>301.0</v>
      </c>
      <c r="C302" s="105">
        <v>261.167</v>
      </c>
      <c r="D302" s="105">
        <v>-0.4289249777793884</v>
      </c>
      <c r="E302" s="105">
        <v>2464.504150390625</v>
      </c>
      <c r="F302" s="105">
        <v>0.32339999079704285</v>
      </c>
      <c r="H302" s="3">
        <f t="shared" si="1"/>
        <v>5745.769722</v>
      </c>
      <c r="L302" s="3">
        <f t="shared" si="2"/>
        <v>3601.392603</v>
      </c>
      <c r="M302" s="3">
        <f t="shared" si="3"/>
        <v>19583.19421</v>
      </c>
      <c r="N302" s="3">
        <f t="shared" si="4"/>
        <v>1544.727242</v>
      </c>
    </row>
    <row r="303">
      <c r="A303" s="105">
        <v>45324.0</v>
      </c>
      <c r="B303" s="105">
        <v>302.0</v>
      </c>
      <c r="C303" s="105">
        <v>261.865</v>
      </c>
      <c r="D303" s="105">
        <v>-0.42992499470710754</v>
      </c>
      <c r="E303" s="105">
        <v>2472.05859375</v>
      </c>
      <c r="F303" s="105">
        <v>0.32440000772476196</v>
      </c>
      <c r="H303" s="3">
        <f t="shared" si="1"/>
        <v>5749.976447</v>
      </c>
      <c r="L303" s="3">
        <f t="shared" si="2"/>
        <v>3604.029338</v>
      </c>
      <c r="M303" s="3">
        <f t="shared" si="3"/>
        <v>19643.22256</v>
      </c>
      <c r="N303" s="3">
        <f t="shared" si="4"/>
        <v>1549.462294</v>
      </c>
    </row>
    <row r="304">
      <c r="A304" s="105">
        <v>45324.0</v>
      </c>
      <c r="B304" s="105">
        <v>303.0</v>
      </c>
      <c r="C304" s="105">
        <v>262.365</v>
      </c>
      <c r="D304" s="105">
        <v>-0.430899977684021</v>
      </c>
      <c r="E304" s="105">
        <v>2479.906982421875</v>
      </c>
      <c r="F304" s="105">
        <v>0.3253749907016754</v>
      </c>
      <c r="H304" s="3">
        <f t="shared" si="1"/>
        <v>5755.180113</v>
      </c>
      <c r="L304" s="3">
        <f t="shared" si="2"/>
        <v>3607.290945</v>
      </c>
      <c r="M304" s="3">
        <f t="shared" si="3"/>
        <v>19705.58664</v>
      </c>
      <c r="N304" s="3">
        <f t="shared" si="4"/>
        <v>1554.381588</v>
      </c>
    </row>
    <row r="305">
      <c r="A305" s="105">
        <v>45324.0</v>
      </c>
      <c r="B305" s="105">
        <v>304.0</v>
      </c>
      <c r="C305" s="105">
        <v>263.065</v>
      </c>
      <c r="D305" s="105">
        <v>-0.4320249855518341</v>
      </c>
      <c r="E305" s="105">
        <v>2489.033935546875</v>
      </c>
      <c r="F305" s="105">
        <v>0.3264999985694885</v>
      </c>
      <c r="H305" s="3">
        <f t="shared" si="1"/>
        <v>5761.319412</v>
      </c>
      <c r="L305" s="3">
        <f t="shared" si="2"/>
        <v>3611.138997</v>
      </c>
      <c r="M305" s="3">
        <f t="shared" si="3"/>
        <v>19778.11031</v>
      </c>
      <c r="N305" s="3">
        <f t="shared" si="4"/>
        <v>1560.102273</v>
      </c>
    </row>
    <row r="306">
      <c r="A306" s="105">
        <v>45324.0</v>
      </c>
      <c r="B306" s="105">
        <v>305.0</v>
      </c>
      <c r="C306" s="105">
        <v>263.665</v>
      </c>
      <c r="D306" s="105">
        <v>-0.43312498927116394</v>
      </c>
      <c r="E306" s="105">
        <v>2497.896484375</v>
      </c>
      <c r="F306" s="105">
        <v>0.32760000228881836</v>
      </c>
      <c r="H306" s="3">
        <f t="shared" si="1"/>
        <v>5767.149313</v>
      </c>
      <c r="L306" s="3">
        <f t="shared" si="2"/>
        <v>3614.793123</v>
      </c>
      <c r="M306" s="3">
        <f t="shared" si="3"/>
        <v>19848.533</v>
      </c>
      <c r="N306" s="3">
        <f t="shared" si="4"/>
        <v>1565.657233</v>
      </c>
    </row>
    <row r="307">
      <c r="A307" s="105">
        <v>45324.0</v>
      </c>
      <c r="B307" s="105">
        <v>306.0</v>
      </c>
      <c r="C307" s="105">
        <v>264.365</v>
      </c>
      <c r="D307" s="105">
        <v>-0.4341000020503998</v>
      </c>
      <c r="E307" s="105">
        <v>2505.8623046875</v>
      </c>
      <c r="F307" s="105">
        <v>0.3285750150680542</v>
      </c>
      <c r="H307" s="3">
        <f t="shared" si="1"/>
        <v>5772.546171</v>
      </c>
      <c r="L307" s="3">
        <f t="shared" si="2"/>
        <v>3618.175821</v>
      </c>
      <c r="M307" s="3">
        <f t="shared" si="3"/>
        <v>19911.8302</v>
      </c>
      <c r="N307" s="3">
        <f t="shared" si="4"/>
        <v>1570.650131</v>
      </c>
    </row>
    <row r="308">
      <c r="A308" s="105">
        <v>45324.0</v>
      </c>
      <c r="B308" s="105">
        <v>307.0</v>
      </c>
      <c r="C308" s="105">
        <v>264.866</v>
      </c>
      <c r="D308" s="105">
        <v>-0.4350999891757965</v>
      </c>
      <c r="E308" s="105">
        <v>2513.784423828125</v>
      </c>
      <c r="F308" s="105">
        <v>0.3295750021934509</v>
      </c>
      <c r="H308" s="3">
        <f t="shared" si="1"/>
        <v>5777.486753</v>
      </c>
      <c r="L308" s="3">
        <f t="shared" si="2"/>
        <v>3621.27253</v>
      </c>
      <c r="M308" s="3">
        <f t="shared" si="3"/>
        <v>19974.78014</v>
      </c>
      <c r="N308" s="3">
        <f t="shared" si="4"/>
        <v>1575.615639</v>
      </c>
    </row>
    <row r="309">
      <c r="A309" s="105">
        <v>45324.0</v>
      </c>
      <c r="B309" s="105">
        <v>308.0</v>
      </c>
      <c r="C309" s="105">
        <v>265.564</v>
      </c>
      <c r="D309" s="105">
        <v>-0.43619999289512634</v>
      </c>
      <c r="E309" s="105">
        <v>2522.441162109375</v>
      </c>
      <c r="F309" s="105">
        <v>0.33067500591278076</v>
      </c>
      <c r="H309" s="3">
        <f t="shared" si="1"/>
        <v>5782.76296</v>
      </c>
      <c r="L309" s="3">
        <f t="shared" si="2"/>
        <v>3624.579605</v>
      </c>
      <c r="M309" s="3">
        <f t="shared" si="3"/>
        <v>20043.56744</v>
      </c>
      <c r="N309" s="3">
        <f t="shared" si="4"/>
        <v>1581.041598</v>
      </c>
    </row>
    <row r="310">
      <c r="A310" s="105">
        <v>45324.0</v>
      </c>
      <c r="B310" s="105">
        <v>309.0</v>
      </c>
      <c r="C310" s="105">
        <v>266.265</v>
      </c>
      <c r="D310" s="105">
        <v>-0.43742498755455017</v>
      </c>
      <c r="E310" s="105">
        <v>2532.5087890625</v>
      </c>
      <c r="F310" s="105">
        <v>0.3319000005722046</v>
      </c>
      <c r="H310" s="3">
        <f t="shared" si="1"/>
        <v>5789.584183</v>
      </c>
      <c r="L310" s="3">
        <f t="shared" si="2"/>
        <v>3628.855081</v>
      </c>
      <c r="M310" s="3">
        <f t="shared" si="3"/>
        <v>20123.5658</v>
      </c>
      <c r="N310" s="3">
        <f t="shared" si="4"/>
        <v>1587.351889</v>
      </c>
    </row>
    <row r="311">
      <c r="A311" s="105">
        <v>45324.0</v>
      </c>
      <c r="B311" s="105">
        <v>310.0</v>
      </c>
      <c r="C311" s="105">
        <v>266.966</v>
      </c>
      <c r="D311" s="105">
        <v>-0.43852499127388</v>
      </c>
      <c r="E311" s="105">
        <v>2540.4599609375</v>
      </c>
      <c r="F311" s="105">
        <v>0.3330000042915344</v>
      </c>
      <c r="H311" s="3">
        <f t="shared" si="1"/>
        <v>5793.193117</v>
      </c>
      <c r="L311" s="3">
        <f t="shared" si="2"/>
        <v>3631.117126</v>
      </c>
      <c r="M311" s="3">
        <f t="shared" si="3"/>
        <v>20186.7466</v>
      </c>
      <c r="N311" s="3">
        <f t="shared" si="4"/>
        <v>1592.335606</v>
      </c>
    </row>
    <row r="312">
      <c r="A312" s="105">
        <v>45324.0</v>
      </c>
      <c r="B312" s="105">
        <v>311.0</v>
      </c>
      <c r="C312" s="105">
        <v>267.566</v>
      </c>
      <c r="D312" s="105">
        <v>-0.43952497839927673</v>
      </c>
      <c r="E312" s="105">
        <v>2548.9697265625</v>
      </c>
      <c r="F312" s="105">
        <v>0.33399999141693115</v>
      </c>
      <c r="H312" s="3">
        <f t="shared" si="1"/>
        <v>5799.373987</v>
      </c>
      <c r="L312" s="3">
        <f t="shared" si="2"/>
        <v>3634.991235</v>
      </c>
      <c r="M312" s="3">
        <f t="shared" si="3"/>
        <v>20254.36604</v>
      </c>
      <c r="N312" s="3">
        <f t="shared" si="4"/>
        <v>1597.669444</v>
      </c>
    </row>
    <row r="313">
      <c r="A313" s="105">
        <v>45324.0</v>
      </c>
      <c r="B313" s="105">
        <v>312.0</v>
      </c>
      <c r="C313" s="105">
        <v>268.166</v>
      </c>
      <c r="D313" s="105">
        <v>-0.4404999911785126</v>
      </c>
      <c r="E313" s="105">
        <v>2557.097412109375</v>
      </c>
      <c r="F313" s="105">
        <v>0.334975004196167</v>
      </c>
      <c r="H313" s="3">
        <f t="shared" si="1"/>
        <v>5804.988566</v>
      </c>
      <c r="L313" s="3">
        <f t="shared" si="2"/>
        <v>3638.510399</v>
      </c>
      <c r="M313" s="3">
        <f t="shared" si="3"/>
        <v>20318.94944</v>
      </c>
      <c r="N313" s="3">
        <f t="shared" si="4"/>
        <v>1602.763799</v>
      </c>
    </row>
    <row r="314">
      <c r="A314" s="105">
        <v>45324.0</v>
      </c>
      <c r="B314" s="105">
        <v>313.0</v>
      </c>
      <c r="C314" s="105">
        <v>268.766</v>
      </c>
      <c r="D314" s="105">
        <v>-0.4416249990463257</v>
      </c>
      <c r="E314" s="105">
        <v>2565.9892578125</v>
      </c>
      <c r="F314" s="105">
        <v>0.3361000120639801</v>
      </c>
      <c r="H314" s="3">
        <f t="shared" si="1"/>
        <v>5810.335156</v>
      </c>
      <c r="L314" s="3">
        <f t="shared" si="2"/>
        <v>3641.861589</v>
      </c>
      <c r="M314" s="3">
        <f t="shared" si="3"/>
        <v>20389.60493</v>
      </c>
      <c r="N314" s="3">
        <f t="shared" si="4"/>
        <v>1608.337121</v>
      </c>
    </row>
    <row r="315">
      <c r="A315" s="105">
        <v>45324.0</v>
      </c>
      <c r="B315" s="105">
        <v>314.0</v>
      </c>
      <c r="C315" s="105">
        <v>269.465</v>
      </c>
      <c r="D315" s="105">
        <v>-0.4426249861717224</v>
      </c>
      <c r="E315" s="105">
        <v>2573.3232421875</v>
      </c>
      <c r="F315" s="105">
        <v>0.33709999918937683</v>
      </c>
      <c r="H315" s="3">
        <f t="shared" si="1"/>
        <v>5813.777628</v>
      </c>
      <c r="L315" s="3">
        <f t="shared" si="2"/>
        <v>3644.019297</v>
      </c>
      <c r="M315" s="3">
        <f t="shared" si="3"/>
        <v>20447.88149</v>
      </c>
      <c r="N315" s="3">
        <f t="shared" si="4"/>
        <v>1612.933991</v>
      </c>
    </row>
    <row r="316">
      <c r="A316" s="105">
        <v>45324.0</v>
      </c>
      <c r="B316" s="105">
        <v>315.0</v>
      </c>
      <c r="C316" s="105">
        <v>270.064</v>
      </c>
      <c r="D316" s="105">
        <v>-0.443574994802475</v>
      </c>
      <c r="E316" s="105">
        <v>2580.921630859375</v>
      </c>
      <c r="F316" s="105">
        <v>0.3380500078201294</v>
      </c>
      <c r="H316" s="3">
        <f t="shared" si="1"/>
        <v>5818.456092</v>
      </c>
      <c r="L316" s="3">
        <f t="shared" si="2"/>
        <v>3646.951713</v>
      </c>
      <c r="M316" s="3">
        <f t="shared" si="3"/>
        <v>20508.25904</v>
      </c>
      <c r="N316" s="3">
        <f t="shared" si="4"/>
        <v>1617.696587</v>
      </c>
    </row>
    <row r="317">
      <c r="A317" s="105">
        <v>45324.0</v>
      </c>
      <c r="B317" s="105">
        <v>316.0</v>
      </c>
      <c r="C317" s="105">
        <v>270.564</v>
      </c>
      <c r="D317" s="105">
        <v>-0.4445749819278717</v>
      </c>
      <c r="E317" s="105">
        <v>2588.34375</v>
      </c>
      <c r="F317" s="105">
        <v>0.3390499949455261</v>
      </c>
      <c r="H317" s="3">
        <f t="shared" si="1"/>
        <v>5822.063443</v>
      </c>
      <c r="L317" s="3">
        <f t="shared" si="2"/>
        <v>3649.212766</v>
      </c>
      <c r="M317" s="3">
        <f t="shared" si="3"/>
        <v>20567.23594</v>
      </c>
      <c r="N317" s="3">
        <f t="shared" si="4"/>
        <v>1622.348699</v>
      </c>
    </row>
    <row r="318">
      <c r="A318" s="105">
        <v>45324.0</v>
      </c>
      <c r="B318" s="105">
        <v>317.0</v>
      </c>
      <c r="C318" s="105">
        <v>271.166</v>
      </c>
      <c r="D318" s="105">
        <v>-0.4453999996185303</v>
      </c>
      <c r="E318" s="105">
        <v>2595.85400390625</v>
      </c>
      <c r="F318" s="105">
        <v>0.3398750126361847</v>
      </c>
      <c r="H318" s="3">
        <f t="shared" si="1"/>
        <v>5828.141011</v>
      </c>
      <c r="L318" s="3">
        <f t="shared" si="2"/>
        <v>3653.022126</v>
      </c>
      <c r="M318" s="3">
        <f t="shared" si="3"/>
        <v>20626.91316</v>
      </c>
      <c r="N318" s="3">
        <f t="shared" si="4"/>
        <v>1627.056053</v>
      </c>
    </row>
    <row r="319">
      <c r="A319" s="105">
        <v>45324.0</v>
      </c>
      <c r="B319" s="105">
        <v>318.0</v>
      </c>
      <c r="C319" s="105">
        <v>271.666</v>
      </c>
      <c r="D319" s="105">
        <v>-0.4464249908924103</v>
      </c>
      <c r="E319" s="105">
        <v>2603.731689453125</v>
      </c>
      <c r="F319" s="105">
        <v>0.3409000039100647</v>
      </c>
      <c r="H319" s="3">
        <f t="shared" si="1"/>
        <v>5832.405763</v>
      </c>
      <c r="L319" s="3">
        <f t="shared" si="2"/>
        <v>3655.695231</v>
      </c>
      <c r="M319" s="3">
        <f t="shared" si="3"/>
        <v>20689.51003</v>
      </c>
      <c r="N319" s="3">
        <f t="shared" si="4"/>
        <v>1631.99371</v>
      </c>
    </row>
    <row r="320">
      <c r="A320" s="105">
        <v>45324.0</v>
      </c>
      <c r="B320" s="105">
        <v>319.0</v>
      </c>
      <c r="C320" s="105">
        <v>272.365</v>
      </c>
      <c r="D320" s="105">
        <v>-0.44747498631477356</v>
      </c>
      <c r="E320" s="105">
        <v>2611.41845703125</v>
      </c>
      <c r="F320" s="105">
        <v>0.341949999332428</v>
      </c>
      <c r="H320" s="3">
        <f t="shared" si="1"/>
        <v>5835.898177</v>
      </c>
      <c r="L320" s="3">
        <f t="shared" si="2"/>
        <v>3657.884243</v>
      </c>
      <c r="M320" s="3">
        <f t="shared" si="3"/>
        <v>20750.58984</v>
      </c>
      <c r="N320" s="3">
        <f t="shared" si="4"/>
        <v>1636.811701</v>
      </c>
    </row>
    <row r="321">
      <c r="A321" s="105">
        <v>45324.0</v>
      </c>
      <c r="B321" s="105">
        <v>320.0</v>
      </c>
      <c r="C321" s="105">
        <v>272.866</v>
      </c>
      <c r="D321" s="105">
        <v>-0.44837498664855957</v>
      </c>
      <c r="E321" s="105">
        <v>2619.546142578125</v>
      </c>
      <c r="F321" s="105">
        <v>0.342849999666214</v>
      </c>
      <c r="H321" s="3">
        <f t="shared" si="1"/>
        <v>5842.311058</v>
      </c>
      <c r="L321" s="3">
        <f t="shared" si="2"/>
        <v>3661.903774</v>
      </c>
      <c r="M321" s="3">
        <f t="shared" si="3"/>
        <v>20815.17324</v>
      </c>
      <c r="N321" s="3">
        <f t="shared" si="4"/>
        <v>1641.906056</v>
      </c>
    </row>
    <row r="322">
      <c r="A322" s="105">
        <v>45324.0</v>
      </c>
      <c r="B322" s="105">
        <v>321.0</v>
      </c>
      <c r="C322" s="105">
        <v>273.466</v>
      </c>
      <c r="D322" s="105">
        <v>-0.4493499994277954</v>
      </c>
      <c r="E322" s="105">
        <v>2626.894775390625</v>
      </c>
      <c r="F322" s="105">
        <v>0.34382501244544983</v>
      </c>
      <c r="H322" s="3">
        <f t="shared" si="1"/>
        <v>5845.988158</v>
      </c>
      <c r="L322" s="3">
        <f t="shared" si="2"/>
        <v>3664.208544</v>
      </c>
      <c r="M322" s="3">
        <f t="shared" si="3"/>
        <v>20873.5662</v>
      </c>
      <c r="N322" s="3">
        <f t="shared" si="4"/>
        <v>1646.512107</v>
      </c>
    </row>
    <row r="323">
      <c r="A323" s="105">
        <v>45324.0</v>
      </c>
      <c r="B323" s="105">
        <v>322.0</v>
      </c>
      <c r="C323" s="105">
        <v>274.065</v>
      </c>
      <c r="D323" s="105">
        <v>-0.45034998655319214</v>
      </c>
      <c r="E323" s="105">
        <v>2634.728515625</v>
      </c>
      <c r="F323" s="105">
        <v>0.34482499957084656</v>
      </c>
      <c r="H323" s="3">
        <f t="shared" si="1"/>
        <v>5850.402119</v>
      </c>
      <c r="L323" s="3">
        <f t="shared" si="2"/>
        <v>3666.975172</v>
      </c>
      <c r="M323" s="3">
        <f t="shared" si="3"/>
        <v>20935.81388</v>
      </c>
      <c r="N323" s="3">
        <f t="shared" si="4"/>
        <v>1651.42222</v>
      </c>
    </row>
    <row r="324">
      <c r="A324" s="105">
        <v>45324.0</v>
      </c>
      <c r="B324" s="105">
        <v>323.0</v>
      </c>
      <c r="C324" s="105">
        <v>274.666</v>
      </c>
      <c r="D324" s="105">
        <v>-0.451324999332428</v>
      </c>
      <c r="E324" s="105">
        <v>2642.532470703125</v>
      </c>
      <c r="F324" s="105">
        <v>0.3458000123500824</v>
      </c>
      <c r="H324" s="3">
        <f t="shared" si="1"/>
        <v>5855.054505</v>
      </c>
      <c r="L324" s="3">
        <f t="shared" si="2"/>
        <v>3669.891243</v>
      </c>
      <c r="M324" s="3">
        <f t="shared" si="3"/>
        <v>20997.82488</v>
      </c>
      <c r="N324" s="3">
        <f t="shared" si="4"/>
        <v>1656.313663</v>
      </c>
    </row>
    <row r="325">
      <c r="A325" s="105">
        <v>45324.0</v>
      </c>
      <c r="B325" s="105">
        <v>324.0</v>
      </c>
      <c r="C325" s="105">
        <v>275.266</v>
      </c>
      <c r="D325" s="105">
        <v>-0.4524499773979187</v>
      </c>
      <c r="E325" s="105">
        <v>2650.80712890625</v>
      </c>
      <c r="F325" s="105">
        <v>0.3469249904155731</v>
      </c>
      <c r="H325" s="3">
        <f t="shared" si="1"/>
        <v>5858.784974</v>
      </c>
      <c r="L325" s="3">
        <f t="shared" si="2"/>
        <v>3672.229464</v>
      </c>
      <c r="M325" s="3">
        <f t="shared" si="3"/>
        <v>21063.57613</v>
      </c>
      <c r="N325" s="3">
        <f t="shared" si="4"/>
        <v>1661.500138</v>
      </c>
    </row>
    <row r="326">
      <c r="A326" s="105">
        <v>45324.0</v>
      </c>
      <c r="B326" s="105">
        <v>325.0</v>
      </c>
      <c r="C326" s="105">
        <v>275.965</v>
      </c>
      <c r="D326" s="105">
        <v>-0.45350000262260437</v>
      </c>
      <c r="E326" s="105">
        <v>2659.12548828125</v>
      </c>
      <c r="F326" s="105">
        <v>0.3479750156402588</v>
      </c>
      <c r="H326" s="3">
        <f t="shared" si="1"/>
        <v>5863.562234</v>
      </c>
      <c r="L326" s="3">
        <f t="shared" si="2"/>
        <v>3675.223804</v>
      </c>
      <c r="M326" s="3">
        <f t="shared" si="3"/>
        <v>21129.67464</v>
      </c>
      <c r="N326" s="3">
        <f t="shared" si="4"/>
        <v>1666.714005</v>
      </c>
    </row>
    <row r="327">
      <c r="A327" s="105">
        <v>45324.0</v>
      </c>
      <c r="B327" s="105">
        <v>326.0</v>
      </c>
      <c r="C327" s="105">
        <v>276.564</v>
      </c>
      <c r="D327" s="105">
        <v>-0.4544999897480011</v>
      </c>
      <c r="E327" s="105">
        <v>2667.7822265625</v>
      </c>
      <c r="F327" s="105">
        <v>0.3489750027656555</v>
      </c>
      <c r="H327" s="3">
        <f t="shared" si="1"/>
        <v>5869.708002</v>
      </c>
      <c r="L327" s="3">
        <f t="shared" si="2"/>
        <v>3679.075912</v>
      </c>
      <c r="M327" s="3">
        <f t="shared" si="3"/>
        <v>21198.46194</v>
      </c>
      <c r="N327" s="3">
        <f t="shared" si="4"/>
        <v>1672.139964</v>
      </c>
    </row>
    <row r="328">
      <c r="A328" s="105">
        <v>45324.0</v>
      </c>
      <c r="B328" s="105">
        <v>327.0</v>
      </c>
      <c r="C328" s="105">
        <v>277.165</v>
      </c>
      <c r="D328" s="105">
        <v>-0.4555499851703644</v>
      </c>
      <c r="E328" s="105">
        <v>2675.498291015625</v>
      </c>
      <c r="F328" s="105">
        <v>0.3500249981880188</v>
      </c>
      <c r="H328" s="3">
        <f t="shared" si="1"/>
        <v>5873.116844</v>
      </c>
      <c r="L328" s="3">
        <f t="shared" si="2"/>
        <v>3681.212541</v>
      </c>
      <c r="M328" s="3">
        <f t="shared" si="3"/>
        <v>21259.77456</v>
      </c>
      <c r="N328" s="3">
        <f t="shared" si="4"/>
        <v>1676.976318</v>
      </c>
    </row>
    <row r="329">
      <c r="A329" s="105">
        <v>45324.0</v>
      </c>
      <c r="B329" s="105">
        <v>328.0</v>
      </c>
      <c r="C329" s="105">
        <v>277.867</v>
      </c>
      <c r="D329" s="105">
        <v>-0.45674997568130493</v>
      </c>
      <c r="E329" s="105">
        <v>2685.345458984375</v>
      </c>
      <c r="F329" s="105">
        <v>0.35122498869895935</v>
      </c>
      <c r="H329" s="3">
        <f t="shared" si="1"/>
        <v>5879.245981</v>
      </c>
      <c r="L329" s="3">
        <f t="shared" si="2"/>
        <v>3685.054225</v>
      </c>
      <c r="M329" s="3">
        <f t="shared" si="3"/>
        <v>21338.02113</v>
      </c>
      <c r="N329" s="3">
        <f t="shared" si="4"/>
        <v>1683.148428</v>
      </c>
    </row>
    <row r="330">
      <c r="A330" s="105">
        <v>45324.0</v>
      </c>
      <c r="B330" s="105">
        <v>329.0</v>
      </c>
      <c r="C330" s="105">
        <v>278.564</v>
      </c>
      <c r="D330" s="105">
        <v>-0.45784997940063477</v>
      </c>
      <c r="E330" s="105">
        <v>2694.44287109375</v>
      </c>
      <c r="F330" s="105">
        <v>0.3523249924182892</v>
      </c>
      <c r="H330" s="3">
        <f t="shared" si="1"/>
        <v>5884.990701</v>
      </c>
      <c r="L330" s="3">
        <f t="shared" si="2"/>
        <v>3688.654959</v>
      </c>
      <c r="M330" s="3">
        <f t="shared" si="3"/>
        <v>21410.31007</v>
      </c>
      <c r="N330" s="3">
        <f t="shared" si="4"/>
        <v>1688.850597</v>
      </c>
    </row>
    <row r="331">
      <c r="A331" s="105">
        <v>45324.0</v>
      </c>
      <c r="B331" s="105">
        <v>330.0</v>
      </c>
      <c r="C331" s="105">
        <v>279.367</v>
      </c>
      <c r="D331" s="105">
        <v>-0.459199994802475</v>
      </c>
      <c r="E331" s="105">
        <v>2704.334228515625</v>
      </c>
      <c r="F331" s="105">
        <v>0.3536750078201294</v>
      </c>
      <c r="H331" s="3">
        <f t="shared" si="1"/>
        <v>5889.229658</v>
      </c>
      <c r="L331" s="3">
        <f t="shared" si="2"/>
        <v>3691.311896</v>
      </c>
      <c r="M331" s="3">
        <f t="shared" si="3"/>
        <v>21488.90777</v>
      </c>
      <c r="N331" s="3">
        <f t="shared" si="4"/>
        <v>1695.050404</v>
      </c>
    </row>
    <row r="332">
      <c r="A332" s="105">
        <v>45324.0</v>
      </c>
      <c r="B332" s="105">
        <v>331.0</v>
      </c>
      <c r="C332" s="105">
        <v>280.064</v>
      </c>
      <c r="D332" s="105">
        <v>-0.4603250026702881</v>
      </c>
      <c r="E332" s="105">
        <v>2712.96142578125</v>
      </c>
      <c r="F332" s="105">
        <v>0.3548000156879425</v>
      </c>
      <c r="H332" s="3">
        <f t="shared" si="1"/>
        <v>5893.578255</v>
      </c>
      <c r="L332" s="3">
        <f t="shared" si="2"/>
        <v>3694.037554</v>
      </c>
      <c r="M332" s="3">
        <f t="shared" si="3"/>
        <v>21557.46034</v>
      </c>
      <c r="N332" s="3">
        <f t="shared" si="4"/>
        <v>1700.457847</v>
      </c>
    </row>
    <row r="333">
      <c r="A333" s="105">
        <v>45324.0</v>
      </c>
      <c r="B333" s="105">
        <v>332.0</v>
      </c>
      <c r="C333" s="105">
        <v>280.766</v>
      </c>
      <c r="D333" s="105">
        <v>-0.4615499973297119</v>
      </c>
      <c r="E333" s="105">
        <v>2722.867431640625</v>
      </c>
      <c r="F333" s="105">
        <v>0.35602501034736633</v>
      </c>
      <c r="H333" s="3">
        <f t="shared" si="1"/>
        <v>5899.398651</v>
      </c>
      <c r="L333" s="3">
        <f t="shared" si="2"/>
        <v>3697.685722</v>
      </c>
      <c r="M333" s="3">
        <f t="shared" si="3"/>
        <v>21636.17444</v>
      </c>
      <c r="N333" s="3">
        <f t="shared" si="4"/>
        <v>1706.666835</v>
      </c>
    </row>
    <row r="334">
      <c r="A334" s="105">
        <v>45324.0</v>
      </c>
      <c r="B334" s="105">
        <v>333.0</v>
      </c>
      <c r="C334" s="105">
        <v>281.465</v>
      </c>
      <c r="D334" s="105">
        <v>-0.46265000104904175</v>
      </c>
      <c r="E334" s="105">
        <v>2731.47998046875</v>
      </c>
      <c r="F334" s="105">
        <v>0.35712501406669617</v>
      </c>
      <c r="H334" s="3">
        <f t="shared" si="1"/>
        <v>5903.98784</v>
      </c>
      <c r="L334" s="3">
        <f t="shared" si="2"/>
        <v>3700.562181</v>
      </c>
      <c r="M334" s="3">
        <f t="shared" si="3"/>
        <v>21704.61061</v>
      </c>
      <c r="N334" s="3">
        <f t="shared" si="4"/>
        <v>1712.065097</v>
      </c>
    </row>
    <row r="335">
      <c r="A335" s="105">
        <v>45324.0</v>
      </c>
      <c r="B335" s="105">
        <v>334.0</v>
      </c>
      <c r="C335" s="105">
        <v>282.064</v>
      </c>
      <c r="D335" s="105">
        <v>-0.46369999647140503</v>
      </c>
      <c r="E335" s="105">
        <v>2739.210693359375</v>
      </c>
      <c r="F335" s="105">
        <v>0.35817500948905945</v>
      </c>
      <c r="H335" s="3">
        <f t="shared" si="1"/>
        <v>5907.290736</v>
      </c>
      <c r="L335" s="3">
        <f t="shared" si="2"/>
        <v>3702.632404</v>
      </c>
      <c r="M335" s="3">
        <f t="shared" si="3"/>
        <v>21766.03962</v>
      </c>
      <c r="N335" s="3">
        <f t="shared" si="4"/>
        <v>1716.910633</v>
      </c>
    </row>
    <row r="336">
      <c r="A336" s="105">
        <v>45324.0</v>
      </c>
      <c r="B336" s="105">
        <v>335.0</v>
      </c>
      <c r="C336" s="105">
        <v>282.665</v>
      </c>
      <c r="D336" s="105">
        <v>-0.46459999680519104</v>
      </c>
      <c r="E336" s="105">
        <v>2746.6474609375</v>
      </c>
      <c r="F336" s="105">
        <v>0.35907500982284546</v>
      </c>
      <c r="H336" s="3">
        <f t="shared" si="1"/>
        <v>5911.85424</v>
      </c>
      <c r="L336" s="3">
        <f t="shared" si="2"/>
        <v>3705.492764</v>
      </c>
      <c r="M336" s="3">
        <f t="shared" si="3"/>
        <v>21825.13291</v>
      </c>
      <c r="N336" s="3">
        <f t="shared" si="4"/>
        <v>1721.571926</v>
      </c>
    </row>
    <row r="337">
      <c r="A337" s="105">
        <v>45324.0</v>
      </c>
      <c r="B337" s="105">
        <v>336.0</v>
      </c>
      <c r="C337" s="105">
        <v>283.265</v>
      </c>
      <c r="D337" s="105">
        <v>-0.46572497487068176</v>
      </c>
      <c r="E337" s="105">
        <v>2755.5390625</v>
      </c>
      <c r="F337" s="105">
        <v>0.3601999878883362</v>
      </c>
      <c r="H337" s="3">
        <f t="shared" si="1"/>
        <v>5916.665868</v>
      </c>
      <c r="L337" s="3">
        <f t="shared" si="2"/>
        <v>3708.508646</v>
      </c>
      <c r="M337" s="3">
        <f t="shared" si="3"/>
        <v>21895.78646</v>
      </c>
      <c r="N337" s="3">
        <f t="shared" si="4"/>
        <v>1727.145096</v>
      </c>
    </row>
    <row r="338">
      <c r="A338" s="105">
        <v>45324.0</v>
      </c>
      <c r="B338" s="105">
        <v>337.0</v>
      </c>
      <c r="C338" s="105">
        <v>283.965</v>
      </c>
      <c r="D338" s="105">
        <v>-0.4668249785900116</v>
      </c>
      <c r="E338" s="105">
        <v>2764.122314453125</v>
      </c>
      <c r="F338" s="105">
        <v>0.361299991607666</v>
      </c>
      <c r="H338" s="3">
        <f t="shared" si="1"/>
        <v>5921.110569</v>
      </c>
      <c r="L338" s="3">
        <f t="shared" si="2"/>
        <v>3711.294541</v>
      </c>
      <c r="M338" s="3">
        <f t="shared" si="3"/>
        <v>21963.98983</v>
      </c>
      <c r="N338" s="3">
        <f t="shared" si="4"/>
        <v>1732.524995</v>
      </c>
    </row>
    <row r="339">
      <c r="A339" s="105">
        <v>45324.0</v>
      </c>
      <c r="B339" s="105">
        <v>338.0</v>
      </c>
      <c r="C339" s="105">
        <v>284.666</v>
      </c>
      <c r="D339" s="105">
        <v>-0.4680749773979187</v>
      </c>
      <c r="E339" s="105">
        <v>2773.293212890625</v>
      </c>
      <c r="F339" s="105">
        <v>0.3625499904155731</v>
      </c>
      <c r="H339" s="3">
        <f t="shared" si="1"/>
        <v>5924.890983</v>
      </c>
      <c r="L339" s="3">
        <f t="shared" si="2"/>
        <v>3713.664068</v>
      </c>
      <c r="M339" s="3">
        <f t="shared" si="3"/>
        <v>22036.8627</v>
      </c>
      <c r="N339" s="3">
        <f t="shared" si="4"/>
        <v>1738.273225</v>
      </c>
    </row>
    <row r="340">
      <c r="A340" s="105">
        <v>45324.0</v>
      </c>
      <c r="B340" s="105">
        <v>339.0</v>
      </c>
      <c r="C340" s="105">
        <v>285.365</v>
      </c>
      <c r="D340" s="105">
        <v>-0.4690749943256378</v>
      </c>
      <c r="E340" s="105">
        <v>2780.8330078125</v>
      </c>
      <c r="F340" s="105">
        <v>0.36355000734329224</v>
      </c>
      <c r="H340" s="3">
        <f t="shared" si="1"/>
        <v>5928.333511</v>
      </c>
      <c r="L340" s="3">
        <f t="shared" si="2"/>
        <v>3715.821811</v>
      </c>
      <c r="M340" s="3">
        <f t="shared" si="3"/>
        <v>22096.77465</v>
      </c>
      <c r="N340" s="3">
        <f t="shared" si="4"/>
        <v>1742.999095</v>
      </c>
    </row>
    <row r="341">
      <c r="A341" s="105">
        <v>45324.0</v>
      </c>
      <c r="B341" s="105">
        <v>340.0</v>
      </c>
      <c r="C341" s="105">
        <v>285.866</v>
      </c>
      <c r="D341" s="105">
        <v>-0.4700250029563904</v>
      </c>
      <c r="E341" s="105">
        <v>2788.769287109375</v>
      </c>
      <c r="F341" s="105">
        <v>0.3645000159740448</v>
      </c>
      <c r="H341" s="3">
        <f t="shared" si="1"/>
        <v>5933.23604</v>
      </c>
      <c r="L341" s="3">
        <f t="shared" si="2"/>
        <v>3718.894668</v>
      </c>
      <c r="M341" s="3">
        <f t="shared" si="3"/>
        <v>22159.83712</v>
      </c>
      <c r="N341" s="3">
        <f t="shared" si="4"/>
        <v>1747.973478</v>
      </c>
    </row>
    <row r="342">
      <c r="A342" s="105">
        <v>45324.0</v>
      </c>
      <c r="B342" s="105">
        <v>341.0</v>
      </c>
      <c r="C342" s="105">
        <v>286.564</v>
      </c>
      <c r="D342" s="105">
        <v>-0.4711249768733978</v>
      </c>
      <c r="E342" s="105">
        <v>2797.161376953125</v>
      </c>
      <c r="F342" s="105">
        <v>0.36559998989105225</v>
      </c>
      <c r="H342" s="3">
        <f t="shared" si="1"/>
        <v>5937.196103</v>
      </c>
      <c r="L342" s="3">
        <f t="shared" si="2"/>
        <v>3721.376798</v>
      </c>
      <c r="M342" s="3">
        <f t="shared" si="3"/>
        <v>22226.52149</v>
      </c>
      <c r="N342" s="3">
        <f t="shared" si="4"/>
        <v>1753.233558</v>
      </c>
    </row>
    <row r="343">
      <c r="A343" s="105">
        <v>45324.0</v>
      </c>
      <c r="B343" s="105">
        <v>342.0</v>
      </c>
      <c r="C343" s="105">
        <v>287.265</v>
      </c>
      <c r="D343" s="105">
        <v>-0.47237497568130493</v>
      </c>
      <c r="E343" s="105">
        <v>2806.038330078125</v>
      </c>
      <c r="F343" s="105">
        <v>0.36684998869895935</v>
      </c>
      <c r="H343" s="3">
        <f t="shared" si="1"/>
        <v>5940.277268</v>
      </c>
      <c r="L343" s="3">
        <f t="shared" si="2"/>
        <v>3723.308042</v>
      </c>
      <c r="M343" s="3">
        <f t="shared" si="3"/>
        <v>22297.05864</v>
      </c>
      <c r="N343" s="3">
        <f t="shared" si="4"/>
        <v>1758.797546</v>
      </c>
    </row>
    <row r="344">
      <c r="A344" s="105">
        <v>45324.0</v>
      </c>
      <c r="B344" s="105">
        <v>343.0</v>
      </c>
      <c r="C344" s="105">
        <v>287.966</v>
      </c>
      <c r="D344" s="105">
        <v>-0.4734250009059906</v>
      </c>
      <c r="E344" s="105">
        <v>2813.563232421875</v>
      </c>
      <c r="F344" s="105">
        <v>0.367900013923645</v>
      </c>
      <c r="H344" s="3">
        <f t="shared" si="1"/>
        <v>5942.99673</v>
      </c>
      <c r="L344" s="3">
        <f t="shared" si="2"/>
        <v>3725.012574</v>
      </c>
      <c r="M344" s="3">
        <f t="shared" si="3"/>
        <v>22356.85226</v>
      </c>
      <c r="N344" s="3">
        <f t="shared" si="4"/>
        <v>1763.514081</v>
      </c>
    </row>
    <row r="345">
      <c r="A345" s="105">
        <v>45324.0</v>
      </c>
      <c r="B345" s="105">
        <v>344.0</v>
      </c>
      <c r="C345" s="105">
        <v>288.565</v>
      </c>
      <c r="D345" s="105">
        <v>-0.4744749963283539</v>
      </c>
      <c r="E345" s="105">
        <v>2821.6318359375</v>
      </c>
      <c r="F345" s="105">
        <v>0.3689500093460083</v>
      </c>
      <c r="H345" s="3">
        <f t="shared" si="1"/>
        <v>5946.85043</v>
      </c>
      <c r="L345" s="3">
        <f t="shared" si="2"/>
        <v>3727.428036</v>
      </c>
      <c r="M345" s="3">
        <f t="shared" si="3"/>
        <v>22420.96619</v>
      </c>
      <c r="N345" s="3">
        <f t="shared" si="4"/>
        <v>1768.571404</v>
      </c>
    </row>
    <row r="346">
      <c r="A346" s="105">
        <v>45324.0</v>
      </c>
      <c r="B346" s="105">
        <v>345.0</v>
      </c>
      <c r="C346" s="105">
        <v>289.166</v>
      </c>
      <c r="D346" s="105">
        <v>-0.47544997930526733</v>
      </c>
      <c r="E346" s="105">
        <v>2829.11279296875</v>
      </c>
      <c r="F346" s="105">
        <v>0.36992499232292175</v>
      </c>
      <c r="H346" s="3">
        <f t="shared" si="1"/>
        <v>5950.38998</v>
      </c>
      <c r="L346" s="3">
        <f t="shared" si="2"/>
        <v>3729.646592</v>
      </c>
      <c r="M346" s="3">
        <f t="shared" si="3"/>
        <v>22480.41061</v>
      </c>
      <c r="N346" s="3">
        <f t="shared" si="4"/>
        <v>1773.260395</v>
      </c>
    </row>
    <row r="347">
      <c r="A347" s="105">
        <v>45324.0</v>
      </c>
      <c r="B347" s="105">
        <v>346.0</v>
      </c>
      <c r="C347" s="105">
        <v>289.865</v>
      </c>
      <c r="D347" s="105">
        <v>-0.47654998302459717</v>
      </c>
      <c r="E347" s="105">
        <v>2836.77001953125</v>
      </c>
      <c r="F347" s="105">
        <v>0.3710249960422516</v>
      </c>
      <c r="H347" s="3">
        <f t="shared" si="1"/>
        <v>5952.722947</v>
      </c>
      <c r="L347" s="3">
        <f t="shared" si="2"/>
        <v>3731.108873</v>
      </c>
      <c r="M347" s="3">
        <f t="shared" si="3"/>
        <v>22541.25569</v>
      </c>
      <c r="N347" s="3">
        <f t="shared" si="4"/>
        <v>1778.05987</v>
      </c>
    </row>
    <row r="348">
      <c r="A348" s="105">
        <v>45324.0</v>
      </c>
      <c r="B348" s="105">
        <v>347.0</v>
      </c>
      <c r="C348" s="105">
        <v>290.465</v>
      </c>
      <c r="D348" s="105">
        <v>-0.4775749742984772</v>
      </c>
      <c r="E348" s="105">
        <v>2844.853271484375</v>
      </c>
      <c r="F348" s="105">
        <v>0.3720499873161316</v>
      </c>
      <c r="H348" s="3">
        <f t="shared" si="1"/>
        <v>5956.872585</v>
      </c>
      <c r="L348" s="3">
        <f t="shared" si="2"/>
        <v>3733.709825</v>
      </c>
      <c r="M348" s="3">
        <f t="shared" si="3"/>
        <v>22605.48601</v>
      </c>
      <c r="N348" s="3">
        <f t="shared" si="4"/>
        <v>1783.126374</v>
      </c>
    </row>
    <row r="349">
      <c r="A349" s="105">
        <v>45324.0</v>
      </c>
      <c r="B349" s="105">
        <v>348.0</v>
      </c>
      <c r="C349" s="105">
        <v>291.064</v>
      </c>
      <c r="D349" s="105">
        <v>-0.47862499952316284</v>
      </c>
      <c r="E349" s="105">
        <v>2853.2158203125</v>
      </c>
      <c r="F349" s="105">
        <v>0.37310001254081726</v>
      </c>
      <c r="H349" s="3">
        <f t="shared" si="1"/>
        <v>5961.276204</v>
      </c>
      <c r="L349" s="3">
        <f t="shared" si="2"/>
        <v>3736.469971</v>
      </c>
      <c r="M349" s="3">
        <f t="shared" si="3"/>
        <v>22671.93565</v>
      </c>
      <c r="N349" s="3">
        <f t="shared" si="4"/>
        <v>1788.367938</v>
      </c>
    </row>
    <row r="350">
      <c r="A350" s="105">
        <v>45324.0</v>
      </c>
      <c r="B350" s="105">
        <v>349.0</v>
      </c>
      <c r="C350" s="105">
        <v>291.665</v>
      </c>
      <c r="D350" s="105">
        <v>-0.47962498664855957</v>
      </c>
      <c r="E350" s="105">
        <v>2860.71142578125</v>
      </c>
      <c r="F350" s="105">
        <v>0.374099999666214</v>
      </c>
      <c r="H350" s="3">
        <f t="shared" si="1"/>
        <v>5964.475383</v>
      </c>
      <c r="L350" s="3">
        <f t="shared" si="2"/>
        <v>3738.475185</v>
      </c>
      <c r="M350" s="3">
        <f t="shared" si="3"/>
        <v>22731.49648</v>
      </c>
      <c r="N350" s="3">
        <f t="shared" si="4"/>
        <v>1793.066111</v>
      </c>
    </row>
    <row r="351">
      <c r="A351" s="105">
        <v>45324.0</v>
      </c>
      <c r="B351" s="105">
        <v>350.0</v>
      </c>
      <c r="C351" s="105">
        <v>292.465</v>
      </c>
      <c r="D351" s="105">
        <v>-0.48099997639656067</v>
      </c>
      <c r="E351" s="105">
        <v>2869.823486328125</v>
      </c>
      <c r="F351" s="105">
        <v>0.3754749894142151</v>
      </c>
      <c r="H351" s="3">
        <f t="shared" si="1"/>
        <v>5966.369287</v>
      </c>
      <c r="L351" s="3">
        <f t="shared" si="2"/>
        <v>3739.662266</v>
      </c>
      <c r="M351" s="3">
        <f t="shared" si="3"/>
        <v>22803.90181</v>
      </c>
      <c r="N351" s="3">
        <f t="shared" si="4"/>
        <v>1798.777462</v>
      </c>
    </row>
    <row r="352">
      <c r="A352" s="105">
        <v>45324.0</v>
      </c>
      <c r="B352" s="105">
        <v>351.0</v>
      </c>
      <c r="C352" s="105">
        <v>293.064</v>
      </c>
      <c r="D352" s="105">
        <v>-0.4819749891757965</v>
      </c>
      <c r="E352" s="105">
        <v>2877.377685546875</v>
      </c>
      <c r="F352" s="105">
        <v>0.3764500021934509</v>
      </c>
      <c r="H352" s="3">
        <f t="shared" si="1"/>
        <v>5969.973028</v>
      </c>
      <c r="L352" s="3">
        <f t="shared" si="2"/>
        <v>3741.921056</v>
      </c>
      <c r="M352" s="3">
        <f t="shared" si="3"/>
        <v>22863.92823</v>
      </c>
      <c r="N352" s="3">
        <f t="shared" si="4"/>
        <v>1803.51236</v>
      </c>
    </row>
    <row r="353">
      <c r="A353" s="105">
        <v>45324.0</v>
      </c>
      <c r="B353" s="105">
        <v>352.0</v>
      </c>
      <c r="C353" s="105">
        <v>293.765</v>
      </c>
      <c r="D353" s="105">
        <v>-0.48319998383522034</v>
      </c>
      <c r="E353" s="105">
        <v>2886.827880859375</v>
      </c>
      <c r="F353" s="105">
        <v>0.37767499685287476</v>
      </c>
      <c r="H353" s="3">
        <f t="shared" si="1"/>
        <v>5974.395649</v>
      </c>
      <c r="L353" s="3">
        <f t="shared" si="2"/>
        <v>3744.693111</v>
      </c>
      <c r="M353" s="3">
        <f t="shared" si="3"/>
        <v>22939.02042</v>
      </c>
      <c r="N353" s="3">
        <f t="shared" si="4"/>
        <v>1809.435651</v>
      </c>
    </row>
    <row r="354">
      <c r="A354" s="105">
        <v>45324.0</v>
      </c>
      <c r="B354" s="105">
        <v>353.0</v>
      </c>
      <c r="C354" s="105">
        <v>294.564</v>
      </c>
      <c r="D354" s="105">
        <v>-0.48444998264312744</v>
      </c>
      <c r="E354" s="105">
        <v>2895.58740234375</v>
      </c>
      <c r="F354" s="105">
        <v>0.37892499566078186</v>
      </c>
      <c r="H354" s="3">
        <f t="shared" si="1"/>
        <v>5977.061629</v>
      </c>
      <c r="L354" s="3">
        <f t="shared" si="2"/>
        <v>3746.364122</v>
      </c>
      <c r="M354" s="3">
        <f t="shared" si="3"/>
        <v>23008.62444</v>
      </c>
      <c r="N354" s="3">
        <f t="shared" si="4"/>
        <v>1814.926034</v>
      </c>
    </row>
    <row r="355">
      <c r="A355" s="105">
        <v>45324.0</v>
      </c>
      <c r="B355" s="105">
        <v>354.0</v>
      </c>
      <c r="C355" s="105">
        <v>295.265</v>
      </c>
      <c r="D355" s="105">
        <v>-0.48569998145103455</v>
      </c>
      <c r="E355" s="105">
        <v>2904.361572265625</v>
      </c>
      <c r="F355" s="105">
        <v>0.38017499446868896</v>
      </c>
      <c r="H355" s="3">
        <f t="shared" si="1"/>
        <v>5979.744046</v>
      </c>
      <c r="L355" s="3">
        <f t="shared" si="2"/>
        <v>3748.045435</v>
      </c>
      <c r="M355" s="3">
        <f t="shared" si="3"/>
        <v>23078.34487</v>
      </c>
      <c r="N355" s="3">
        <f t="shared" si="4"/>
        <v>1820.425598</v>
      </c>
    </row>
    <row r="356">
      <c r="A356" s="105">
        <v>45324.0</v>
      </c>
      <c r="B356" s="105">
        <v>355.0</v>
      </c>
      <c r="C356" s="105">
        <v>295.966</v>
      </c>
      <c r="D356" s="105">
        <v>-0.4867749810218811</v>
      </c>
      <c r="E356" s="105">
        <v>2912.371337890625</v>
      </c>
      <c r="F356" s="105">
        <v>0.3812499940395355</v>
      </c>
      <c r="H356" s="3">
        <f t="shared" si="1"/>
        <v>5982.99307</v>
      </c>
      <c r="L356" s="3">
        <f t="shared" si="2"/>
        <v>3750.081891</v>
      </c>
      <c r="M356" s="3">
        <f t="shared" si="3"/>
        <v>23141.99126</v>
      </c>
      <c r="N356" s="3">
        <f t="shared" si="4"/>
        <v>1825.446041</v>
      </c>
    </row>
    <row r="357">
      <c r="A357" s="105">
        <v>45324.0</v>
      </c>
      <c r="B357" s="105">
        <v>356.0</v>
      </c>
      <c r="C357" s="105">
        <v>296.564</v>
      </c>
      <c r="D357" s="105">
        <v>-0.4878249764442444</v>
      </c>
      <c r="E357" s="105">
        <v>2920.013671875</v>
      </c>
      <c r="F357" s="105">
        <v>0.3822999894618988</v>
      </c>
      <c r="H357" s="3">
        <f t="shared" si="1"/>
        <v>5985.781403</v>
      </c>
      <c r="L357" s="3">
        <f t="shared" si="2"/>
        <v>3751.829591</v>
      </c>
      <c r="M357" s="3">
        <f t="shared" si="3"/>
        <v>23202.718</v>
      </c>
      <c r="N357" s="3">
        <f t="shared" si="4"/>
        <v>1830.236182</v>
      </c>
    </row>
    <row r="358">
      <c r="A358" s="105">
        <v>45324.0</v>
      </c>
      <c r="B358" s="105">
        <v>357.0</v>
      </c>
      <c r="C358" s="105">
        <v>297.265</v>
      </c>
      <c r="D358" s="105">
        <v>-0.4888499975204468</v>
      </c>
      <c r="E358" s="105">
        <v>2927.641357421875</v>
      </c>
      <c r="F358" s="105">
        <v>0.3833250105381012</v>
      </c>
      <c r="H358" s="3">
        <f t="shared" si="1"/>
        <v>5988.833737</v>
      </c>
      <c r="L358" s="3">
        <f t="shared" si="2"/>
        <v>3753.742765</v>
      </c>
      <c r="M358" s="3">
        <f t="shared" si="3"/>
        <v>23263.32835</v>
      </c>
      <c r="N358" s="3">
        <f t="shared" si="4"/>
        <v>1835.017141</v>
      </c>
    </row>
    <row r="359">
      <c r="A359" s="105">
        <v>45324.0</v>
      </c>
      <c r="B359" s="105">
        <v>358.0</v>
      </c>
      <c r="C359" s="105">
        <v>297.767</v>
      </c>
      <c r="D359" s="105">
        <v>-0.4898499846458435</v>
      </c>
      <c r="E359" s="105">
        <v>2934.975341796875</v>
      </c>
      <c r="F359" s="105">
        <v>0.3843249976634979</v>
      </c>
      <c r="H359" s="3">
        <f t="shared" si="1"/>
        <v>5991.57994</v>
      </c>
      <c r="L359" s="3">
        <f t="shared" si="2"/>
        <v>3755.464058</v>
      </c>
      <c r="M359" s="3">
        <f t="shared" si="3"/>
        <v>23321.60491</v>
      </c>
      <c r="N359" s="3">
        <f t="shared" si="4"/>
        <v>1839.614011</v>
      </c>
    </row>
    <row r="360">
      <c r="A360" s="105">
        <v>45324.0</v>
      </c>
      <c r="B360" s="105">
        <v>359.0</v>
      </c>
      <c r="C360" s="105">
        <v>298.465</v>
      </c>
      <c r="D360" s="105">
        <v>-0.49092498421669006</v>
      </c>
      <c r="E360" s="105">
        <v>2942.88232421875</v>
      </c>
      <c r="F360" s="105">
        <v>0.3853999972343445</v>
      </c>
      <c r="H360" s="3">
        <f t="shared" si="1"/>
        <v>5994.566214</v>
      </c>
      <c r="L360" s="3">
        <f t="shared" si="2"/>
        <v>3757.335826</v>
      </c>
      <c r="M360" s="3">
        <f t="shared" si="3"/>
        <v>23384.43458</v>
      </c>
      <c r="N360" s="3">
        <f t="shared" si="4"/>
        <v>1844.570031</v>
      </c>
    </row>
    <row r="361">
      <c r="A361" s="105">
        <v>45324.0</v>
      </c>
      <c r="B361" s="105">
        <v>360.0</v>
      </c>
      <c r="C361" s="105">
        <v>299.165</v>
      </c>
      <c r="D361" s="105">
        <v>-0.49219998717308044</v>
      </c>
      <c r="E361" s="105">
        <v>2951.96484375</v>
      </c>
      <c r="F361" s="105">
        <v>0.38667500019073486</v>
      </c>
      <c r="H361" s="3">
        <f t="shared" si="1"/>
        <v>5997.490696</v>
      </c>
      <c r="L361" s="3">
        <f t="shared" si="2"/>
        <v>3759.168862</v>
      </c>
      <c r="M361" s="3">
        <f t="shared" si="3"/>
        <v>23456.60518</v>
      </c>
      <c r="N361" s="3">
        <f t="shared" si="4"/>
        <v>1850.262866</v>
      </c>
    </row>
    <row r="362">
      <c r="A362" s="105">
        <v>45324.0</v>
      </c>
      <c r="B362" s="105">
        <v>361.0</v>
      </c>
      <c r="C362" s="105">
        <v>299.965</v>
      </c>
      <c r="D362" s="105">
        <v>-0.4934249818325043</v>
      </c>
      <c r="E362" s="105">
        <v>2960.35693359375</v>
      </c>
      <c r="F362" s="105">
        <v>0.3878999948501587</v>
      </c>
      <c r="H362" s="3">
        <f t="shared" si="1"/>
        <v>5999.608943</v>
      </c>
      <c r="L362" s="3">
        <f t="shared" si="2"/>
        <v>3760.496559</v>
      </c>
      <c r="M362" s="3">
        <f t="shared" si="3"/>
        <v>23523.28956</v>
      </c>
      <c r="N362" s="3">
        <f t="shared" si="4"/>
        <v>1855.522946</v>
      </c>
    </row>
    <row r="363">
      <c r="A363" s="105">
        <v>45324.0</v>
      </c>
      <c r="B363" s="105">
        <v>362.0</v>
      </c>
      <c r="C363" s="105">
        <v>300.564</v>
      </c>
      <c r="D363" s="105">
        <v>-0.4943999946117401</v>
      </c>
      <c r="E363" s="105">
        <v>2967.79345703125</v>
      </c>
      <c r="F363" s="105">
        <v>0.38887500762939453</v>
      </c>
      <c r="H363" s="3">
        <f t="shared" si="1"/>
        <v>6002.818546</v>
      </c>
      <c r="L363" s="3">
        <f t="shared" si="2"/>
        <v>3762.508307</v>
      </c>
      <c r="M363" s="3">
        <f t="shared" si="3"/>
        <v>23582.38091</v>
      </c>
      <c r="N363" s="3">
        <f t="shared" si="4"/>
        <v>1860.184087</v>
      </c>
    </row>
    <row r="364">
      <c r="A364" s="105">
        <v>45324.0</v>
      </c>
      <c r="B364" s="105">
        <v>363.0</v>
      </c>
      <c r="C364" s="105">
        <v>301.165</v>
      </c>
      <c r="D364" s="105">
        <v>-0.49537497758865356</v>
      </c>
      <c r="E364" s="105">
        <v>2975.612060546875</v>
      </c>
      <c r="F364" s="105">
        <v>0.389849990606308</v>
      </c>
      <c r="H364" s="3">
        <f t="shared" si="1"/>
        <v>6006.787172</v>
      </c>
      <c r="L364" s="3">
        <f t="shared" si="2"/>
        <v>3764.995803</v>
      </c>
      <c r="M364" s="3">
        <f t="shared" si="3"/>
        <v>23644.50831</v>
      </c>
      <c r="N364" s="3">
        <f t="shared" si="4"/>
        <v>1865.084711</v>
      </c>
    </row>
    <row r="365">
      <c r="A365" s="105">
        <v>45324.0</v>
      </c>
      <c r="B365" s="105">
        <v>364.0</v>
      </c>
      <c r="C365" s="105">
        <v>301.765</v>
      </c>
      <c r="D365" s="105">
        <v>-0.4964999854564667</v>
      </c>
      <c r="E365" s="105">
        <v>2983.47509765625</v>
      </c>
      <c r="F365" s="105">
        <v>0.3909749984741211</v>
      </c>
      <c r="H365" s="3">
        <f t="shared" si="1"/>
        <v>6009.013464</v>
      </c>
      <c r="L365" s="3">
        <f t="shared" si="2"/>
        <v>3766.391222</v>
      </c>
      <c r="M365" s="3">
        <f t="shared" si="3"/>
        <v>23706.98878</v>
      </c>
      <c r="N365" s="3">
        <f t="shared" si="4"/>
        <v>1870.013187</v>
      </c>
    </row>
    <row r="366">
      <c r="A366" s="105">
        <v>45324.0</v>
      </c>
      <c r="B366" s="105">
        <v>365.0</v>
      </c>
      <c r="C366" s="105">
        <v>302.564</v>
      </c>
      <c r="D366" s="105">
        <v>-0.4977249801158905</v>
      </c>
      <c r="E366" s="105">
        <v>2991.77880859375</v>
      </c>
      <c r="F366" s="105">
        <v>0.3921999931335449</v>
      </c>
      <c r="H366" s="3">
        <f t="shared" si="1"/>
        <v>6010.907485</v>
      </c>
      <c r="L366" s="3">
        <f t="shared" si="2"/>
        <v>3767.578375</v>
      </c>
      <c r="M366" s="3">
        <f t="shared" si="3"/>
        <v>23772.97089</v>
      </c>
      <c r="N366" s="3">
        <f t="shared" si="4"/>
        <v>1875.217872</v>
      </c>
    </row>
    <row r="367">
      <c r="A367" s="105">
        <v>45324.0</v>
      </c>
      <c r="B367" s="105">
        <v>366.0</v>
      </c>
      <c r="C367" s="105">
        <v>303.165</v>
      </c>
      <c r="D367" s="105">
        <v>-0.4988499879837036</v>
      </c>
      <c r="E367" s="105">
        <v>3000.03857421875</v>
      </c>
      <c r="F367" s="105">
        <v>0.39332500100135803</v>
      </c>
      <c r="H367" s="3">
        <f t="shared" si="1"/>
        <v>6013.909284</v>
      </c>
      <c r="L367" s="3">
        <f t="shared" si="2"/>
        <v>3769.459874</v>
      </c>
      <c r="M367" s="3">
        <f t="shared" si="3"/>
        <v>23838.60381</v>
      </c>
      <c r="N367" s="3">
        <f t="shared" si="4"/>
        <v>1880.395013</v>
      </c>
    </row>
    <row r="368">
      <c r="A368" s="105">
        <v>45324.0</v>
      </c>
      <c r="B368" s="105">
        <v>367.0</v>
      </c>
      <c r="C368" s="105">
        <v>303.865</v>
      </c>
      <c r="D368" s="105">
        <v>-0.49994999170303345</v>
      </c>
      <c r="E368" s="105">
        <v>3007.857177734375</v>
      </c>
      <c r="F368" s="105">
        <v>0.39442500472068787</v>
      </c>
      <c r="H368" s="3">
        <f t="shared" si="1"/>
        <v>6016.316087</v>
      </c>
      <c r="L368" s="3">
        <f t="shared" si="2"/>
        <v>3770.968434</v>
      </c>
      <c r="M368" s="3">
        <f t="shared" si="3"/>
        <v>23900.73121</v>
      </c>
      <c r="N368" s="3">
        <f t="shared" si="4"/>
        <v>1885.295637</v>
      </c>
    </row>
    <row r="369">
      <c r="A369" s="105">
        <v>45324.0</v>
      </c>
      <c r="B369" s="105">
        <v>368.0</v>
      </c>
      <c r="C369" s="105">
        <v>304.564</v>
      </c>
      <c r="D369" s="105">
        <v>-0.5011749863624573</v>
      </c>
      <c r="E369" s="105">
        <v>3016.263671875</v>
      </c>
      <c r="F369" s="105">
        <v>0.3956499993801117</v>
      </c>
      <c r="H369" s="3">
        <f t="shared" si="1"/>
        <v>6018.384305</v>
      </c>
      <c r="L369" s="3">
        <f t="shared" si="2"/>
        <v>3772.264773</v>
      </c>
      <c r="M369" s="3">
        <f t="shared" si="3"/>
        <v>23967.53004</v>
      </c>
      <c r="N369" s="3">
        <f t="shared" si="4"/>
        <v>1890.564746</v>
      </c>
    </row>
    <row r="370">
      <c r="A370" s="105">
        <v>45324.0</v>
      </c>
      <c r="B370" s="105">
        <v>369.0</v>
      </c>
      <c r="C370" s="105">
        <v>305.365</v>
      </c>
      <c r="D370" s="105">
        <v>-0.5023999810218811</v>
      </c>
      <c r="E370" s="105">
        <v>3024.861328125</v>
      </c>
      <c r="F370" s="105">
        <v>0.3968749940395355</v>
      </c>
      <c r="H370" s="3">
        <f t="shared" si="1"/>
        <v>6020.822935</v>
      </c>
      <c r="L370" s="3">
        <f t="shared" si="2"/>
        <v>3773.793283</v>
      </c>
      <c r="M370" s="3">
        <f t="shared" si="3"/>
        <v>24035.84787</v>
      </c>
      <c r="N370" s="3">
        <f t="shared" si="4"/>
        <v>1895.953674</v>
      </c>
    </row>
    <row r="371">
      <c r="A371" s="105">
        <v>45324.0</v>
      </c>
      <c r="B371" s="105">
        <v>370.0</v>
      </c>
      <c r="C371" s="105">
        <v>305.965</v>
      </c>
      <c r="D371" s="105">
        <v>-0.5034499764442444</v>
      </c>
      <c r="E371" s="105">
        <v>3033.121337890625</v>
      </c>
      <c r="F371" s="105">
        <v>0.3979249894618988</v>
      </c>
      <c r="H371" s="3">
        <f t="shared" si="1"/>
        <v>6024.672718</v>
      </c>
      <c r="L371" s="3">
        <f t="shared" si="2"/>
        <v>3776.206289</v>
      </c>
      <c r="M371" s="3">
        <f t="shared" si="3"/>
        <v>24101.48273</v>
      </c>
      <c r="N371" s="3">
        <f t="shared" si="4"/>
        <v>1901.130967</v>
      </c>
    </row>
    <row r="372">
      <c r="A372" s="105">
        <v>45324.0</v>
      </c>
      <c r="B372" s="105">
        <v>371.0</v>
      </c>
      <c r="C372" s="105">
        <v>306.667</v>
      </c>
      <c r="D372" s="105">
        <v>-0.5044749975204468</v>
      </c>
      <c r="E372" s="105">
        <v>3040.587158203125</v>
      </c>
      <c r="F372" s="105">
        <v>0.3989500105381012</v>
      </c>
      <c r="H372" s="3">
        <f t="shared" si="1"/>
        <v>6027.230632</v>
      </c>
      <c r="L372" s="3">
        <f t="shared" si="2"/>
        <v>3777.809565</v>
      </c>
      <c r="M372" s="3">
        <f t="shared" si="3"/>
        <v>24160.80687</v>
      </c>
      <c r="N372" s="3">
        <f t="shared" si="4"/>
        <v>1905.810471</v>
      </c>
    </row>
    <row r="373">
      <c r="A373" s="105">
        <v>45324.0</v>
      </c>
      <c r="B373" s="105">
        <v>372.0</v>
      </c>
      <c r="C373" s="105">
        <v>307.265</v>
      </c>
      <c r="D373" s="105">
        <v>-0.5056250095367432</v>
      </c>
      <c r="E373" s="105">
        <v>3048.33251953125</v>
      </c>
      <c r="F373" s="105">
        <v>0.4001000225543976</v>
      </c>
      <c r="H373" s="3">
        <f t="shared" si="1"/>
        <v>6028.840469</v>
      </c>
      <c r="L373" s="3">
        <f t="shared" si="2"/>
        <v>3778.818595</v>
      </c>
      <c r="M373" s="3">
        <f t="shared" si="3"/>
        <v>24222.35228</v>
      </c>
      <c r="N373" s="3">
        <f t="shared" si="4"/>
        <v>1910.665188</v>
      </c>
    </row>
    <row r="374">
      <c r="A374" s="105">
        <v>45324.0</v>
      </c>
      <c r="B374" s="105">
        <v>373.0</v>
      </c>
      <c r="C374" s="105">
        <v>307.965</v>
      </c>
      <c r="D374" s="105">
        <v>-0.5066999793052673</v>
      </c>
      <c r="E374" s="105">
        <v>3056.1806640625</v>
      </c>
      <c r="F374" s="105">
        <v>0.40117499232292175</v>
      </c>
      <c r="H374" s="3">
        <f t="shared" si="1"/>
        <v>6031.538956</v>
      </c>
      <c r="L374" s="3">
        <f t="shared" si="2"/>
        <v>3780.509981</v>
      </c>
      <c r="M374" s="3">
        <f t="shared" si="3"/>
        <v>24284.71442</v>
      </c>
      <c r="N374" s="3">
        <f t="shared" si="4"/>
        <v>1915.584329</v>
      </c>
    </row>
    <row r="375">
      <c r="A375" s="105">
        <v>45324.0</v>
      </c>
      <c r="B375" s="105">
        <v>374.0</v>
      </c>
      <c r="C375" s="105">
        <v>308.865</v>
      </c>
      <c r="D375" s="105">
        <v>-0.5082749724388123</v>
      </c>
      <c r="E375" s="105">
        <v>3063.676025390625</v>
      </c>
      <c r="F375" s="105">
        <v>0.4027499854564667</v>
      </c>
      <c r="H375" s="3">
        <f t="shared" si="1"/>
        <v>6027.595675</v>
      </c>
      <c r="L375" s="3">
        <f t="shared" si="2"/>
        <v>3778.03837</v>
      </c>
      <c r="M375" s="3">
        <f t="shared" si="3"/>
        <v>24344.2733</v>
      </c>
      <c r="N375" s="3">
        <f t="shared" si="4"/>
        <v>1920.282349</v>
      </c>
    </row>
    <row r="376">
      <c r="A376" s="105">
        <v>45324.0</v>
      </c>
      <c r="B376" s="105">
        <v>375.0</v>
      </c>
      <c r="C376" s="105">
        <v>309.665</v>
      </c>
      <c r="D376" s="105">
        <v>-0.5096499919891357</v>
      </c>
      <c r="E376" s="105">
        <v>3073.067138671875</v>
      </c>
      <c r="F376" s="105">
        <v>0.40412500500679016</v>
      </c>
      <c r="H376" s="3">
        <f t="shared" si="1"/>
        <v>6029.760006</v>
      </c>
      <c r="L376" s="3">
        <f t="shared" si="2"/>
        <v>3779.394952</v>
      </c>
      <c r="M376" s="3">
        <f t="shared" si="3"/>
        <v>24418.89602</v>
      </c>
      <c r="N376" s="3">
        <f t="shared" si="4"/>
        <v>1926.168607</v>
      </c>
    </row>
    <row r="377">
      <c r="A377" s="105">
        <v>45324.0</v>
      </c>
      <c r="B377" s="105">
        <v>376.0</v>
      </c>
      <c r="C377" s="105">
        <v>310.865</v>
      </c>
      <c r="D377" s="105">
        <v>-0.5115000009536743</v>
      </c>
      <c r="E377" s="105">
        <v>3080.503662109375</v>
      </c>
      <c r="F377" s="105">
        <v>0.40597501397132874</v>
      </c>
      <c r="H377" s="3">
        <f t="shared" si="1"/>
        <v>6022.490042</v>
      </c>
      <c r="L377" s="3">
        <f t="shared" si="2"/>
        <v>3774.838209</v>
      </c>
      <c r="M377" s="3">
        <f t="shared" si="3"/>
        <v>24477.98737</v>
      </c>
      <c r="N377" s="3">
        <f t="shared" si="4"/>
        <v>1930.829748</v>
      </c>
    </row>
    <row r="378">
      <c r="A378" s="105">
        <v>45324.0</v>
      </c>
      <c r="B378" s="105">
        <v>377.0</v>
      </c>
      <c r="C378" s="105">
        <v>311.765</v>
      </c>
      <c r="D378" s="105">
        <v>-0.5130749940872192</v>
      </c>
      <c r="E378" s="105">
        <v>3088.469482421875</v>
      </c>
      <c r="F378" s="105">
        <v>0.40755000710487366</v>
      </c>
      <c r="H378" s="3">
        <f t="shared" si="1"/>
        <v>6019.528369</v>
      </c>
      <c r="L378" s="3">
        <f t="shared" si="2"/>
        <v>3772.981862</v>
      </c>
      <c r="M378" s="3">
        <f t="shared" si="3"/>
        <v>24541.28457</v>
      </c>
      <c r="N378" s="3">
        <f t="shared" si="4"/>
        <v>1935.822646</v>
      </c>
    </row>
    <row r="379">
      <c r="A379" s="105">
        <v>45324.0</v>
      </c>
      <c r="B379" s="105">
        <v>378.0</v>
      </c>
      <c r="C379" s="105">
        <v>312.564</v>
      </c>
      <c r="D379" s="105">
        <v>-0.5144749879837036</v>
      </c>
      <c r="E379" s="105">
        <v>3097.419921875</v>
      </c>
      <c r="F379" s="105">
        <v>0.40895000100135803</v>
      </c>
      <c r="H379" s="3">
        <f t="shared" si="1"/>
        <v>6020.545205</v>
      </c>
      <c r="L379" s="3">
        <f t="shared" si="2"/>
        <v>3773.619204</v>
      </c>
      <c r="M379" s="3">
        <f t="shared" si="3"/>
        <v>24612.40565</v>
      </c>
      <c r="N379" s="3">
        <f t="shared" si="4"/>
        <v>1941.432695</v>
      </c>
    </row>
    <row r="380">
      <c r="A380" s="105">
        <v>45324.0</v>
      </c>
      <c r="B380" s="105">
        <v>379.0</v>
      </c>
      <c r="C380" s="105">
        <v>313.367</v>
      </c>
      <c r="D380" s="105">
        <v>-0.5156750082969666</v>
      </c>
      <c r="E380" s="105">
        <v>3105.5029296875</v>
      </c>
      <c r="F380" s="105">
        <v>0.41015002131462097</v>
      </c>
      <c r="H380" s="3">
        <f t="shared" si="1"/>
        <v>6022.209492</v>
      </c>
      <c r="L380" s="3">
        <f t="shared" si="2"/>
        <v>3774.662363</v>
      </c>
      <c r="M380" s="3">
        <f t="shared" si="3"/>
        <v>24676.63403</v>
      </c>
      <c r="N380" s="3">
        <f t="shared" si="4"/>
        <v>1946.499046</v>
      </c>
    </row>
    <row r="381">
      <c r="A381" s="105">
        <v>45324.0</v>
      </c>
      <c r="B381" s="105">
        <v>380.0</v>
      </c>
      <c r="C381" s="105">
        <v>314.064</v>
      </c>
      <c r="D381" s="105">
        <v>-0.5169249773025513</v>
      </c>
      <c r="E381" s="105">
        <v>3113.32177734375</v>
      </c>
      <c r="F381" s="105">
        <v>0.4113999903202057</v>
      </c>
      <c r="H381" s="3">
        <f t="shared" si="1"/>
        <v>6022.772963</v>
      </c>
      <c r="L381" s="3">
        <f t="shared" si="2"/>
        <v>3775.015542</v>
      </c>
      <c r="M381" s="3">
        <f t="shared" si="3"/>
        <v>24738.76337</v>
      </c>
      <c r="N381" s="3">
        <f t="shared" si="4"/>
        <v>1951.399823</v>
      </c>
    </row>
    <row r="382">
      <c r="A382" s="105">
        <v>45324.0</v>
      </c>
      <c r="B382" s="105">
        <v>381.0</v>
      </c>
      <c r="C382" s="105">
        <v>315.066</v>
      </c>
      <c r="D382" s="105">
        <v>-0.5186499953269958</v>
      </c>
      <c r="E382" s="105">
        <v>3122.037109375</v>
      </c>
      <c r="F382" s="105">
        <v>0.41312500834465027</v>
      </c>
      <c r="H382" s="3">
        <f t="shared" si="1"/>
        <v>6019.545238</v>
      </c>
      <c r="L382" s="3">
        <f t="shared" si="2"/>
        <v>3772.992435</v>
      </c>
      <c r="M382" s="3">
        <f t="shared" si="3"/>
        <v>24808.01626</v>
      </c>
      <c r="N382" s="3">
        <f t="shared" si="4"/>
        <v>1956.862509</v>
      </c>
    </row>
    <row r="383">
      <c r="A383" s="105">
        <v>45324.0</v>
      </c>
      <c r="B383" s="105">
        <v>382.0</v>
      </c>
      <c r="C383" s="105">
        <v>316.266</v>
      </c>
      <c r="D383" s="105">
        <v>-0.5205999612808228</v>
      </c>
      <c r="E383" s="105">
        <v>3129.532470703125</v>
      </c>
      <c r="F383" s="105">
        <v>0.4150749742984772</v>
      </c>
      <c r="H383" s="3">
        <f t="shared" si="1"/>
        <v>6011.395896</v>
      </c>
      <c r="L383" s="3">
        <f t="shared" si="2"/>
        <v>3767.884507</v>
      </c>
      <c r="M383" s="3">
        <f t="shared" si="3"/>
        <v>24867.57514</v>
      </c>
      <c r="N383" s="3">
        <f t="shared" si="4"/>
        <v>1961.560528</v>
      </c>
    </row>
    <row r="384">
      <c r="A384" s="105">
        <v>45324.0</v>
      </c>
      <c r="B384" s="105">
        <v>383.0</v>
      </c>
      <c r="C384" s="105">
        <v>317.265</v>
      </c>
      <c r="D384" s="105">
        <v>-0.5222249627113342</v>
      </c>
      <c r="E384" s="105">
        <v>3137.96826171875</v>
      </c>
      <c r="F384" s="105">
        <v>0.41669997572898865</v>
      </c>
      <c r="H384" s="3">
        <f t="shared" si="1"/>
        <v>6008.843862</v>
      </c>
      <c r="L384" s="3">
        <f t="shared" si="2"/>
        <v>3766.284916</v>
      </c>
      <c r="M384" s="3">
        <f t="shared" si="3"/>
        <v>24934.60677</v>
      </c>
      <c r="N384" s="3">
        <f t="shared" si="4"/>
        <v>1966.848</v>
      </c>
    </row>
    <row r="385">
      <c r="A385" s="105">
        <v>45324.0</v>
      </c>
      <c r="B385" s="105">
        <v>384.0</v>
      </c>
      <c r="C385" s="105">
        <v>318.165</v>
      </c>
      <c r="D385" s="105">
        <v>-0.5236749649047852</v>
      </c>
      <c r="E385" s="105">
        <v>3145.434326171875</v>
      </c>
      <c r="F385" s="105">
        <v>0.4181499779224396</v>
      </c>
      <c r="H385" s="3">
        <f t="shared" si="1"/>
        <v>6006.463049</v>
      </c>
      <c r="L385" s="3">
        <f t="shared" si="2"/>
        <v>3764.792646</v>
      </c>
      <c r="M385" s="3">
        <f t="shared" si="3"/>
        <v>24993.93286</v>
      </c>
      <c r="N385" s="3">
        <f t="shared" si="4"/>
        <v>1971.527657</v>
      </c>
    </row>
    <row r="386">
      <c r="A386" s="105">
        <v>45324.0</v>
      </c>
      <c r="B386" s="105">
        <v>385.0</v>
      </c>
      <c r="C386" s="105">
        <v>319.064</v>
      </c>
      <c r="D386" s="105">
        <v>-0.5252999663352966</v>
      </c>
      <c r="E386" s="105">
        <v>3152.9296875</v>
      </c>
      <c r="F386" s="105">
        <v>0.41977497935295105</v>
      </c>
      <c r="H386" s="3">
        <f t="shared" si="1"/>
        <v>6002.150941</v>
      </c>
      <c r="L386" s="3">
        <f t="shared" si="2"/>
        <v>3762.089859</v>
      </c>
      <c r="M386" s="3">
        <f t="shared" si="3"/>
        <v>25053.49174</v>
      </c>
      <c r="N386" s="3">
        <f t="shared" si="4"/>
        <v>1976.225676</v>
      </c>
    </row>
    <row r="387">
      <c r="A387" s="105">
        <v>45324.0</v>
      </c>
      <c r="B387" s="105">
        <v>386.0</v>
      </c>
      <c r="C387" s="105">
        <v>320.465</v>
      </c>
      <c r="D387" s="105">
        <v>-0.527649998664856</v>
      </c>
      <c r="E387" s="105">
        <v>3161.777099609375</v>
      </c>
      <c r="F387" s="105">
        <v>0.4221250116825104</v>
      </c>
      <c r="H387" s="3">
        <f t="shared" si="1"/>
        <v>5992.186312</v>
      </c>
      <c r="L387" s="3">
        <f t="shared" si="2"/>
        <v>3755.844126</v>
      </c>
      <c r="M387" s="3">
        <f t="shared" si="3"/>
        <v>25123.79416</v>
      </c>
      <c r="N387" s="3">
        <f t="shared" si="4"/>
        <v>1981.771148</v>
      </c>
    </row>
    <row r="388">
      <c r="A388" s="105">
        <v>45324.0</v>
      </c>
      <c r="B388" s="105">
        <v>387.0</v>
      </c>
      <c r="C388" s="105">
        <v>321.665</v>
      </c>
      <c r="D388" s="105">
        <v>-0.529574990272522</v>
      </c>
      <c r="E388" s="105">
        <v>3169.56640625</v>
      </c>
      <c r="F388" s="105">
        <v>0.4240500032901764</v>
      </c>
      <c r="H388" s="3">
        <f t="shared" si="1"/>
        <v>5985.113467</v>
      </c>
      <c r="L388" s="3">
        <f t="shared" si="2"/>
        <v>3751.410936</v>
      </c>
      <c r="M388" s="3">
        <f t="shared" si="3"/>
        <v>25185.68876</v>
      </c>
      <c r="N388" s="3">
        <f t="shared" si="4"/>
        <v>1986.65341</v>
      </c>
    </row>
    <row r="389">
      <c r="A389" s="105">
        <v>45324.0</v>
      </c>
      <c r="B389" s="105">
        <v>388.0</v>
      </c>
      <c r="C389" s="105">
        <v>323.064</v>
      </c>
      <c r="D389" s="105">
        <v>-0.5318250060081482</v>
      </c>
      <c r="E389" s="105">
        <v>3176.88525390625</v>
      </c>
      <c r="F389" s="105">
        <v>0.4263000190258026</v>
      </c>
      <c r="H389" s="3">
        <f t="shared" si="1"/>
        <v>5973.55374</v>
      </c>
      <c r="L389" s="3">
        <f t="shared" si="2"/>
        <v>3744.165411</v>
      </c>
      <c r="M389" s="3">
        <f t="shared" si="3"/>
        <v>25243.84505</v>
      </c>
      <c r="N389" s="3">
        <f t="shared" si="4"/>
        <v>1991.240792</v>
      </c>
    </row>
    <row r="390">
      <c r="A390" s="105">
        <v>45324.0</v>
      </c>
      <c r="B390" s="105">
        <v>389.0</v>
      </c>
      <c r="C390" s="105">
        <v>323.866</v>
      </c>
      <c r="D390" s="105">
        <v>-0.5331499576568604</v>
      </c>
      <c r="E390" s="105">
        <v>3181.147216796875</v>
      </c>
      <c r="F390" s="105">
        <v>0.42762497067451477</v>
      </c>
      <c r="H390" s="3">
        <f t="shared" si="1"/>
        <v>5966.702559</v>
      </c>
      <c r="L390" s="3">
        <f t="shared" si="2"/>
        <v>3739.871158</v>
      </c>
      <c r="M390" s="3">
        <f t="shared" si="3"/>
        <v>25277.71103</v>
      </c>
      <c r="N390" s="3">
        <f t="shared" si="4"/>
        <v>1993.912149</v>
      </c>
    </row>
    <row r="391">
      <c r="A391" s="105">
        <v>45324.0</v>
      </c>
      <c r="B391" s="105">
        <v>390.0</v>
      </c>
      <c r="C391" s="105">
        <v>324.365</v>
      </c>
      <c r="D391" s="105">
        <v>-0.5340999960899353</v>
      </c>
      <c r="E391" s="105">
        <v>3172.564208984375</v>
      </c>
      <c r="F391" s="105">
        <v>0.4285750091075897</v>
      </c>
      <c r="H391" s="3">
        <f t="shared" si="1"/>
        <v>5940.019158</v>
      </c>
      <c r="L391" s="3">
        <f t="shared" si="2"/>
        <v>3723.146261</v>
      </c>
      <c r="M391" s="3">
        <f t="shared" si="3"/>
        <v>25209.5096</v>
      </c>
      <c r="N391" s="3">
        <f t="shared" si="4"/>
        <v>1988.532403</v>
      </c>
    </row>
    <row r="392">
      <c r="A392" s="105">
        <v>45324.0</v>
      </c>
      <c r="B392" s="105">
        <v>391.0</v>
      </c>
      <c r="C392" s="105">
        <v>325.564</v>
      </c>
      <c r="D392" s="105">
        <v>-0.5361250042915344</v>
      </c>
      <c r="E392" s="105">
        <v>3164.804443359375</v>
      </c>
      <c r="F392" s="105">
        <v>0.43060001730918884</v>
      </c>
      <c r="H392" s="3">
        <f t="shared" si="1"/>
        <v>5903.109197</v>
      </c>
      <c r="L392" s="3">
        <f t="shared" si="2"/>
        <v>3700.011456</v>
      </c>
      <c r="M392" s="3">
        <f t="shared" si="3"/>
        <v>25147.84973</v>
      </c>
      <c r="N392" s="3">
        <f t="shared" si="4"/>
        <v>1983.668658</v>
      </c>
    </row>
    <row r="393">
      <c r="A393" s="105">
        <v>45324.0</v>
      </c>
      <c r="B393" s="105">
        <v>392.0</v>
      </c>
      <c r="C393" s="105">
        <v>326.166</v>
      </c>
      <c r="D393" s="105">
        <v>-0.5369749665260315</v>
      </c>
      <c r="E393" s="105">
        <v>3156.853759765625</v>
      </c>
      <c r="F393" s="105">
        <v>0.4314499795436859</v>
      </c>
      <c r="H393" s="3">
        <f t="shared" si="1"/>
        <v>5878.958902</v>
      </c>
      <c r="L393" s="3">
        <f t="shared" si="2"/>
        <v>3684.874286</v>
      </c>
      <c r="M393" s="3">
        <f t="shared" si="3"/>
        <v>25084.67281</v>
      </c>
      <c r="N393" s="3">
        <f t="shared" si="4"/>
        <v>1978.685247</v>
      </c>
    </row>
    <row r="394">
      <c r="A394" s="105">
        <v>45324.0</v>
      </c>
      <c r="B394" s="105">
        <v>393.0</v>
      </c>
      <c r="C394" s="105">
        <v>327.165</v>
      </c>
      <c r="D394" s="105">
        <v>-0.5386999845504761</v>
      </c>
      <c r="E394" s="105">
        <v>3148.8291015625</v>
      </c>
      <c r="F394" s="105">
        <v>0.4331749975681305</v>
      </c>
      <c r="H394" s="3">
        <f t="shared" si="1"/>
        <v>5845.237037</v>
      </c>
      <c r="L394" s="3">
        <f t="shared" si="2"/>
        <v>3663.737749</v>
      </c>
      <c r="M394" s="3">
        <f t="shared" si="3"/>
        <v>25020.90808</v>
      </c>
      <c r="N394" s="3">
        <f t="shared" si="4"/>
        <v>1973.655469</v>
      </c>
    </row>
    <row r="395">
      <c r="A395" s="105">
        <v>45324.0</v>
      </c>
      <c r="B395" s="105">
        <v>394.0</v>
      </c>
      <c r="C395" s="105">
        <v>329.365</v>
      </c>
      <c r="D395" s="105">
        <v>-0.5422499775886536</v>
      </c>
      <c r="E395" s="105">
        <v>3141.025146484375</v>
      </c>
      <c r="F395" s="105">
        <v>0.436724990606308</v>
      </c>
      <c r="H395" s="3">
        <f t="shared" si="1"/>
        <v>5792.577734</v>
      </c>
      <c r="L395" s="3">
        <f t="shared" si="2"/>
        <v>3630.73141</v>
      </c>
      <c r="M395" s="3">
        <f t="shared" si="3"/>
        <v>24958.89708</v>
      </c>
      <c r="N395" s="3">
        <f t="shared" si="4"/>
        <v>1968.764026</v>
      </c>
    </row>
    <row r="396">
      <c r="A396" s="105">
        <v>45324.0</v>
      </c>
      <c r="B396" s="105">
        <v>395.0</v>
      </c>
      <c r="C396" s="105">
        <v>329.965</v>
      </c>
      <c r="D396" s="105">
        <v>-0.5433499813079834</v>
      </c>
      <c r="E396" s="105">
        <v>3133.603271484375</v>
      </c>
      <c r="F396" s="105">
        <v>0.4378249943256378</v>
      </c>
      <c r="H396" s="3">
        <f t="shared" si="1"/>
        <v>5767.191275</v>
      </c>
      <c r="L396" s="3">
        <f t="shared" si="2"/>
        <v>3614.819424</v>
      </c>
      <c r="M396" s="3">
        <f t="shared" si="3"/>
        <v>24899.92213</v>
      </c>
      <c r="N396" s="3">
        <f t="shared" si="4"/>
        <v>1964.112067</v>
      </c>
    </row>
    <row r="397">
      <c r="A397" s="105">
        <v>45324.0</v>
      </c>
      <c r="B397" s="105">
        <v>396.0</v>
      </c>
      <c r="C397" s="105">
        <v>330.265</v>
      </c>
      <c r="D397" s="105">
        <v>-0.5438500046730042</v>
      </c>
      <c r="E397" s="105">
        <v>3118.62744140625</v>
      </c>
      <c r="F397" s="105">
        <v>0.43832501769065857</v>
      </c>
      <c r="H397" s="3">
        <f t="shared" si="1"/>
        <v>5734.352146</v>
      </c>
      <c r="L397" s="3">
        <f t="shared" si="2"/>
        <v>3594.236177</v>
      </c>
      <c r="M397" s="3">
        <f t="shared" si="3"/>
        <v>24780.9227</v>
      </c>
      <c r="N397" s="3">
        <f t="shared" si="4"/>
        <v>1954.725362</v>
      </c>
    </row>
    <row r="398">
      <c r="A398" s="105">
        <v>45324.0</v>
      </c>
      <c r="B398" s="105">
        <v>397.0</v>
      </c>
      <c r="C398" s="105">
        <v>330.367</v>
      </c>
      <c r="D398" s="105">
        <v>-0.5439499616622925</v>
      </c>
      <c r="E398" s="105">
        <v>3107.2373046875</v>
      </c>
      <c r="F398" s="105">
        <v>0.4384249746799469</v>
      </c>
      <c r="H398" s="3">
        <f t="shared" si="1"/>
        <v>5712.358716</v>
      </c>
      <c r="L398" s="3">
        <f t="shared" si="2"/>
        <v>3580.450909</v>
      </c>
      <c r="M398" s="3">
        <f t="shared" si="3"/>
        <v>24690.41554</v>
      </c>
      <c r="N398" s="3">
        <f t="shared" si="4"/>
        <v>1947.586135</v>
      </c>
    </row>
    <row r="399">
      <c r="A399" s="105">
        <v>45324.0</v>
      </c>
      <c r="B399" s="105">
        <v>398.0</v>
      </c>
      <c r="C399" s="105">
        <v>330.465</v>
      </c>
      <c r="D399" s="105">
        <v>-0.5441749691963196</v>
      </c>
      <c r="E399" s="105">
        <v>3091.114990234375</v>
      </c>
      <c r="F399" s="105">
        <v>0.438649982213974</v>
      </c>
      <c r="H399" s="3">
        <f t="shared" si="1"/>
        <v>5680.36967</v>
      </c>
      <c r="L399" s="3">
        <f t="shared" si="2"/>
        <v>3560.400486</v>
      </c>
      <c r="M399" s="3">
        <f t="shared" si="3"/>
        <v>24562.30603</v>
      </c>
      <c r="N399" s="3">
        <f t="shared" si="4"/>
        <v>1937.480825</v>
      </c>
    </row>
    <row r="400">
      <c r="A400" s="105">
        <v>45324.0</v>
      </c>
      <c r="B400" s="105">
        <v>399.0</v>
      </c>
      <c r="C400" s="105">
        <v>330.465</v>
      </c>
      <c r="D400" s="105">
        <v>-0.5441749691963196</v>
      </c>
      <c r="E400" s="105">
        <v>3091.114990234375</v>
      </c>
      <c r="F400" s="105">
        <v>0.438649982213974</v>
      </c>
      <c r="H400" s="3">
        <f t="shared" si="1"/>
        <v>5680.36967</v>
      </c>
      <c r="L400" s="3">
        <f t="shared" si="2"/>
        <v>3560.400486</v>
      </c>
      <c r="M400" s="3">
        <f t="shared" si="3"/>
        <v>24562.30603</v>
      </c>
      <c r="N400" s="3">
        <f t="shared" si="4"/>
        <v>1937.480825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178</v>
      </c>
      <c r="B1" s="103" t="s">
        <v>179</v>
      </c>
      <c r="C1" s="103" t="s">
        <v>180</v>
      </c>
      <c r="D1" s="103" t="s">
        <v>181</v>
      </c>
      <c r="E1" s="103" t="s">
        <v>182</v>
      </c>
      <c r="F1" s="103" t="s">
        <v>183</v>
      </c>
      <c r="H1" s="15" t="s">
        <v>184</v>
      </c>
      <c r="I1" s="15" t="s">
        <v>185</v>
      </c>
      <c r="J1" s="15" t="s">
        <v>186</v>
      </c>
      <c r="K1" s="15" t="s">
        <v>187</v>
      </c>
      <c r="L1" s="15" t="s">
        <v>188</v>
      </c>
      <c r="N1" s="15" t="s">
        <v>190</v>
      </c>
      <c r="O1" s="15" t="s">
        <v>191</v>
      </c>
      <c r="P1" s="15" t="s">
        <v>192</v>
      </c>
      <c r="Q1" s="15" t="s">
        <v>193</v>
      </c>
      <c r="R1" s="104" t="s">
        <v>194</v>
      </c>
    </row>
    <row r="2">
      <c r="A2" s="105">
        <v>45325.0</v>
      </c>
      <c r="B2" s="105">
        <v>1.0</v>
      </c>
      <c r="C2" s="105">
        <v>63.031</v>
      </c>
      <c r="D2" s="105">
        <v>-0.09917499870061874</v>
      </c>
      <c r="E2" s="105">
        <v>50.43453598022461</v>
      </c>
      <c r="F2" s="105">
        <v>1.250000059371814E-4</v>
      </c>
      <c r="H2" s="3">
        <f t="shared" ref="H2:H400" si="1">E2/(-D2)</f>
        <v>508.5408282</v>
      </c>
      <c r="I2" s="15">
        <v>15.748</v>
      </c>
      <c r="J2" s="15">
        <v>10.8268</v>
      </c>
      <c r="K2" s="15">
        <v>1.052</v>
      </c>
      <c r="L2" s="3">
        <f t="shared" ref="L2:L400" si="2">((12*H2*$I$2^3)/(48*$J$2*$K$2^3))/1000</f>
        <v>39.39079258</v>
      </c>
      <c r="N2" s="3">
        <f>MAX(L2:L400)</f>
        <v>418.8536052</v>
      </c>
      <c r="O2" s="3">
        <f>AVERAGE(L330:L375)</f>
        <v>388.4496954</v>
      </c>
      <c r="P2" s="15">
        <v>455.2734589443</v>
      </c>
      <c r="Q2" s="106">
        <f>(1-(N2/P2))</f>
        <v>0.07999555657</v>
      </c>
      <c r="R2" s="106">
        <f>1-(O2/P2)</f>
        <v>0.1467772</v>
      </c>
    </row>
    <row r="3">
      <c r="A3" s="105">
        <v>45325.0</v>
      </c>
      <c r="B3" s="105">
        <v>2.0</v>
      </c>
      <c r="C3" s="105">
        <v>63.129</v>
      </c>
      <c r="D3" s="105">
        <v>-0.09917499870061874</v>
      </c>
      <c r="E3" s="105">
        <v>50.43453598022461</v>
      </c>
      <c r="F3" s="105">
        <v>1.250000059371814E-4</v>
      </c>
      <c r="H3" s="3">
        <f t="shared" si="1"/>
        <v>508.5408282</v>
      </c>
      <c r="L3" s="3">
        <f t="shared" si="2"/>
        <v>39.39079258</v>
      </c>
      <c r="U3" s="3">
        <f>1-(32.5/55)</f>
        <v>0.4090909091</v>
      </c>
    </row>
    <row r="4">
      <c r="A4" s="105">
        <v>45325.0</v>
      </c>
      <c r="B4" s="105">
        <v>3.0</v>
      </c>
      <c r="C4" s="105">
        <v>63.631</v>
      </c>
      <c r="D4" s="105">
        <v>-0.09997499734163284</v>
      </c>
      <c r="E4" s="105">
        <v>52.62478256225586</v>
      </c>
      <c r="F4" s="105">
        <v>9.250000002793968E-4</v>
      </c>
      <c r="H4" s="3">
        <f t="shared" si="1"/>
        <v>526.3794345</v>
      </c>
      <c r="L4" s="3">
        <f t="shared" si="2"/>
        <v>40.77254366</v>
      </c>
    </row>
    <row r="5">
      <c r="A5" s="105">
        <v>45325.0</v>
      </c>
      <c r="B5" s="105">
        <v>4.0</v>
      </c>
      <c r="C5" s="105">
        <v>64.13</v>
      </c>
      <c r="D5" s="105">
        <v>-0.10072500258684158</v>
      </c>
      <c r="E5" s="105">
        <v>55.13842010498047</v>
      </c>
      <c r="F5" s="105">
        <v>0.0016749900532886386</v>
      </c>
      <c r="H5" s="3">
        <f t="shared" si="1"/>
        <v>547.4154251</v>
      </c>
      <c r="L5" s="3">
        <f t="shared" si="2"/>
        <v>42.40195923</v>
      </c>
    </row>
    <row r="6">
      <c r="A6" s="105">
        <v>45325.0</v>
      </c>
      <c r="B6" s="105">
        <v>5.0</v>
      </c>
      <c r="C6" s="105">
        <v>64.629</v>
      </c>
      <c r="D6" s="105">
        <v>-0.10145000368356705</v>
      </c>
      <c r="E6" s="105">
        <v>57.1375732421875</v>
      </c>
      <c r="F6" s="105">
        <v>0.002400000113993883</v>
      </c>
      <c r="H6" s="3">
        <f t="shared" si="1"/>
        <v>563.2091786</v>
      </c>
      <c r="L6" s="3">
        <f t="shared" si="2"/>
        <v>43.62531915</v>
      </c>
    </row>
    <row r="7">
      <c r="A7" s="105">
        <v>45325.0</v>
      </c>
      <c r="B7" s="105">
        <v>6.0</v>
      </c>
      <c r="C7" s="105">
        <v>65.031</v>
      </c>
      <c r="D7" s="105">
        <v>-0.10222499817609787</v>
      </c>
      <c r="E7" s="105">
        <v>59.460113525390625</v>
      </c>
      <c r="F7" s="105">
        <v>0.00317499996162951</v>
      </c>
      <c r="H7" s="3">
        <f t="shared" si="1"/>
        <v>581.659228</v>
      </c>
      <c r="L7" s="3">
        <f t="shared" si="2"/>
        <v>45.05443168</v>
      </c>
    </row>
    <row r="8">
      <c r="A8" s="105">
        <v>45325.0</v>
      </c>
      <c r="B8" s="105">
        <v>7.0</v>
      </c>
      <c r="C8" s="105">
        <v>65.429</v>
      </c>
      <c r="D8" s="105">
        <v>-0.10289999842643738</v>
      </c>
      <c r="E8" s="105">
        <v>61.738555908203125</v>
      </c>
      <c r="F8" s="105">
        <v>0.0038499999791383743</v>
      </c>
      <c r="H8" s="3">
        <f t="shared" si="1"/>
        <v>599.9859752</v>
      </c>
      <c r="L8" s="3">
        <f t="shared" si="2"/>
        <v>46.47399341</v>
      </c>
    </row>
    <row r="9">
      <c r="A9" s="105">
        <v>45325.0</v>
      </c>
      <c r="B9" s="105">
        <v>8.0</v>
      </c>
      <c r="C9" s="105">
        <v>65.829</v>
      </c>
      <c r="D9" s="105">
        <v>-0.10352499783039093</v>
      </c>
      <c r="E9" s="105">
        <v>63.94350051879883</v>
      </c>
      <c r="F9" s="105">
        <v>0.004474999848753214</v>
      </c>
      <c r="H9" s="3">
        <f t="shared" si="1"/>
        <v>617.6624183</v>
      </c>
      <c r="L9" s="3">
        <f t="shared" si="2"/>
        <v>47.84318359</v>
      </c>
    </row>
    <row r="10">
      <c r="A10" s="105">
        <v>45325.0</v>
      </c>
      <c r="B10" s="105">
        <v>9.0</v>
      </c>
      <c r="C10" s="105">
        <v>66.129</v>
      </c>
      <c r="D10" s="105">
        <v>-0.1039000004529953</v>
      </c>
      <c r="E10" s="105">
        <v>65.98674774169922</v>
      </c>
      <c r="F10" s="105">
        <v>0.0048500001430511475</v>
      </c>
      <c r="H10" s="3">
        <f t="shared" si="1"/>
        <v>635.098628</v>
      </c>
      <c r="L10" s="3">
        <f t="shared" si="2"/>
        <v>49.19376565</v>
      </c>
    </row>
    <row r="11">
      <c r="A11" s="105">
        <v>45325.0</v>
      </c>
      <c r="B11" s="105">
        <v>10.0</v>
      </c>
      <c r="C11" s="105">
        <v>66.231</v>
      </c>
      <c r="D11" s="105">
        <v>-0.10427500307559967</v>
      </c>
      <c r="E11" s="105">
        <v>67.8241958618164</v>
      </c>
      <c r="F11" s="105">
        <v>0.005224999971687794</v>
      </c>
      <c r="H11" s="3">
        <f t="shared" si="1"/>
        <v>650.4358078</v>
      </c>
      <c r="L11" s="3">
        <f t="shared" si="2"/>
        <v>50.38176007</v>
      </c>
    </row>
    <row r="12">
      <c r="A12" s="105">
        <v>45325.0</v>
      </c>
      <c r="B12" s="105">
        <v>11.0</v>
      </c>
      <c r="C12" s="105">
        <v>66.529</v>
      </c>
      <c r="D12" s="105">
        <v>-0.10477499663829803</v>
      </c>
      <c r="E12" s="105">
        <v>70.05854797363281</v>
      </c>
      <c r="F12" s="105">
        <v>0.00572500005364418</v>
      </c>
      <c r="H12" s="3">
        <f t="shared" si="1"/>
        <v>668.6571245</v>
      </c>
      <c r="L12" s="3">
        <f t="shared" si="2"/>
        <v>51.79315531</v>
      </c>
    </row>
    <row r="13">
      <c r="A13" s="105">
        <v>45325.0</v>
      </c>
      <c r="B13" s="105">
        <v>12.0</v>
      </c>
      <c r="C13" s="105">
        <v>66.929</v>
      </c>
      <c r="D13" s="105">
        <v>-0.10540000349283218</v>
      </c>
      <c r="E13" s="105">
        <v>72.85147094726562</v>
      </c>
      <c r="F13" s="105">
        <v>0.00634999992325902</v>
      </c>
      <c r="H13" s="3">
        <f t="shared" si="1"/>
        <v>691.1904035</v>
      </c>
      <c r="L13" s="3">
        <f t="shared" si="2"/>
        <v>53.53854855</v>
      </c>
    </row>
    <row r="14">
      <c r="A14" s="105">
        <v>45325.0</v>
      </c>
      <c r="B14" s="105">
        <v>13.0</v>
      </c>
      <c r="C14" s="105">
        <v>67.229</v>
      </c>
      <c r="D14" s="105">
        <v>-0.10582499951124191</v>
      </c>
      <c r="E14" s="105">
        <v>74.93881225585938</v>
      </c>
      <c r="F14" s="105">
        <v>0.006775000132620335</v>
      </c>
      <c r="H14" s="3">
        <f t="shared" si="1"/>
        <v>708.1390277</v>
      </c>
      <c r="L14" s="3">
        <f t="shared" si="2"/>
        <v>54.85136297</v>
      </c>
    </row>
    <row r="15">
      <c r="A15" s="105">
        <v>45325.0</v>
      </c>
      <c r="B15" s="105">
        <v>14.0</v>
      </c>
      <c r="C15" s="105">
        <v>67.529</v>
      </c>
      <c r="D15" s="105">
        <v>-0.10622499883174896</v>
      </c>
      <c r="E15" s="105">
        <v>77.11436462402344</v>
      </c>
      <c r="F15" s="105">
        <v>0.0071749999187886715</v>
      </c>
      <c r="H15" s="3">
        <f t="shared" si="1"/>
        <v>725.9530758</v>
      </c>
      <c r="L15" s="3">
        <f t="shared" si="2"/>
        <v>56.23121182</v>
      </c>
    </row>
    <row r="16">
      <c r="A16" s="105">
        <v>45325.0</v>
      </c>
      <c r="B16" s="105">
        <v>15.0</v>
      </c>
      <c r="C16" s="105">
        <v>67.63</v>
      </c>
      <c r="D16" s="105">
        <v>-0.10659998655319214</v>
      </c>
      <c r="E16" s="105">
        <v>79.15760803222656</v>
      </c>
      <c r="F16" s="105">
        <v>0.007549989968538284</v>
      </c>
      <c r="H16" s="3">
        <f t="shared" si="1"/>
        <v>742.5667731</v>
      </c>
      <c r="L16" s="3">
        <f t="shared" si="2"/>
        <v>57.51808334</v>
      </c>
    </row>
    <row r="17">
      <c r="A17" s="105">
        <v>45325.0</v>
      </c>
      <c r="B17" s="105">
        <v>16.0</v>
      </c>
      <c r="C17" s="105">
        <v>67.93</v>
      </c>
      <c r="D17" s="105">
        <v>-0.10707499831914902</v>
      </c>
      <c r="E17" s="105">
        <v>81.14205169677734</v>
      </c>
      <c r="F17" s="105">
        <v>0.008024999871850014</v>
      </c>
      <c r="H17" s="3">
        <f t="shared" si="1"/>
        <v>757.8057714</v>
      </c>
      <c r="L17" s="3">
        <f t="shared" si="2"/>
        <v>58.69847277</v>
      </c>
    </row>
    <row r="18">
      <c r="A18" s="105">
        <v>45325.0</v>
      </c>
      <c r="B18" s="105">
        <v>17.0</v>
      </c>
      <c r="C18" s="105">
        <v>68.23</v>
      </c>
      <c r="D18" s="105">
        <v>-0.10752499848604202</v>
      </c>
      <c r="E18" s="105">
        <v>83.40579223632812</v>
      </c>
      <c r="F18" s="105">
        <v>0.008475000038743019</v>
      </c>
      <c r="H18" s="3">
        <f t="shared" si="1"/>
        <v>775.6874532</v>
      </c>
      <c r="L18" s="3">
        <f t="shared" si="2"/>
        <v>60.08356042</v>
      </c>
    </row>
    <row r="19">
      <c r="A19" s="105">
        <v>45325.0</v>
      </c>
      <c r="B19" s="105">
        <v>18.0</v>
      </c>
      <c r="C19" s="105">
        <v>68.53</v>
      </c>
      <c r="D19" s="105">
        <v>-0.10792499780654907</v>
      </c>
      <c r="E19" s="105">
        <v>85.52253723144531</v>
      </c>
      <c r="F19" s="105">
        <v>0.008875000290572643</v>
      </c>
      <c r="H19" s="3">
        <f t="shared" si="1"/>
        <v>792.4256564</v>
      </c>
      <c r="L19" s="3">
        <f t="shared" si="2"/>
        <v>61.38007596</v>
      </c>
    </row>
    <row r="20">
      <c r="A20" s="105">
        <v>45325.0</v>
      </c>
      <c r="B20" s="105">
        <v>19.0</v>
      </c>
      <c r="C20" s="105">
        <v>68.83</v>
      </c>
      <c r="D20" s="105">
        <v>-0.10854999721050262</v>
      </c>
      <c r="E20" s="105">
        <v>88.65355682373047</v>
      </c>
      <c r="F20" s="105">
        <v>0.009499999694526196</v>
      </c>
      <c r="H20" s="3">
        <f t="shared" si="1"/>
        <v>816.7071313</v>
      </c>
      <c r="L20" s="3">
        <f t="shared" si="2"/>
        <v>63.26088177</v>
      </c>
    </row>
    <row r="21">
      <c r="A21" s="105">
        <v>45325.0</v>
      </c>
      <c r="B21" s="105">
        <v>20.0</v>
      </c>
      <c r="C21" s="105">
        <v>69.131</v>
      </c>
      <c r="D21" s="105">
        <v>-0.10902498662471771</v>
      </c>
      <c r="E21" s="105">
        <v>90.88789367675781</v>
      </c>
      <c r="F21" s="105">
        <v>0.009974990040063858</v>
      </c>
      <c r="H21" s="3">
        <f t="shared" si="1"/>
        <v>833.6427868</v>
      </c>
      <c r="L21" s="3">
        <f t="shared" si="2"/>
        <v>64.57269166</v>
      </c>
    </row>
    <row r="22">
      <c r="A22" s="105">
        <v>45325.0</v>
      </c>
      <c r="B22" s="105">
        <v>21.0</v>
      </c>
      <c r="C22" s="105">
        <v>69.431</v>
      </c>
      <c r="D22" s="105">
        <v>-0.10952500253915787</v>
      </c>
      <c r="E22" s="105">
        <v>93.82781219482422</v>
      </c>
      <c r="F22" s="105">
        <v>0.010474990122020245</v>
      </c>
      <c r="H22" s="3">
        <f t="shared" si="1"/>
        <v>856.6793884</v>
      </c>
      <c r="L22" s="3">
        <f t="shared" si="2"/>
        <v>66.3570715</v>
      </c>
    </row>
    <row r="23">
      <c r="A23" s="105">
        <v>45325.0</v>
      </c>
      <c r="B23" s="105">
        <v>22.0</v>
      </c>
      <c r="C23" s="105">
        <v>69.731</v>
      </c>
      <c r="D23" s="105">
        <v>-0.11002500355243683</v>
      </c>
      <c r="E23" s="105">
        <v>96.20914459228516</v>
      </c>
      <c r="F23" s="105">
        <v>0.010975000448524952</v>
      </c>
      <c r="H23" s="3">
        <f t="shared" si="1"/>
        <v>874.4298249</v>
      </c>
      <c r="L23" s="3">
        <f t="shared" si="2"/>
        <v>67.73199308</v>
      </c>
    </row>
    <row r="24">
      <c r="A24" s="105">
        <v>45325.0</v>
      </c>
      <c r="B24" s="105">
        <v>23.0</v>
      </c>
      <c r="C24" s="105">
        <v>70.129</v>
      </c>
      <c r="D24" s="105">
        <v>-0.1106249988079071</v>
      </c>
      <c r="E24" s="105">
        <v>99.51655578613281</v>
      </c>
      <c r="F24" s="105">
        <v>0.011575000360608101</v>
      </c>
      <c r="H24" s="3">
        <f t="shared" si="1"/>
        <v>899.5846948</v>
      </c>
      <c r="L24" s="3">
        <f t="shared" si="2"/>
        <v>69.68045072</v>
      </c>
    </row>
    <row r="25">
      <c r="A25" s="105">
        <v>45325.0</v>
      </c>
      <c r="B25" s="105">
        <v>24.0</v>
      </c>
      <c r="C25" s="105">
        <v>70.429</v>
      </c>
      <c r="D25" s="105">
        <v>-0.11124999821186066</v>
      </c>
      <c r="E25" s="105">
        <v>102.82395935058594</v>
      </c>
      <c r="F25" s="105">
        <v>0.012199999764561653</v>
      </c>
      <c r="H25" s="3">
        <f t="shared" si="1"/>
        <v>924.2603236</v>
      </c>
      <c r="L25" s="3">
        <f t="shared" si="2"/>
        <v>71.59178708</v>
      </c>
    </row>
    <row r="26">
      <c r="A26" s="105">
        <v>45325.0</v>
      </c>
      <c r="B26" s="105">
        <v>25.0</v>
      </c>
      <c r="C26" s="105">
        <v>70.729</v>
      </c>
      <c r="D26" s="105">
        <v>-0.11174999922513962</v>
      </c>
      <c r="E26" s="105">
        <v>104.66140747070312</v>
      </c>
      <c r="F26" s="105">
        <v>0.01269999984651804</v>
      </c>
      <c r="H26" s="3">
        <f t="shared" si="1"/>
        <v>936.5674112</v>
      </c>
      <c r="L26" s="3">
        <f t="shared" si="2"/>
        <v>72.54507521</v>
      </c>
    </row>
    <row r="27">
      <c r="A27" s="105">
        <v>45325.0</v>
      </c>
      <c r="B27" s="105">
        <v>26.0</v>
      </c>
      <c r="C27" s="105">
        <v>71.029</v>
      </c>
      <c r="D27" s="105">
        <v>-0.11209999769926071</v>
      </c>
      <c r="E27" s="105">
        <v>106.74874877929688</v>
      </c>
      <c r="F27" s="105">
        <v>0.013050000183284283</v>
      </c>
      <c r="H27" s="3">
        <f t="shared" si="1"/>
        <v>952.2636126</v>
      </c>
      <c r="L27" s="3">
        <f t="shared" si="2"/>
        <v>73.7608789</v>
      </c>
    </row>
    <row r="28">
      <c r="A28" s="105">
        <v>45325.0</v>
      </c>
      <c r="B28" s="105">
        <v>27.0</v>
      </c>
      <c r="C28" s="105">
        <v>71.229</v>
      </c>
      <c r="D28" s="105">
        <v>-0.11247500032186508</v>
      </c>
      <c r="E28" s="105">
        <v>108.76258850097656</v>
      </c>
      <c r="F28" s="105">
        <v>0.013425000011920929</v>
      </c>
      <c r="H28" s="3">
        <f t="shared" si="1"/>
        <v>966.9934491</v>
      </c>
      <c r="L28" s="3">
        <f t="shared" si="2"/>
        <v>74.90182944</v>
      </c>
    </row>
    <row r="29">
      <c r="A29" s="105">
        <v>45325.0</v>
      </c>
      <c r="B29" s="105">
        <v>28.0</v>
      </c>
      <c r="C29" s="105">
        <v>71.431</v>
      </c>
      <c r="D29" s="105">
        <v>-0.11297498643398285</v>
      </c>
      <c r="E29" s="105">
        <v>111.34971618652344</v>
      </c>
      <c r="F29" s="105">
        <v>0.013924989849328995</v>
      </c>
      <c r="H29" s="3">
        <f t="shared" si="1"/>
        <v>985.613893</v>
      </c>
      <c r="L29" s="3">
        <f t="shared" si="2"/>
        <v>76.34414046</v>
      </c>
    </row>
    <row r="30">
      <c r="A30" s="105">
        <v>45325.0</v>
      </c>
      <c r="B30" s="105">
        <v>29.0</v>
      </c>
      <c r="C30" s="105">
        <v>71.829</v>
      </c>
      <c r="D30" s="105">
        <v>-0.11357499659061432</v>
      </c>
      <c r="E30" s="105">
        <v>114.73062896728516</v>
      </c>
      <c r="F30" s="105">
        <v>0.014525000005960464</v>
      </c>
      <c r="H30" s="3">
        <f t="shared" si="1"/>
        <v>1010.17506</v>
      </c>
      <c r="L30" s="3">
        <f t="shared" si="2"/>
        <v>78.24661077</v>
      </c>
    </row>
    <row r="31">
      <c r="A31" s="105">
        <v>45325.0</v>
      </c>
      <c r="B31" s="105">
        <v>30.0</v>
      </c>
      <c r="C31" s="105">
        <v>72.229</v>
      </c>
      <c r="D31" s="105">
        <v>-0.11420000344514847</v>
      </c>
      <c r="E31" s="105">
        <v>117.93513488769531</v>
      </c>
      <c r="F31" s="105">
        <v>0.015150000341236591</v>
      </c>
      <c r="H31" s="3">
        <f t="shared" si="1"/>
        <v>1032.706929</v>
      </c>
      <c r="L31" s="3">
        <f t="shared" si="2"/>
        <v>79.99189483</v>
      </c>
    </row>
    <row r="32">
      <c r="A32" s="105">
        <v>45325.0</v>
      </c>
      <c r="B32" s="105">
        <v>31.0</v>
      </c>
      <c r="C32" s="105">
        <v>72.529</v>
      </c>
      <c r="D32" s="105">
        <v>-0.11465000361204147</v>
      </c>
      <c r="E32" s="105">
        <v>120.03717041015625</v>
      </c>
      <c r="F32" s="105">
        <v>0.015599999576807022</v>
      </c>
      <c r="H32" s="3">
        <f t="shared" si="1"/>
        <v>1046.987934</v>
      </c>
      <c r="L32" s="3">
        <f t="shared" si="2"/>
        <v>81.09807955</v>
      </c>
    </row>
    <row r="33">
      <c r="A33" s="105">
        <v>45325.0</v>
      </c>
      <c r="B33" s="105">
        <v>32.0</v>
      </c>
      <c r="C33" s="105">
        <v>72.729</v>
      </c>
      <c r="D33" s="105">
        <v>-0.11502499878406525</v>
      </c>
      <c r="E33" s="105">
        <v>122.06571197509766</v>
      </c>
      <c r="F33" s="105">
        <v>0.015975000336766243</v>
      </c>
      <c r="H33" s="3">
        <f t="shared" si="1"/>
        <v>1061.210287</v>
      </c>
      <c r="L33" s="3">
        <f t="shared" si="2"/>
        <v>82.1997212</v>
      </c>
    </row>
    <row r="34">
      <c r="A34" s="105">
        <v>45325.0</v>
      </c>
      <c r="B34" s="105">
        <v>33.0</v>
      </c>
      <c r="C34" s="105">
        <v>72.93</v>
      </c>
      <c r="D34" s="105">
        <v>-0.1154249981045723</v>
      </c>
      <c r="E34" s="105">
        <v>124.5058364868164</v>
      </c>
      <c r="F34" s="105">
        <v>0.016374999657273293</v>
      </c>
      <c r="H34" s="3">
        <f t="shared" si="1"/>
        <v>1078.673065</v>
      </c>
      <c r="L34" s="3">
        <f t="shared" si="2"/>
        <v>83.5523612</v>
      </c>
    </row>
    <row r="35">
      <c r="A35" s="105">
        <v>45325.0</v>
      </c>
      <c r="B35" s="105">
        <v>34.0</v>
      </c>
      <c r="C35" s="105">
        <v>73.231</v>
      </c>
      <c r="D35" s="105">
        <v>-0.11589998751878738</v>
      </c>
      <c r="E35" s="105">
        <v>126.6078872680664</v>
      </c>
      <c r="F35" s="105">
        <v>0.01684998907148838</v>
      </c>
      <c r="H35" s="3">
        <f t="shared" si="1"/>
        <v>1092.389136</v>
      </c>
      <c r="L35" s="3">
        <f t="shared" si="2"/>
        <v>84.61478705</v>
      </c>
    </row>
    <row r="36">
      <c r="A36" s="105">
        <v>45325.0</v>
      </c>
      <c r="B36" s="105">
        <v>35.0</v>
      </c>
      <c r="C36" s="105">
        <v>73.529</v>
      </c>
      <c r="D36" s="105">
        <v>-0.11629998683929443</v>
      </c>
      <c r="E36" s="105">
        <v>128.70993041992188</v>
      </c>
      <c r="F36" s="105">
        <v>0.01724999025464058</v>
      </c>
      <c r="H36" s="3">
        <f t="shared" si="1"/>
        <v>1106.70632</v>
      </c>
      <c r="L36" s="3">
        <f t="shared" si="2"/>
        <v>85.72377412</v>
      </c>
    </row>
    <row r="37">
      <c r="A37" s="105">
        <v>45325.0</v>
      </c>
      <c r="B37" s="105">
        <v>36.0</v>
      </c>
      <c r="C37" s="105">
        <v>73.831</v>
      </c>
      <c r="D37" s="105">
        <v>-0.11674998700618744</v>
      </c>
      <c r="E37" s="105">
        <v>130.7090606689453</v>
      </c>
      <c r="F37" s="105">
        <v>0.017699990421533585</v>
      </c>
      <c r="H37" s="3">
        <f t="shared" si="1"/>
        <v>1119.563813</v>
      </c>
      <c r="L37" s="3">
        <f t="shared" si="2"/>
        <v>86.71969586</v>
      </c>
    </row>
    <row r="38">
      <c r="A38" s="105">
        <v>45325.0</v>
      </c>
      <c r="B38" s="105">
        <v>37.0</v>
      </c>
      <c r="C38" s="105">
        <v>74.029</v>
      </c>
      <c r="D38" s="105">
        <v>-0.1171249970793724</v>
      </c>
      <c r="E38" s="105">
        <v>132.66409301757812</v>
      </c>
      <c r="F38" s="105">
        <v>0.01807500049471855</v>
      </c>
      <c r="H38" s="3">
        <f t="shared" si="1"/>
        <v>1132.671047</v>
      </c>
      <c r="L38" s="3">
        <f t="shared" si="2"/>
        <v>87.73496203</v>
      </c>
    </row>
    <row r="39">
      <c r="A39" s="105">
        <v>45325.0</v>
      </c>
      <c r="B39" s="105">
        <v>38.0</v>
      </c>
      <c r="C39" s="105">
        <v>74.329</v>
      </c>
      <c r="D39" s="105">
        <v>-0.11772499978542328</v>
      </c>
      <c r="E39" s="105">
        <v>135.5893096923828</v>
      </c>
      <c r="F39" s="105">
        <v>0.018674999475479126</v>
      </c>
      <c r="H39" s="3">
        <f t="shared" si="1"/>
        <v>1151.746103</v>
      </c>
      <c r="L39" s="3">
        <f t="shared" si="2"/>
        <v>89.21248662</v>
      </c>
    </row>
    <row r="40">
      <c r="A40" s="105">
        <v>45325.0</v>
      </c>
      <c r="B40" s="105">
        <v>39.0</v>
      </c>
      <c r="C40" s="105">
        <v>74.629</v>
      </c>
      <c r="D40" s="105">
        <v>-0.11822499334812164</v>
      </c>
      <c r="E40" s="105">
        <v>137.6619415283203</v>
      </c>
      <c r="F40" s="105">
        <v>0.019174989312887192</v>
      </c>
      <c r="H40" s="3">
        <f t="shared" si="1"/>
        <v>1164.406422</v>
      </c>
      <c r="L40" s="3">
        <f t="shared" si="2"/>
        <v>90.19313556</v>
      </c>
    </row>
    <row r="41">
      <c r="A41" s="105">
        <v>45325.0</v>
      </c>
      <c r="B41" s="105">
        <v>40.0</v>
      </c>
      <c r="C41" s="105">
        <v>75.031</v>
      </c>
      <c r="D41" s="105">
        <v>-0.11885000020265579</v>
      </c>
      <c r="E41" s="105">
        <v>140.4107666015625</v>
      </c>
      <c r="F41" s="105">
        <v>0.01979999989271164</v>
      </c>
      <c r="H41" s="3">
        <f t="shared" si="1"/>
        <v>1181.411581</v>
      </c>
      <c r="L41" s="3">
        <f t="shared" si="2"/>
        <v>91.51032905</v>
      </c>
    </row>
    <row r="42">
      <c r="A42" s="105">
        <v>45325.0</v>
      </c>
      <c r="B42" s="105">
        <v>41.0</v>
      </c>
      <c r="C42" s="105">
        <v>75.429</v>
      </c>
      <c r="D42" s="105">
        <v>-0.11945000290870667</v>
      </c>
      <c r="E42" s="105">
        <v>143.4976806640625</v>
      </c>
      <c r="F42" s="105">
        <v>0.020400000736117363</v>
      </c>
      <c r="H42" s="3">
        <f t="shared" si="1"/>
        <v>1201.320027</v>
      </c>
      <c r="L42" s="3">
        <f t="shared" si="2"/>
        <v>93.05240673</v>
      </c>
    </row>
    <row r="43">
      <c r="A43" s="105">
        <v>45325.0</v>
      </c>
      <c r="B43" s="105">
        <v>42.0</v>
      </c>
      <c r="C43" s="105">
        <v>75.63</v>
      </c>
      <c r="D43" s="105">
        <v>-0.1198749989271164</v>
      </c>
      <c r="E43" s="105">
        <v>145.4674072265625</v>
      </c>
      <c r="F43" s="105">
        <v>0.02082500047981739</v>
      </c>
      <c r="H43" s="3">
        <f t="shared" si="1"/>
        <v>1213.492459</v>
      </c>
      <c r="L43" s="3">
        <f t="shared" si="2"/>
        <v>93.99526468</v>
      </c>
    </row>
    <row r="44">
      <c r="A44" s="105">
        <v>45325.0</v>
      </c>
      <c r="B44" s="105">
        <v>43.0</v>
      </c>
      <c r="C44" s="105">
        <v>75.829</v>
      </c>
      <c r="D44" s="105">
        <v>-0.12017499655485153</v>
      </c>
      <c r="E44" s="105">
        <v>147.61355590820312</v>
      </c>
      <c r="F44" s="105">
        <v>0.021124999970197678</v>
      </c>
      <c r="H44" s="3">
        <f t="shared" si="1"/>
        <v>1228.321699</v>
      </c>
      <c r="L44" s="3">
        <f t="shared" si="2"/>
        <v>95.14391484</v>
      </c>
    </row>
    <row r="45">
      <c r="A45" s="105">
        <v>45325.0</v>
      </c>
      <c r="B45" s="105">
        <v>44.0</v>
      </c>
      <c r="C45" s="105">
        <v>76.129</v>
      </c>
      <c r="D45" s="105">
        <v>-0.1206749975681305</v>
      </c>
      <c r="E45" s="105">
        <v>150.3917694091797</v>
      </c>
      <c r="F45" s="105">
        <v>0.02162499912083149</v>
      </c>
      <c r="H45" s="3">
        <f t="shared" si="1"/>
        <v>1246.254588</v>
      </c>
      <c r="L45" s="3">
        <f t="shared" si="2"/>
        <v>96.53296897</v>
      </c>
    </row>
    <row r="46">
      <c r="A46" s="105">
        <v>45325.0</v>
      </c>
      <c r="B46" s="105">
        <v>45.0</v>
      </c>
      <c r="C46" s="105">
        <v>76.429</v>
      </c>
      <c r="D46" s="105">
        <v>-0.12117499858140945</v>
      </c>
      <c r="E46" s="105">
        <v>152.6114044189453</v>
      </c>
      <c r="F46" s="105">
        <v>0.02212500013411045</v>
      </c>
      <c r="H46" s="3">
        <f t="shared" si="1"/>
        <v>1259.429802</v>
      </c>
      <c r="L46" s="3">
        <f t="shared" si="2"/>
        <v>97.55350078</v>
      </c>
    </row>
    <row r="47">
      <c r="A47" s="105">
        <v>45325.0</v>
      </c>
      <c r="B47" s="105">
        <v>46.0</v>
      </c>
      <c r="C47" s="105">
        <v>76.629</v>
      </c>
      <c r="D47" s="105">
        <v>-0.12152499705553055</v>
      </c>
      <c r="E47" s="105">
        <v>154.88983154296875</v>
      </c>
      <c r="F47" s="105">
        <v>0.022475000470876694</v>
      </c>
      <c r="H47" s="3">
        <f t="shared" si="1"/>
        <v>1274.551206</v>
      </c>
      <c r="L47" s="3">
        <f t="shared" si="2"/>
        <v>98.72478157</v>
      </c>
    </row>
    <row r="48">
      <c r="A48" s="105">
        <v>45325.0</v>
      </c>
      <c r="B48" s="105">
        <v>47.0</v>
      </c>
      <c r="C48" s="105">
        <v>76.929</v>
      </c>
      <c r="D48" s="105">
        <v>-0.12202499806880951</v>
      </c>
      <c r="E48" s="105">
        <v>158.12371826171875</v>
      </c>
      <c r="F48" s="105">
        <v>0.022974999621510506</v>
      </c>
      <c r="H48" s="3">
        <f t="shared" si="1"/>
        <v>1295.830533</v>
      </c>
      <c r="L48" s="3">
        <f t="shared" si="2"/>
        <v>100.3730456</v>
      </c>
    </row>
    <row r="49">
      <c r="A49" s="105">
        <v>45325.0</v>
      </c>
      <c r="B49" s="105">
        <v>48.0</v>
      </c>
      <c r="C49" s="105">
        <v>77.131</v>
      </c>
      <c r="D49" s="105">
        <v>-0.12239999324083328</v>
      </c>
      <c r="E49" s="105">
        <v>160.3286590576172</v>
      </c>
      <c r="F49" s="105">
        <v>0.02334998920559883</v>
      </c>
      <c r="H49" s="3">
        <f t="shared" si="1"/>
        <v>1309.874738</v>
      </c>
      <c r="L49" s="3">
        <f t="shared" si="2"/>
        <v>101.4608882</v>
      </c>
    </row>
    <row r="50">
      <c r="A50" s="105">
        <v>45325.0</v>
      </c>
      <c r="B50" s="105">
        <v>49.0</v>
      </c>
      <c r="C50" s="105">
        <v>77.43</v>
      </c>
      <c r="D50" s="105">
        <v>-0.12280000001192093</v>
      </c>
      <c r="E50" s="105">
        <v>162.41598510742188</v>
      </c>
      <c r="F50" s="105">
        <v>0.023749999701976776</v>
      </c>
      <c r="H50" s="3">
        <f t="shared" si="1"/>
        <v>1322.605742</v>
      </c>
      <c r="L50" s="3">
        <f t="shared" si="2"/>
        <v>102.4470122</v>
      </c>
    </row>
    <row r="51">
      <c r="A51" s="105">
        <v>45325.0</v>
      </c>
      <c r="B51" s="105">
        <v>50.0</v>
      </c>
      <c r="C51" s="105">
        <v>77.629</v>
      </c>
      <c r="D51" s="105">
        <v>-0.12312498688697815</v>
      </c>
      <c r="E51" s="105">
        <v>164.4739227294922</v>
      </c>
      <c r="F51" s="105">
        <v>0.024074990302324295</v>
      </c>
      <c r="H51" s="3">
        <f t="shared" si="1"/>
        <v>1335.828956</v>
      </c>
      <c r="L51" s="3">
        <f t="shared" si="2"/>
        <v>103.4712621</v>
      </c>
    </row>
    <row r="52">
      <c r="A52" s="105">
        <v>45325.0</v>
      </c>
      <c r="B52" s="105">
        <v>51.0</v>
      </c>
      <c r="C52" s="105">
        <v>77.929</v>
      </c>
      <c r="D52" s="105">
        <v>-0.1236250028014183</v>
      </c>
      <c r="E52" s="105">
        <v>167.5020294189453</v>
      </c>
      <c r="F52" s="105">
        <v>0.024575000628829002</v>
      </c>
      <c r="H52" s="3">
        <f t="shared" si="1"/>
        <v>1354.920329</v>
      </c>
      <c r="L52" s="3">
        <f t="shared" si="2"/>
        <v>104.9500505</v>
      </c>
    </row>
    <row r="53">
      <c r="A53" s="105">
        <v>45325.0</v>
      </c>
      <c r="B53" s="105">
        <v>52.0</v>
      </c>
      <c r="C53" s="105">
        <v>78.129</v>
      </c>
      <c r="D53" s="105">
        <v>-0.12407500296831131</v>
      </c>
      <c r="E53" s="105">
        <v>169.79515075683594</v>
      </c>
      <c r="F53" s="105">
        <v>0.025025000795722008</v>
      </c>
      <c r="H53" s="3">
        <f t="shared" si="1"/>
        <v>1368.487985</v>
      </c>
      <c r="L53" s="3">
        <f t="shared" si="2"/>
        <v>106.0009804</v>
      </c>
    </row>
    <row r="54">
      <c r="A54" s="105">
        <v>45325.0</v>
      </c>
      <c r="B54" s="105">
        <v>53.0</v>
      </c>
      <c r="C54" s="105">
        <v>78.331</v>
      </c>
      <c r="D54" s="105">
        <v>-0.12434999644756317</v>
      </c>
      <c r="E54" s="105">
        <v>171.79428100585938</v>
      </c>
      <c r="F54" s="105">
        <v>0.025299999862909317</v>
      </c>
      <c r="H54" s="3">
        <f t="shared" si="1"/>
        <v>1381.538286</v>
      </c>
      <c r="L54" s="3">
        <f t="shared" si="2"/>
        <v>107.0118367</v>
      </c>
    </row>
    <row r="55">
      <c r="A55" s="105">
        <v>45325.0</v>
      </c>
      <c r="B55" s="105">
        <v>54.0</v>
      </c>
      <c r="C55" s="105">
        <v>78.631</v>
      </c>
      <c r="D55" s="105">
        <v>-0.12484999746084213</v>
      </c>
      <c r="E55" s="105">
        <v>174.8076934814453</v>
      </c>
      <c r="F55" s="105">
        <v>0.025800000876188278</v>
      </c>
      <c r="H55" s="3">
        <f t="shared" si="1"/>
        <v>1400.141746</v>
      </c>
      <c r="L55" s="3">
        <f t="shared" si="2"/>
        <v>108.4528322</v>
      </c>
    </row>
    <row r="56">
      <c r="A56" s="105">
        <v>45325.0</v>
      </c>
      <c r="B56" s="105">
        <v>55.0</v>
      </c>
      <c r="C56" s="105">
        <v>78.929</v>
      </c>
      <c r="D56" s="105">
        <v>-0.12532499432563782</v>
      </c>
      <c r="E56" s="105">
        <v>177.39480590820312</v>
      </c>
      <c r="F56" s="105">
        <v>0.026274990290403366</v>
      </c>
      <c r="H56" s="3">
        <f t="shared" si="1"/>
        <v>1415.478268</v>
      </c>
      <c r="L56" s="3">
        <f t="shared" si="2"/>
        <v>109.6407757</v>
      </c>
    </row>
    <row r="57">
      <c r="A57" s="105">
        <v>45325.0</v>
      </c>
      <c r="B57" s="105">
        <v>56.0</v>
      </c>
      <c r="C57" s="105">
        <v>79.229</v>
      </c>
      <c r="D57" s="105">
        <v>-0.12572500109672546</v>
      </c>
      <c r="E57" s="105">
        <v>179.86431884765625</v>
      </c>
      <c r="F57" s="105">
        <v>0.02667500078678131</v>
      </c>
      <c r="H57" s="3">
        <f t="shared" si="1"/>
        <v>1430.61696</v>
      </c>
      <c r="L57" s="3">
        <f t="shared" si="2"/>
        <v>110.8133955</v>
      </c>
    </row>
    <row r="58">
      <c r="A58" s="105">
        <v>45325.0</v>
      </c>
      <c r="B58" s="105">
        <v>57.0</v>
      </c>
      <c r="C58" s="105">
        <v>79.429</v>
      </c>
      <c r="D58" s="105">
        <v>-0.12617500126361847</v>
      </c>
      <c r="E58" s="105">
        <v>182.73072814941406</v>
      </c>
      <c r="F58" s="105">
        <v>0.027124999091029167</v>
      </c>
      <c r="H58" s="3">
        <f t="shared" si="1"/>
        <v>1448.232426</v>
      </c>
      <c r="L58" s="3">
        <f t="shared" si="2"/>
        <v>112.1778625</v>
      </c>
    </row>
    <row r="59">
      <c r="A59" s="105">
        <v>45325.0</v>
      </c>
      <c r="B59" s="105">
        <v>58.0</v>
      </c>
      <c r="C59" s="105">
        <v>79.63</v>
      </c>
      <c r="D59" s="105">
        <v>-0.12655000388622284</v>
      </c>
      <c r="E59" s="105">
        <v>185.31784057617188</v>
      </c>
      <c r="F59" s="105">
        <v>0.027499999850988388</v>
      </c>
      <c r="H59" s="3">
        <f t="shared" si="1"/>
        <v>1464.384314</v>
      </c>
      <c r="L59" s="3">
        <f t="shared" si="2"/>
        <v>113.4289629</v>
      </c>
    </row>
    <row r="60">
      <c r="A60" s="105">
        <v>45325.0</v>
      </c>
      <c r="B60" s="105">
        <v>59.0</v>
      </c>
      <c r="C60" s="105">
        <v>79.93</v>
      </c>
      <c r="D60" s="105">
        <v>-0.12702499330043793</v>
      </c>
      <c r="E60" s="105">
        <v>187.36106872558594</v>
      </c>
      <c r="F60" s="105">
        <v>0.027974989265203476</v>
      </c>
      <c r="H60" s="3">
        <f t="shared" si="1"/>
        <v>1474.99373</v>
      </c>
      <c r="L60" s="3">
        <f t="shared" si="2"/>
        <v>114.2507521</v>
      </c>
    </row>
    <row r="61">
      <c r="A61" s="105">
        <v>45325.0</v>
      </c>
      <c r="B61" s="105">
        <v>60.0</v>
      </c>
      <c r="C61" s="105">
        <v>80.129</v>
      </c>
      <c r="D61" s="105">
        <v>-0.1272749900817871</v>
      </c>
      <c r="E61" s="105">
        <v>189.4484100341797</v>
      </c>
      <c r="F61" s="105">
        <v>0.028224989771842957</v>
      </c>
      <c r="H61" s="3">
        <f t="shared" si="1"/>
        <v>1488.496757</v>
      </c>
      <c r="L61" s="3">
        <f t="shared" si="2"/>
        <v>115.2966758</v>
      </c>
    </row>
    <row r="62">
      <c r="A62" s="105">
        <v>45325.0</v>
      </c>
      <c r="B62" s="105">
        <v>61.0</v>
      </c>
      <c r="C62" s="105">
        <v>80.329</v>
      </c>
      <c r="D62" s="105">
        <v>-0.12764999270439148</v>
      </c>
      <c r="E62" s="105">
        <v>191.55043029785156</v>
      </c>
      <c r="F62" s="105">
        <v>0.028599990531802177</v>
      </c>
      <c r="H62" s="3">
        <f t="shared" si="1"/>
        <v>1500.591001</v>
      </c>
      <c r="L62" s="3">
        <f t="shared" si="2"/>
        <v>116.2334774</v>
      </c>
    </row>
    <row r="63">
      <c r="A63" s="105">
        <v>45325.0</v>
      </c>
      <c r="B63" s="105">
        <v>62.0</v>
      </c>
      <c r="C63" s="105">
        <v>80.529</v>
      </c>
      <c r="D63" s="105">
        <v>-0.12787500023841858</v>
      </c>
      <c r="E63" s="105">
        <v>193.44667053222656</v>
      </c>
      <c r="F63" s="105">
        <v>0.028824999928474426</v>
      </c>
      <c r="H63" s="3">
        <f t="shared" si="1"/>
        <v>1512.779434</v>
      </c>
      <c r="L63" s="3">
        <f t="shared" si="2"/>
        <v>117.1775748</v>
      </c>
    </row>
    <row r="64">
      <c r="A64" s="105">
        <v>45325.0</v>
      </c>
      <c r="B64" s="105">
        <v>63.0</v>
      </c>
      <c r="C64" s="105">
        <v>80.729</v>
      </c>
      <c r="D64" s="105">
        <v>-0.12827499210834503</v>
      </c>
      <c r="E64" s="105">
        <v>195.6368865966797</v>
      </c>
      <c r="F64" s="105">
        <v>0.02922498993575573</v>
      </c>
      <c r="H64" s="3">
        <f t="shared" si="1"/>
        <v>1525.13661</v>
      </c>
      <c r="L64" s="3">
        <f t="shared" si="2"/>
        <v>118.1347426</v>
      </c>
    </row>
    <row r="65">
      <c r="A65" s="105">
        <v>45325.0</v>
      </c>
      <c r="B65" s="105">
        <v>64.0</v>
      </c>
      <c r="C65" s="105">
        <v>80.929</v>
      </c>
      <c r="D65" s="105">
        <v>-0.12870000302791595</v>
      </c>
      <c r="E65" s="105">
        <v>198.28280639648438</v>
      </c>
      <c r="F65" s="105">
        <v>0.029650000855326653</v>
      </c>
      <c r="H65" s="3">
        <f t="shared" si="1"/>
        <v>1540.65891</v>
      </c>
      <c r="L65" s="3">
        <f t="shared" si="2"/>
        <v>119.3370762</v>
      </c>
    </row>
    <row r="66">
      <c r="A66" s="105">
        <v>45325.0</v>
      </c>
      <c r="B66" s="105">
        <v>65.0</v>
      </c>
      <c r="C66" s="105">
        <v>81.13</v>
      </c>
      <c r="D66" s="105">
        <v>-0.1289999932050705</v>
      </c>
      <c r="E66" s="105">
        <v>200.6935272216797</v>
      </c>
      <c r="F66" s="105">
        <v>0.029949989169836044</v>
      </c>
      <c r="H66" s="3">
        <f t="shared" si="1"/>
        <v>1555.763859</v>
      </c>
      <c r="L66" s="3">
        <f t="shared" si="2"/>
        <v>120.5070824</v>
      </c>
    </row>
    <row r="67">
      <c r="A67" s="105">
        <v>45325.0</v>
      </c>
      <c r="B67" s="105">
        <v>66.0</v>
      </c>
      <c r="C67" s="105">
        <v>81.329</v>
      </c>
      <c r="D67" s="105">
        <v>-0.1293499916791916</v>
      </c>
      <c r="E67" s="105">
        <v>202.7073516845703</v>
      </c>
      <c r="F67" s="105">
        <v>0.030299989506602287</v>
      </c>
      <c r="H67" s="3">
        <f t="shared" si="1"/>
        <v>1567.123036</v>
      </c>
      <c r="L67" s="3">
        <f t="shared" si="2"/>
        <v>121.3869468</v>
      </c>
    </row>
    <row r="68">
      <c r="A68" s="105">
        <v>45325.0</v>
      </c>
      <c r="B68" s="105">
        <v>67.0</v>
      </c>
      <c r="C68" s="105">
        <v>81.429</v>
      </c>
      <c r="D68" s="105">
        <v>-0.12947499752044678</v>
      </c>
      <c r="E68" s="105">
        <v>204.54478454589844</v>
      </c>
      <c r="F68" s="105">
        <v>0.030424999073147774</v>
      </c>
      <c r="H68" s="3">
        <f t="shared" si="1"/>
        <v>1579.801417</v>
      </c>
      <c r="L68" s="3">
        <f t="shared" si="2"/>
        <v>122.3689947</v>
      </c>
    </row>
    <row r="69">
      <c r="A69" s="105">
        <v>45325.0</v>
      </c>
      <c r="B69" s="105">
        <v>68.0</v>
      </c>
      <c r="C69" s="105">
        <v>81.73</v>
      </c>
      <c r="D69" s="105">
        <v>-0.12997499108314514</v>
      </c>
      <c r="E69" s="105">
        <v>207.54348754882812</v>
      </c>
      <c r="F69" s="105">
        <v>0.03092499077320099</v>
      </c>
      <c r="H69" s="3">
        <f t="shared" si="1"/>
        <v>1596.795551</v>
      </c>
      <c r="L69" s="3">
        <f t="shared" si="2"/>
        <v>123.6853343</v>
      </c>
    </row>
    <row r="70">
      <c r="A70" s="105">
        <v>45325.0</v>
      </c>
      <c r="B70" s="105">
        <v>69.0</v>
      </c>
      <c r="C70" s="105">
        <v>81.929</v>
      </c>
      <c r="D70" s="105">
        <v>-0.1303499937057495</v>
      </c>
      <c r="E70" s="105">
        <v>210.2187957763672</v>
      </c>
      <c r="F70" s="105">
        <v>0.03129998967051506</v>
      </c>
      <c r="H70" s="3">
        <f t="shared" si="1"/>
        <v>1612.725784</v>
      </c>
      <c r="L70" s="3">
        <f t="shared" si="2"/>
        <v>124.9192657</v>
      </c>
    </row>
    <row r="71">
      <c r="A71" s="105">
        <v>45325.0</v>
      </c>
      <c r="B71" s="105">
        <v>70.0</v>
      </c>
      <c r="C71" s="105">
        <v>82.129</v>
      </c>
      <c r="D71" s="105">
        <v>-0.13072499632835388</v>
      </c>
      <c r="E71" s="105">
        <v>212.9969940185547</v>
      </c>
      <c r="F71" s="105">
        <v>0.03167499974370003</v>
      </c>
      <c r="H71" s="3">
        <f t="shared" si="1"/>
        <v>1629.351692</v>
      </c>
      <c r="L71" s="3">
        <f t="shared" si="2"/>
        <v>126.2070831</v>
      </c>
    </row>
    <row r="72">
      <c r="A72" s="105">
        <v>45325.0</v>
      </c>
      <c r="B72" s="105">
        <v>71.0</v>
      </c>
      <c r="C72" s="105">
        <v>82.429</v>
      </c>
      <c r="D72" s="105">
        <v>-0.13122498989105225</v>
      </c>
      <c r="E72" s="105">
        <v>216.36318969726562</v>
      </c>
      <c r="F72" s="105">
        <v>0.03217498958110809</v>
      </c>
      <c r="H72" s="3">
        <f t="shared" si="1"/>
        <v>1648.795629</v>
      </c>
      <c r="L72" s="3">
        <f t="shared" si="2"/>
        <v>127.7131806</v>
      </c>
    </row>
    <row r="73">
      <c r="A73" s="105">
        <v>45325.0</v>
      </c>
      <c r="B73" s="105">
        <v>72.0</v>
      </c>
      <c r="C73" s="105">
        <v>82.63</v>
      </c>
      <c r="D73" s="105">
        <v>-0.13144999742507935</v>
      </c>
      <c r="E73" s="105">
        <v>218.20062255859375</v>
      </c>
      <c r="F73" s="105">
        <v>0.03240000084042549</v>
      </c>
      <c r="H73" s="3">
        <f t="shared" si="1"/>
        <v>1659.951516</v>
      </c>
      <c r="L73" s="3">
        <f t="shared" si="2"/>
        <v>128.5772985</v>
      </c>
    </row>
    <row r="74">
      <c r="A74" s="105">
        <v>45325.0</v>
      </c>
      <c r="B74" s="105">
        <v>73.0</v>
      </c>
      <c r="C74" s="105">
        <v>82.829</v>
      </c>
      <c r="D74" s="105">
        <v>-0.13182500004768372</v>
      </c>
      <c r="E74" s="105">
        <v>220.68482971191406</v>
      </c>
      <c r="F74" s="105">
        <v>0.03277499973773956</v>
      </c>
      <c r="H74" s="3">
        <f t="shared" si="1"/>
        <v>1674.074186</v>
      </c>
      <c r="L74" s="3">
        <f t="shared" si="2"/>
        <v>129.6712189</v>
      </c>
    </row>
    <row r="75">
      <c r="A75" s="105">
        <v>45325.0</v>
      </c>
      <c r="B75" s="105">
        <v>74.0</v>
      </c>
      <c r="C75" s="105">
        <v>83.129</v>
      </c>
      <c r="D75" s="105">
        <v>-0.13227500021457672</v>
      </c>
      <c r="E75" s="105">
        <v>223.492431640625</v>
      </c>
      <c r="F75" s="105">
        <v>0.03322499990463257</v>
      </c>
      <c r="H75" s="3">
        <f t="shared" si="1"/>
        <v>1689.60447</v>
      </c>
      <c r="L75" s="3">
        <f t="shared" si="2"/>
        <v>130.8741708</v>
      </c>
    </row>
    <row r="76">
      <c r="A76" s="105">
        <v>45325.0</v>
      </c>
      <c r="B76" s="105">
        <v>75.0</v>
      </c>
      <c r="C76" s="105">
        <v>83.329</v>
      </c>
      <c r="D76" s="105">
        <v>-0.13267499208450317</v>
      </c>
      <c r="E76" s="105">
        <v>226.726318359375</v>
      </c>
      <c r="F76" s="105">
        <v>0.03362499177455902</v>
      </c>
      <c r="H76" s="3">
        <f t="shared" si="1"/>
        <v>1708.885109</v>
      </c>
      <c r="L76" s="3">
        <f t="shared" si="2"/>
        <v>132.3676196</v>
      </c>
    </row>
    <row r="77">
      <c r="A77" s="105">
        <v>45325.0</v>
      </c>
      <c r="B77" s="105">
        <v>76.0</v>
      </c>
      <c r="C77" s="105">
        <v>83.53</v>
      </c>
      <c r="D77" s="105">
        <v>-0.13304999470710754</v>
      </c>
      <c r="E77" s="105">
        <v>229.51922607421875</v>
      </c>
      <c r="F77" s="105">
        <v>0.03399999067187309</v>
      </c>
      <c r="H77" s="3">
        <f t="shared" si="1"/>
        <v>1725.060017</v>
      </c>
      <c r="L77" s="3">
        <f t="shared" si="2"/>
        <v>133.6205031</v>
      </c>
    </row>
    <row r="78">
      <c r="A78" s="105">
        <v>45325.0</v>
      </c>
      <c r="B78" s="105">
        <v>77.0</v>
      </c>
      <c r="C78" s="105">
        <v>83.83</v>
      </c>
      <c r="D78" s="105">
        <v>-0.13352499902248383</v>
      </c>
      <c r="E78" s="105">
        <v>232.25331115722656</v>
      </c>
      <c r="F78" s="105">
        <v>0.03447499871253967</v>
      </c>
      <c r="H78" s="3">
        <f t="shared" si="1"/>
        <v>1739.39946</v>
      </c>
      <c r="L78" s="3">
        <f t="shared" si="2"/>
        <v>134.7312143</v>
      </c>
    </row>
    <row r="79">
      <c r="A79" s="105">
        <v>45325.0</v>
      </c>
      <c r="B79" s="105">
        <v>78.0</v>
      </c>
      <c r="C79" s="105">
        <v>84.029</v>
      </c>
      <c r="D79" s="105">
        <v>-0.133774995803833</v>
      </c>
      <c r="E79" s="105">
        <v>235.0021209716797</v>
      </c>
      <c r="F79" s="105">
        <v>0.03472499921917915</v>
      </c>
      <c r="H79" s="3">
        <f t="shared" si="1"/>
        <v>1756.696904</v>
      </c>
      <c r="L79" s="3">
        <f t="shared" si="2"/>
        <v>136.0710479</v>
      </c>
    </row>
    <row r="80">
      <c r="A80" s="105">
        <v>45325.0</v>
      </c>
      <c r="B80" s="105">
        <v>79.0</v>
      </c>
      <c r="C80" s="105">
        <v>84.229</v>
      </c>
      <c r="D80" s="105">
        <v>-0.13414999842643738</v>
      </c>
      <c r="E80" s="105">
        <v>237.06004333496094</v>
      </c>
      <c r="F80" s="105">
        <v>0.035100001841783524</v>
      </c>
      <c r="H80" s="3">
        <f t="shared" si="1"/>
        <v>1767.126695</v>
      </c>
      <c r="L80" s="3">
        <f t="shared" si="2"/>
        <v>136.8789235</v>
      </c>
    </row>
    <row r="81">
      <c r="A81" s="105">
        <v>45325.0</v>
      </c>
      <c r="B81" s="105">
        <v>80.0</v>
      </c>
      <c r="C81" s="105">
        <v>84.43</v>
      </c>
      <c r="D81" s="105">
        <v>-0.13439999520778656</v>
      </c>
      <c r="E81" s="105">
        <v>239.23556518554688</v>
      </c>
      <c r="F81" s="105">
        <v>0.03534999117255211</v>
      </c>
      <c r="H81" s="3">
        <f t="shared" si="1"/>
        <v>1780.02659</v>
      </c>
      <c r="L81" s="3">
        <f t="shared" si="2"/>
        <v>137.8781296</v>
      </c>
    </row>
    <row r="82">
      <c r="A82" s="105">
        <v>45325.0</v>
      </c>
      <c r="B82" s="105">
        <v>81.0</v>
      </c>
      <c r="C82" s="105">
        <v>84.629</v>
      </c>
      <c r="D82" s="105">
        <v>-0.13477499783039093</v>
      </c>
      <c r="E82" s="105">
        <v>241.69036865234375</v>
      </c>
      <c r="F82" s="105">
        <v>0.035725001245737076</v>
      </c>
      <c r="H82" s="3">
        <f t="shared" si="1"/>
        <v>1793.287869</v>
      </c>
      <c r="L82" s="3">
        <f t="shared" si="2"/>
        <v>138.9053279</v>
      </c>
    </row>
    <row r="83">
      <c r="A83" s="105">
        <v>45325.0</v>
      </c>
      <c r="B83" s="105">
        <v>82.0</v>
      </c>
      <c r="C83" s="105">
        <v>84.829</v>
      </c>
      <c r="D83" s="105">
        <v>-0.13519999384880066</v>
      </c>
      <c r="E83" s="105">
        <v>244.04229736328125</v>
      </c>
      <c r="F83" s="105">
        <v>0.03614998981356621</v>
      </c>
      <c r="H83" s="3">
        <f t="shared" si="1"/>
        <v>1805.04666</v>
      </c>
      <c r="L83" s="3">
        <f t="shared" si="2"/>
        <v>139.8161458</v>
      </c>
    </row>
    <row r="84">
      <c r="A84" s="105">
        <v>45325.0</v>
      </c>
      <c r="B84" s="105">
        <v>83.0</v>
      </c>
      <c r="C84" s="105">
        <v>84.929</v>
      </c>
      <c r="D84" s="105">
        <v>-0.1353749930858612</v>
      </c>
      <c r="E84" s="105">
        <v>246.10020446777344</v>
      </c>
      <c r="F84" s="105">
        <v>0.036324989050626755</v>
      </c>
      <c r="H84" s="3">
        <f t="shared" si="1"/>
        <v>1817.914807</v>
      </c>
      <c r="L84" s="3">
        <f t="shared" si="2"/>
        <v>140.8128927</v>
      </c>
    </row>
    <row r="85">
      <c r="A85" s="105">
        <v>45325.0</v>
      </c>
      <c r="B85" s="105">
        <v>84.0</v>
      </c>
      <c r="C85" s="105">
        <v>85.229</v>
      </c>
      <c r="D85" s="105">
        <v>-0.1358499974012375</v>
      </c>
      <c r="E85" s="105">
        <v>248.71670532226562</v>
      </c>
      <c r="F85" s="105">
        <v>0.03680000081658363</v>
      </c>
      <c r="H85" s="3">
        <f t="shared" si="1"/>
        <v>1830.818624</v>
      </c>
      <c r="L85" s="3">
        <f t="shared" si="2"/>
        <v>141.8124026</v>
      </c>
    </row>
    <row r="86">
      <c r="A86" s="105">
        <v>45325.0</v>
      </c>
      <c r="B86" s="105">
        <v>85.0</v>
      </c>
      <c r="C86" s="105">
        <v>85.429</v>
      </c>
      <c r="D86" s="105">
        <v>-0.13609999418258667</v>
      </c>
      <c r="E86" s="105">
        <v>250.8775177001953</v>
      </c>
      <c r="F86" s="105">
        <v>0.03704999014735222</v>
      </c>
      <c r="H86" s="3">
        <f t="shared" si="1"/>
        <v>1843.332318</v>
      </c>
      <c r="L86" s="3">
        <f t="shared" si="2"/>
        <v>142.7816941</v>
      </c>
    </row>
    <row r="87">
      <c r="A87" s="105">
        <v>45325.0</v>
      </c>
      <c r="B87" s="105">
        <v>86.0</v>
      </c>
      <c r="C87" s="105">
        <v>85.629</v>
      </c>
      <c r="D87" s="105">
        <v>-0.13647499680519104</v>
      </c>
      <c r="E87" s="105">
        <v>253.21473693847656</v>
      </c>
      <c r="F87" s="105">
        <v>0.037425000220537186</v>
      </c>
      <c r="H87" s="3">
        <f t="shared" si="1"/>
        <v>1855.392877</v>
      </c>
      <c r="L87" s="3">
        <f t="shared" si="2"/>
        <v>143.7158865</v>
      </c>
    </row>
    <row r="88">
      <c r="A88" s="105">
        <v>45325.0</v>
      </c>
      <c r="B88" s="105">
        <v>87.0</v>
      </c>
      <c r="C88" s="105">
        <v>85.829</v>
      </c>
      <c r="D88" s="105">
        <v>-0.13672499358654022</v>
      </c>
      <c r="E88" s="105">
        <v>255.58135986328125</v>
      </c>
      <c r="F88" s="105">
        <v>0.03767498955130577</v>
      </c>
      <c r="H88" s="3">
        <f t="shared" si="1"/>
        <v>1869.309723</v>
      </c>
      <c r="L88" s="3">
        <f t="shared" si="2"/>
        <v>144.7938641</v>
      </c>
    </row>
    <row r="89">
      <c r="A89" s="105">
        <v>45325.0</v>
      </c>
      <c r="B89" s="105">
        <v>88.0</v>
      </c>
      <c r="C89" s="105">
        <v>86.029</v>
      </c>
      <c r="D89" s="105">
        <v>-0.13722500205039978</v>
      </c>
      <c r="E89" s="105">
        <v>259.1827087402344</v>
      </c>
      <c r="F89" s="105">
        <v>0.03817500174045563</v>
      </c>
      <c r="H89" s="3">
        <f t="shared" si="1"/>
        <v>1888.742612</v>
      </c>
      <c r="L89" s="3">
        <f t="shared" si="2"/>
        <v>146.2991058</v>
      </c>
    </row>
    <row r="90">
      <c r="A90" s="105">
        <v>45325.0</v>
      </c>
      <c r="B90" s="105">
        <v>89.0</v>
      </c>
      <c r="C90" s="105">
        <v>86.23</v>
      </c>
      <c r="D90" s="105">
        <v>-0.13750000298023224</v>
      </c>
      <c r="E90" s="105">
        <v>261.123046875</v>
      </c>
      <c r="F90" s="105">
        <v>0.03844999894499779</v>
      </c>
      <c r="H90" s="3">
        <f t="shared" si="1"/>
        <v>1899.076663</v>
      </c>
      <c r="L90" s="3">
        <f t="shared" si="2"/>
        <v>147.0995656</v>
      </c>
    </row>
    <row r="91">
      <c r="A91" s="105">
        <v>45325.0</v>
      </c>
      <c r="B91" s="105">
        <v>90.0</v>
      </c>
      <c r="C91" s="105">
        <v>86.329</v>
      </c>
      <c r="D91" s="105">
        <v>-0.13769999146461487</v>
      </c>
      <c r="E91" s="105">
        <v>263.2250671386719</v>
      </c>
      <c r="F91" s="105">
        <v>0.038649991154670715</v>
      </c>
      <c r="H91" s="3">
        <f t="shared" si="1"/>
        <v>1911.583758</v>
      </c>
      <c r="L91" s="3">
        <f t="shared" si="2"/>
        <v>148.068346</v>
      </c>
    </row>
    <row r="92">
      <c r="A92" s="105">
        <v>45325.0</v>
      </c>
      <c r="B92" s="105">
        <v>91.0</v>
      </c>
      <c r="C92" s="105">
        <v>86.629</v>
      </c>
      <c r="D92" s="105">
        <v>-0.13814999163150787</v>
      </c>
      <c r="E92" s="105">
        <v>266.1061706542969</v>
      </c>
      <c r="F92" s="105">
        <v>0.03909999132156372</v>
      </c>
      <c r="H92" s="3">
        <f t="shared" si="1"/>
        <v>1926.211993</v>
      </c>
      <c r="L92" s="3">
        <f t="shared" si="2"/>
        <v>149.2014266</v>
      </c>
    </row>
    <row r="93">
      <c r="A93" s="105">
        <v>45325.0</v>
      </c>
      <c r="B93" s="105">
        <v>92.0</v>
      </c>
      <c r="C93" s="105">
        <v>86.729</v>
      </c>
      <c r="D93" s="105">
        <v>-0.13832499086856842</v>
      </c>
      <c r="E93" s="105">
        <v>268.10528564453125</v>
      </c>
      <c r="F93" s="105">
        <v>0.03927499055862427</v>
      </c>
      <c r="H93" s="3">
        <f t="shared" si="1"/>
        <v>1938.227387</v>
      </c>
      <c r="L93" s="3">
        <f t="shared" si="2"/>
        <v>150.1321207</v>
      </c>
    </row>
    <row r="94">
      <c r="A94" s="105">
        <v>45325.0</v>
      </c>
      <c r="B94" s="105">
        <v>93.0</v>
      </c>
      <c r="C94" s="105">
        <v>87.029</v>
      </c>
      <c r="D94" s="105">
        <v>-0.13877499103546143</v>
      </c>
      <c r="E94" s="105">
        <v>271.1480712890625</v>
      </c>
      <c r="F94" s="105">
        <v>0.03972499072551727</v>
      </c>
      <c r="H94" s="3">
        <f t="shared" si="1"/>
        <v>1953.868411</v>
      </c>
      <c r="L94" s="3">
        <f t="shared" si="2"/>
        <v>151.3436504</v>
      </c>
    </row>
    <row r="95">
      <c r="A95" s="105">
        <v>45325.0</v>
      </c>
      <c r="B95" s="105">
        <v>94.0</v>
      </c>
      <c r="C95" s="105">
        <v>87.229</v>
      </c>
      <c r="D95" s="105">
        <v>-0.13904999196529388</v>
      </c>
      <c r="E95" s="105">
        <v>273.3970642089844</v>
      </c>
      <c r="F95" s="105">
        <v>0.03999999165534973</v>
      </c>
      <c r="H95" s="3">
        <f t="shared" si="1"/>
        <v>1966.178209</v>
      </c>
      <c r="L95" s="3">
        <f t="shared" si="2"/>
        <v>152.2971485</v>
      </c>
    </row>
    <row r="96">
      <c r="A96" s="105">
        <v>45325.0</v>
      </c>
      <c r="B96" s="105">
        <v>95.0</v>
      </c>
      <c r="C96" s="105">
        <v>87.431</v>
      </c>
      <c r="D96" s="105">
        <v>-0.13952499628067017</v>
      </c>
      <c r="E96" s="105">
        <v>277.4100036621094</v>
      </c>
      <c r="F96" s="105">
        <v>0.04047499969601631</v>
      </c>
      <c r="H96" s="3">
        <f t="shared" si="1"/>
        <v>1988.245913</v>
      </c>
      <c r="L96" s="3">
        <f t="shared" si="2"/>
        <v>154.006479</v>
      </c>
    </row>
    <row r="97">
      <c r="A97" s="105">
        <v>45325.0</v>
      </c>
      <c r="B97" s="105">
        <v>96.0</v>
      </c>
      <c r="C97" s="105">
        <v>87.731</v>
      </c>
      <c r="D97" s="105">
        <v>-0.14002498984336853</v>
      </c>
      <c r="E97" s="105">
        <v>281.1436462402344</v>
      </c>
      <c r="F97" s="105">
        <v>0.04097498953342438</v>
      </c>
      <c r="H97" s="3">
        <f t="shared" si="1"/>
        <v>2007.81051</v>
      </c>
      <c r="L97" s="3">
        <f t="shared" si="2"/>
        <v>155.5219226</v>
      </c>
    </row>
    <row r="98">
      <c r="A98" s="105">
        <v>45325.0</v>
      </c>
      <c r="B98" s="105">
        <v>97.0</v>
      </c>
      <c r="C98" s="105">
        <v>88.329</v>
      </c>
      <c r="D98" s="105">
        <v>-0.1408499926328659</v>
      </c>
      <c r="E98" s="105">
        <v>284.0394592285156</v>
      </c>
      <c r="F98" s="105">
        <v>0.041799988597631454</v>
      </c>
      <c r="H98" s="3">
        <f t="shared" si="1"/>
        <v>2016.609685</v>
      </c>
      <c r="L98" s="3">
        <f t="shared" si="2"/>
        <v>156.2034932</v>
      </c>
    </row>
    <row r="99">
      <c r="A99" s="105">
        <v>45325.0</v>
      </c>
      <c r="B99" s="105">
        <v>98.0</v>
      </c>
      <c r="C99" s="105">
        <v>88.529</v>
      </c>
      <c r="D99" s="105">
        <v>-0.14135000109672546</v>
      </c>
      <c r="E99" s="105">
        <v>288.2434997558594</v>
      </c>
      <c r="F99" s="105">
        <v>0.04230000078678131</v>
      </c>
      <c r="H99" s="3">
        <f t="shared" si="1"/>
        <v>2039.218235</v>
      </c>
      <c r="L99" s="3">
        <f t="shared" si="2"/>
        <v>157.9547168</v>
      </c>
    </row>
    <row r="100">
      <c r="A100" s="105">
        <v>45325.0</v>
      </c>
      <c r="B100" s="105">
        <v>99.0</v>
      </c>
      <c r="C100" s="105">
        <v>88.829</v>
      </c>
      <c r="D100" s="105">
        <v>-0.14184999465942383</v>
      </c>
      <c r="E100" s="105">
        <v>292.56512451171875</v>
      </c>
      <c r="F100" s="105">
        <v>0.04279999062418938</v>
      </c>
      <c r="H100" s="3">
        <f t="shared" si="1"/>
        <v>2062.496549</v>
      </c>
      <c r="L100" s="3">
        <f t="shared" si="2"/>
        <v>159.7578194</v>
      </c>
    </row>
    <row r="101">
      <c r="A101" s="105">
        <v>45325.0</v>
      </c>
      <c r="B101" s="105">
        <v>100.0</v>
      </c>
      <c r="C101" s="105">
        <v>89.129</v>
      </c>
      <c r="D101" s="105">
        <v>-0.14237499237060547</v>
      </c>
      <c r="E101" s="105">
        <v>296.4016418457031</v>
      </c>
      <c r="F101" s="105">
        <v>0.04332498833537102</v>
      </c>
      <c r="H101" s="3">
        <f t="shared" si="1"/>
        <v>2081.837807</v>
      </c>
      <c r="L101" s="3">
        <f t="shared" si="2"/>
        <v>161.2559635</v>
      </c>
    </row>
    <row r="102">
      <c r="A102" s="105">
        <v>45325.0</v>
      </c>
      <c r="B102" s="105">
        <v>101.0</v>
      </c>
      <c r="C102" s="105">
        <v>89.429</v>
      </c>
      <c r="D102" s="105">
        <v>-0.14277499914169312</v>
      </c>
      <c r="E102" s="105">
        <v>298.9299621582031</v>
      </c>
      <c r="F102" s="105">
        <v>0.04372499883174896</v>
      </c>
      <c r="H102" s="3">
        <f t="shared" si="1"/>
        <v>2093.713633</v>
      </c>
      <c r="L102" s="3">
        <f t="shared" si="2"/>
        <v>162.1758468</v>
      </c>
    </row>
    <row r="103">
      <c r="A103" s="105">
        <v>45325.0</v>
      </c>
      <c r="B103" s="105">
        <v>102.0</v>
      </c>
      <c r="C103" s="105">
        <v>89.531</v>
      </c>
      <c r="D103" s="105">
        <v>-0.14297500252723694</v>
      </c>
      <c r="E103" s="105">
        <v>301.2818603515625</v>
      </c>
      <c r="F103" s="105">
        <v>0.04392499849200249</v>
      </c>
      <c r="H103" s="3">
        <f t="shared" si="1"/>
        <v>2107.234517</v>
      </c>
      <c r="L103" s="3">
        <f t="shared" si="2"/>
        <v>163.2231537</v>
      </c>
    </row>
    <row r="104">
      <c r="A104" s="105">
        <v>45325.0</v>
      </c>
      <c r="B104" s="105">
        <v>103.0</v>
      </c>
      <c r="C104" s="105">
        <v>89.831</v>
      </c>
      <c r="D104" s="105">
        <v>-0.14342500269412994</v>
      </c>
      <c r="E104" s="105">
        <v>304.14825439453125</v>
      </c>
      <c r="F104" s="105">
        <v>0.04437499865889549</v>
      </c>
      <c r="H104" s="3">
        <f t="shared" si="1"/>
        <v>2120.608323</v>
      </c>
      <c r="L104" s="3">
        <f t="shared" si="2"/>
        <v>164.2590682</v>
      </c>
    </row>
    <row r="105">
      <c r="A105" s="105">
        <v>45325.0</v>
      </c>
      <c r="B105" s="105">
        <v>104.0</v>
      </c>
      <c r="C105" s="105">
        <v>89.929</v>
      </c>
      <c r="D105" s="105">
        <v>-0.14357499778270721</v>
      </c>
      <c r="E105" s="105">
        <v>306.2796630859375</v>
      </c>
      <c r="F105" s="105">
        <v>0.04452500119805336</v>
      </c>
      <c r="H105" s="3">
        <f t="shared" si="1"/>
        <v>2133.238153</v>
      </c>
      <c r="L105" s="3">
        <f t="shared" si="2"/>
        <v>165.2373555</v>
      </c>
    </row>
    <row r="106">
      <c r="A106" s="105">
        <v>45325.0</v>
      </c>
      <c r="B106" s="105">
        <v>105.0</v>
      </c>
      <c r="C106" s="105">
        <v>90.131</v>
      </c>
      <c r="D106" s="105">
        <v>-0.14407499134540558</v>
      </c>
      <c r="E106" s="105">
        <v>309.1754455566406</v>
      </c>
      <c r="F106" s="105">
        <v>0.045024991035461426</v>
      </c>
      <c r="H106" s="3">
        <f t="shared" si="1"/>
        <v>2145.93416</v>
      </c>
      <c r="L106" s="3">
        <f t="shared" si="2"/>
        <v>166.2207687</v>
      </c>
    </row>
    <row r="107">
      <c r="A107" s="105">
        <v>45325.0</v>
      </c>
      <c r="B107" s="105">
        <v>106.0</v>
      </c>
      <c r="C107" s="105">
        <v>90.329</v>
      </c>
      <c r="D107" s="105">
        <v>-0.14429999887943268</v>
      </c>
      <c r="E107" s="105">
        <v>311.6743469238281</v>
      </c>
      <c r="F107" s="105">
        <v>0.045249998569488525</v>
      </c>
      <c r="H107" s="3">
        <f t="shared" si="1"/>
        <v>2159.905401</v>
      </c>
      <c r="L107" s="3">
        <f t="shared" si="2"/>
        <v>167.3029596</v>
      </c>
    </row>
    <row r="108">
      <c r="A108" s="105">
        <v>45325.0</v>
      </c>
      <c r="B108" s="105">
        <v>107.0</v>
      </c>
      <c r="C108" s="105">
        <v>90.529</v>
      </c>
      <c r="D108" s="105">
        <v>-0.14467500150203705</v>
      </c>
      <c r="E108" s="105">
        <v>314.3643493652344</v>
      </c>
      <c r="F108" s="105">
        <v>0.045625001192092896</v>
      </c>
      <c r="H108" s="3">
        <f t="shared" si="1"/>
        <v>2172.900267</v>
      </c>
      <c r="L108" s="3">
        <f t="shared" si="2"/>
        <v>168.309522</v>
      </c>
    </row>
    <row r="109">
      <c r="A109" s="105">
        <v>45325.0</v>
      </c>
      <c r="B109" s="105">
        <v>108.0</v>
      </c>
      <c r="C109" s="105">
        <v>90.729</v>
      </c>
      <c r="D109" s="105">
        <v>-0.14489999413490295</v>
      </c>
      <c r="E109" s="105">
        <v>316.51043701171875</v>
      </c>
      <c r="F109" s="105">
        <v>0.0458499900996685</v>
      </c>
      <c r="H109" s="3">
        <f t="shared" si="1"/>
        <v>2184.337128</v>
      </c>
      <c r="L109" s="3">
        <f t="shared" si="2"/>
        <v>169.1954037</v>
      </c>
    </row>
    <row r="110">
      <c r="A110" s="105">
        <v>45325.0</v>
      </c>
      <c r="B110" s="105">
        <v>109.0</v>
      </c>
      <c r="C110" s="105">
        <v>90.93</v>
      </c>
      <c r="D110" s="105">
        <v>-0.1453000009059906</v>
      </c>
      <c r="E110" s="105">
        <v>319.5385437011719</v>
      </c>
      <c r="F110" s="105">
        <v>0.04625000059604645</v>
      </c>
      <c r="H110" s="3">
        <f t="shared" si="1"/>
        <v>2199.164086</v>
      </c>
      <c r="L110" s="3">
        <f t="shared" si="2"/>
        <v>170.3438771</v>
      </c>
    </row>
    <row r="111">
      <c r="A111" s="105">
        <v>45325.0</v>
      </c>
      <c r="B111" s="105">
        <v>110.0</v>
      </c>
      <c r="C111" s="105">
        <v>91.23</v>
      </c>
      <c r="D111" s="105">
        <v>-0.14572499692440033</v>
      </c>
      <c r="E111" s="105">
        <v>322.4195861816406</v>
      </c>
      <c r="F111" s="105">
        <v>0.046675000339746475</v>
      </c>
      <c r="H111" s="3">
        <f t="shared" si="1"/>
        <v>2212.520796</v>
      </c>
      <c r="L111" s="3">
        <f t="shared" si="2"/>
        <v>171.3784674</v>
      </c>
    </row>
    <row r="112">
      <c r="A112" s="105">
        <v>45325.0</v>
      </c>
      <c r="B112" s="105">
        <v>111.0</v>
      </c>
      <c r="C112" s="105">
        <v>91.329</v>
      </c>
      <c r="D112" s="105">
        <v>-0.1459999978542328</v>
      </c>
      <c r="E112" s="105">
        <v>325.330078125</v>
      </c>
      <c r="F112" s="105">
        <v>0.046950001269578934</v>
      </c>
      <c r="H112" s="3">
        <f t="shared" si="1"/>
        <v>2228.288239</v>
      </c>
      <c r="L112" s="3">
        <f t="shared" si="2"/>
        <v>172.5997894</v>
      </c>
    </row>
    <row r="113">
      <c r="A113" s="105">
        <v>45325.0</v>
      </c>
      <c r="B113" s="105">
        <v>112.0</v>
      </c>
      <c r="C113" s="105">
        <v>91.529</v>
      </c>
      <c r="D113" s="105">
        <v>-0.14637500047683716</v>
      </c>
      <c r="E113" s="105">
        <v>327.72607421875</v>
      </c>
      <c r="F113" s="105">
        <v>0.047325000166893005</v>
      </c>
      <c r="H113" s="3">
        <f t="shared" si="1"/>
        <v>2238.948408</v>
      </c>
      <c r="L113" s="3">
        <f t="shared" si="2"/>
        <v>173.4255097</v>
      </c>
    </row>
    <row r="114">
      <c r="A114" s="105">
        <v>45325.0</v>
      </c>
      <c r="B114" s="105">
        <v>113.0</v>
      </c>
      <c r="C114" s="105">
        <v>91.729</v>
      </c>
      <c r="D114" s="105">
        <v>-0.14662499725818634</v>
      </c>
      <c r="E114" s="105">
        <v>330.195556640625</v>
      </c>
      <c r="F114" s="105">
        <v>0.047575000673532486</v>
      </c>
      <c r="H114" s="3">
        <f t="shared" si="1"/>
        <v>2251.973148</v>
      </c>
      <c r="L114" s="3">
        <f t="shared" si="2"/>
        <v>174.4343861</v>
      </c>
    </row>
    <row r="115">
      <c r="A115" s="105">
        <v>45325.0</v>
      </c>
      <c r="B115" s="105">
        <v>114.0</v>
      </c>
      <c r="C115" s="105">
        <v>91.929</v>
      </c>
      <c r="D115" s="105">
        <v>-0.1469999998807907</v>
      </c>
      <c r="E115" s="105">
        <v>332.8561706542969</v>
      </c>
      <c r="F115" s="105">
        <v>0.04794999957084656</v>
      </c>
      <c r="H115" s="3">
        <f t="shared" si="1"/>
        <v>2264.327693</v>
      </c>
      <c r="L115" s="3">
        <f t="shared" si="2"/>
        <v>175.3913502</v>
      </c>
    </row>
    <row r="116">
      <c r="A116" s="105">
        <v>45325.0</v>
      </c>
      <c r="B116" s="105">
        <v>115.0</v>
      </c>
      <c r="C116" s="105">
        <v>92.13</v>
      </c>
      <c r="D116" s="105">
        <v>-0.14722499251365662</v>
      </c>
      <c r="E116" s="105">
        <v>335.1786804199219</v>
      </c>
      <c r="F116" s="105">
        <v>0.048174988478422165</v>
      </c>
      <c r="H116" s="3">
        <f t="shared" si="1"/>
        <v>2276.642537</v>
      </c>
      <c r="L116" s="3">
        <f t="shared" si="2"/>
        <v>176.3452391</v>
      </c>
    </row>
    <row r="117">
      <c r="A117" s="105">
        <v>45325.0</v>
      </c>
      <c r="B117" s="105">
        <v>116.0</v>
      </c>
      <c r="C117" s="105">
        <v>92.329</v>
      </c>
      <c r="D117" s="105">
        <v>-0.14762499928474426</v>
      </c>
      <c r="E117" s="105">
        <v>338.05975341796875</v>
      </c>
      <c r="F117" s="105">
        <v>0.04857499897480011</v>
      </c>
      <c r="H117" s="3">
        <f t="shared" si="1"/>
        <v>2289.989873</v>
      </c>
      <c r="L117" s="3">
        <f t="shared" si="2"/>
        <v>177.3791033</v>
      </c>
    </row>
    <row r="118">
      <c r="A118" s="105">
        <v>45325.0</v>
      </c>
      <c r="B118" s="105">
        <v>117.0</v>
      </c>
      <c r="C118" s="105">
        <v>92.529</v>
      </c>
      <c r="D118" s="105">
        <v>-0.14782500267028809</v>
      </c>
      <c r="E118" s="105">
        <v>340.0441589355469</v>
      </c>
      <c r="F118" s="105">
        <v>0.048774998635053635</v>
      </c>
      <c r="H118" s="3">
        <f t="shared" si="1"/>
        <v>2300.315595</v>
      </c>
      <c r="L118" s="3">
        <f t="shared" si="2"/>
        <v>178.1789179</v>
      </c>
    </row>
    <row r="119">
      <c r="A119" s="105">
        <v>45325.0</v>
      </c>
      <c r="B119" s="105">
        <v>118.0</v>
      </c>
      <c r="C119" s="105">
        <v>92.629</v>
      </c>
      <c r="D119" s="105">
        <v>-0.14822499454021454</v>
      </c>
      <c r="E119" s="105">
        <v>343.6161193847656</v>
      </c>
      <c r="F119" s="105">
        <v>0.04917499050498009</v>
      </c>
      <c r="H119" s="3">
        <f t="shared" si="1"/>
        <v>2318.206322</v>
      </c>
      <c r="L119" s="3">
        <f t="shared" si="2"/>
        <v>179.5647061</v>
      </c>
    </row>
    <row r="120">
      <c r="A120" s="105">
        <v>45325.0</v>
      </c>
      <c r="B120" s="105">
        <v>119.0</v>
      </c>
      <c r="C120" s="105">
        <v>92.929</v>
      </c>
      <c r="D120" s="105">
        <v>-0.14869999885559082</v>
      </c>
      <c r="E120" s="105">
        <v>346.8058776855469</v>
      </c>
      <c r="F120" s="105">
        <v>0.04964999854564667</v>
      </c>
      <c r="H120" s="3">
        <f t="shared" si="1"/>
        <v>2332.252053</v>
      </c>
      <c r="L120" s="3">
        <f t="shared" si="2"/>
        <v>180.652667</v>
      </c>
    </row>
    <row r="121">
      <c r="A121" s="105">
        <v>45325.0</v>
      </c>
      <c r="B121" s="105">
        <v>120.0</v>
      </c>
      <c r="C121" s="105">
        <v>93.03</v>
      </c>
      <c r="D121" s="105">
        <v>-0.14882498979568481</v>
      </c>
      <c r="E121" s="105">
        <v>348.7461853027344</v>
      </c>
      <c r="F121" s="105">
        <v>0.04977498948574066</v>
      </c>
      <c r="H121" s="3">
        <f t="shared" si="1"/>
        <v>2343.33082</v>
      </c>
      <c r="L121" s="3">
        <f t="shared" si="2"/>
        <v>181.5108112</v>
      </c>
    </row>
    <row r="122">
      <c r="A122" s="105">
        <v>45325.0</v>
      </c>
      <c r="B122" s="105">
        <v>121.0</v>
      </c>
      <c r="C122" s="105">
        <v>93.329</v>
      </c>
      <c r="D122" s="105">
        <v>-0.14932499825954437</v>
      </c>
      <c r="E122" s="105">
        <v>352.038818359375</v>
      </c>
      <c r="F122" s="105">
        <v>0.05027500167489052</v>
      </c>
      <c r="H122" s="3">
        <f t="shared" si="1"/>
        <v>2357.534388</v>
      </c>
      <c r="L122" s="3">
        <f t="shared" si="2"/>
        <v>182.6109978</v>
      </c>
    </row>
    <row r="123">
      <c r="A123" s="105">
        <v>45325.0</v>
      </c>
      <c r="B123" s="105">
        <v>122.0</v>
      </c>
      <c r="C123" s="105">
        <v>93.529</v>
      </c>
      <c r="D123" s="105">
        <v>-0.14954999089241028</v>
      </c>
      <c r="E123" s="105">
        <v>354.4642333984375</v>
      </c>
      <c r="F123" s="105">
        <v>0.050499990582466125</v>
      </c>
      <c r="H123" s="3">
        <f t="shared" si="1"/>
        <v>2370.20565</v>
      </c>
      <c r="L123" s="3">
        <f t="shared" si="2"/>
        <v>183.5924944</v>
      </c>
    </row>
    <row r="124">
      <c r="A124" s="105">
        <v>45325.0</v>
      </c>
      <c r="B124" s="105">
        <v>123.0</v>
      </c>
      <c r="C124" s="105">
        <v>93.729</v>
      </c>
      <c r="D124" s="105">
        <v>-0.14992499351501465</v>
      </c>
      <c r="E124" s="105">
        <v>358.094970703125</v>
      </c>
      <c r="F124" s="105">
        <v>0.0508749894797802</v>
      </c>
      <c r="H124" s="3">
        <f t="shared" si="1"/>
        <v>2388.494155</v>
      </c>
      <c r="L124" s="3">
        <f t="shared" si="2"/>
        <v>185.0090939</v>
      </c>
    </row>
    <row r="125">
      <c r="A125" s="105">
        <v>45325.0</v>
      </c>
      <c r="B125" s="105">
        <v>124.0</v>
      </c>
      <c r="C125" s="105">
        <v>94.029</v>
      </c>
      <c r="D125" s="105">
        <v>-0.1505499929189682</v>
      </c>
      <c r="E125" s="105">
        <v>362.90167236328125</v>
      </c>
      <c r="F125" s="105">
        <v>0.05149998888373375</v>
      </c>
      <c r="H125" s="3">
        <f t="shared" si="1"/>
        <v>2410.506074</v>
      </c>
      <c r="L125" s="3">
        <f t="shared" si="2"/>
        <v>186.7141034</v>
      </c>
    </row>
    <row r="126">
      <c r="A126" s="105">
        <v>45325.0</v>
      </c>
      <c r="B126" s="105">
        <v>125.0</v>
      </c>
      <c r="C126" s="105">
        <v>94.329</v>
      </c>
      <c r="D126" s="105">
        <v>-0.1509999930858612</v>
      </c>
      <c r="E126" s="105">
        <v>365.9297180175781</v>
      </c>
      <c r="F126" s="105">
        <v>0.051949989050626755</v>
      </c>
      <c r="H126" s="3">
        <f t="shared" si="1"/>
        <v>2423.375727</v>
      </c>
      <c r="L126" s="3">
        <f t="shared" si="2"/>
        <v>187.710967</v>
      </c>
    </row>
    <row r="127">
      <c r="A127" s="105">
        <v>45325.0</v>
      </c>
      <c r="B127" s="105">
        <v>126.0</v>
      </c>
      <c r="C127" s="105">
        <v>94.429</v>
      </c>
      <c r="D127" s="105">
        <v>-0.15115000307559967</v>
      </c>
      <c r="E127" s="105">
        <v>368.19342041015625</v>
      </c>
      <c r="F127" s="105">
        <v>0.05209999904036522</v>
      </c>
      <c r="H127" s="3">
        <f t="shared" si="1"/>
        <v>2435.947158</v>
      </c>
      <c r="L127" s="3">
        <f t="shared" si="2"/>
        <v>188.6847307</v>
      </c>
    </row>
    <row r="128">
      <c r="A128" s="105">
        <v>45325.0</v>
      </c>
      <c r="B128" s="105">
        <v>127.0</v>
      </c>
      <c r="C128" s="105">
        <v>94.729</v>
      </c>
      <c r="D128" s="105">
        <v>-0.15164999663829803</v>
      </c>
      <c r="E128" s="105">
        <v>371.8094482421875</v>
      </c>
      <c r="F128" s="105">
        <v>0.05260000005364418</v>
      </c>
      <c r="H128" s="3">
        <f t="shared" si="1"/>
        <v>2451.760346</v>
      </c>
      <c r="L128" s="3">
        <f t="shared" si="2"/>
        <v>189.909596</v>
      </c>
    </row>
    <row r="129">
      <c r="A129" s="105">
        <v>45325.0</v>
      </c>
      <c r="B129" s="105">
        <v>128.0</v>
      </c>
      <c r="C129" s="105">
        <v>94.829</v>
      </c>
      <c r="D129" s="105">
        <v>-0.15174999833106995</v>
      </c>
      <c r="E129" s="105">
        <v>373.67626953125</v>
      </c>
      <c r="F129" s="105">
        <v>0.05270000174641609</v>
      </c>
      <c r="H129" s="3">
        <f t="shared" si="1"/>
        <v>2462.446614</v>
      </c>
      <c r="L129" s="3">
        <f t="shared" si="2"/>
        <v>190.7373379</v>
      </c>
    </row>
    <row r="130">
      <c r="A130" s="105">
        <v>45325.0</v>
      </c>
      <c r="B130" s="105">
        <v>129.0</v>
      </c>
      <c r="C130" s="105">
        <v>95.13</v>
      </c>
      <c r="D130" s="105">
        <v>-0.1523749977350235</v>
      </c>
      <c r="E130" s="105">
        <v>378.70343017578125</v>
      </c>
      <c r="F130" s="105">
        <v>0.053325001150369644</v>
      </c>
      <c r="H130" s="3">
        <f t="shared" si="1"/>
        <v>2485.338381</v>
      </c>
      <c r="L130" s="3">
        <f t="shared" si="2"/>
        <v>192.5104991</v>
      </c>
    </row>
    <row r="131">
      <c r="A131" s="105">
        <v>45325.0</v>
      </c>
      <c r="B131" s="105">
        <v>130.0</v>
      </c>
      <c r="C131" s="105">
        <v>95.43</v>
      </c>
      <c r="D131" s="105">
        <v>-0.15287499129772186</v>
      </c>
      <c r="E131" s="105">
        <v>382.61346435546875</v>
      </c>
      <c r="F131" s="105">
        <v>0.05382499098777771</v>
      </c>
      <c r="H131" s="3">
        <f t="shared" si="1"/>
        <v>2502.7865</v>
      </c>
      <c r="L131" s="3">
        <f t="shared" si="2"/>
        <v>193.8620036</v>
      </c>
    </row>
    <row r="132">
      <c r="A132" s="105">
        <v>45325.0</v>
      </c>
      <c r="B132" s="105">
        <v>131.0</v>
      </c>
      <c r="C132" s="105">
        <v>95.629</v>
      </c>
      <c r="D132" s="105">
        <v>-0.15307499468326569</v>
      </c>
      <c r="E132" s="105">
        <v>385.1417541503906</v>
      </c>
      <c r="F132" s="105">
        <v>0.054024990648031235</v>
      </c>
      <c r="H132" s="3">
        <f t="shared" si="1"/>
        <v>2516.033105</v>
      </c>
      <c r="L132" s="3">
        <f t="shared" si="2"/>
        <v>194.8880653</v>
      </c>
    </row>
    <row r="133">
      <c r="A133" s="105">
        <v>45325.0</v>
      </c>
      <c r="B133" s="105">
        <v>132.0</v>
      </c>
      <c r="C133" s="105">
        <v>95.829</v>
      </c>
      <c r="D133" s="105">
        <v>-0.15347500145435333</v>
      </c>
      <c r="E133" s="105">
        <v>388.7283935546875</v>
      </c>
      <c r="F133" s="105">
        <v>0.05442500114440918</v>
      </c>
      <c r="H133" s="3">
        <f t="shared" si="1"/>
        <v>2532.845023</v>
      </c>
      <c r="L133" s="3">
        <f t="shared" si="2"/>
        <v>196.1902907</v>
      </c>
    </row>
    <row r="134">
      <c r="A134" s="105">
        <v>45325.0</v>
      </c>
      <c r="B134" s="105">
        <v>133.0</v>
      </c>
      <c r="C134" s="105">
        <v>96.129</v>
      </c>
      <c r="D134" s="105">
        <v>-0.15392500162124634</v>
      </c>
      <c r="E134" s="105">
        <v>391.56536865234375</v>
      </c>
      <c r="F134" s="105">
        <v>0.054875001311302185</v>
      </c>
      <c r="H134" s="3">
        <f t="shared" si="1"/>
        <v>2543.871135</v>
      </c>
      <c r="L134" s="3">
        <f t="shared" si="2"/>
        <v>197.0443565</v>
      </c>
    </row>
    <row r="135">
      <c r="A135" s="105">
        <v>45325.0</v>
      </c>
      <c r="B135" s="105">
        <v>134.0</v>
      </c>
      <c r="C135" s="105">
        <v>96.229</v>
      </c>
      <c r="D135" s="105">
        <v>-0.15410000085830688</v>
      </c>
      <c r="E135" s="105">
        <v>393.7408752441406</v>
      </c>
      <c r="F135" s="105">
        <v>0.05505000054836273</v>
      </c>
      <c r="H135" s="3">
        <f t="shared" si="1"/>
        <v>2555.09976</v>
      </c>
      <c r="L135" s="3">
        <f t="shared" si="2"/>
        <v>197.9141085</v>
      </c>
    </row>
    <row r="136">
      <c r="A136" s="105">
        <v>45325.0</v>
      </c>
      <c r="B136" s="105">
        <v>135.0</v>
      </c>
      <c r="C136" s="105">
        <v>96.429</v>
      </c>
      <c r="D136" s="105">
        <v>-0.15457499027252197</v>
      </c>
      <c r="E136" s="105">
        <v>397.2245788574219</v>
      </c>
      <c r="F136" s="105">
        <v>0.05552498996257782</v>
      </c>
      <c r="H136" s="3">
        <f t="shared" si="1"/>
        <v>2569.785566</v>
      </c>
      <c r="L136" s="3">
        <f t="shared" si="2"/>
        <v>199.0516485</v>
      </c>
    </row>
    <row r="137">
      <c r="A137" s="105">
        <v>45325.0</v>
      </c>
      <c r="B137" s="105">
        <v>136.0</v>
      </c>
      <c r="C137" s="105">
        <v>96.529</v>
      </c>
      <c r="D137" s="105">
        <v>-0.15469999611377716</v>
      </c>
      <c r="E137" s="105">
        <v>399.1943054199219</v>
      </c>
      <c r="F137" s="105">
        <v>0.055649999529123306</v>
      </c>
      <c r="H137" s="3">
        <f t="shared" si="1"/>
        <v>2580.4416</v>
      </c>
      <c r="L137" s="3">
        <f t="shared" si="2"/>
        <v>199.8770485</v>
      </c>
    </row>
    <row r="138">
      <c r="A138" s="105">
        <v>45325.0</v>
      </c>
      <c r="B138" s="105">
        <v>137.0</v>
      </c>
      <c r="C138" s="105">
        <v>96.829</v>
      </c>
      <c r="D138" s="105">
        <v>-0.15519998967647552</v>
      </c>
      <c r="E138" s="105">
        <v>402.8397216796875</v>
      </c>
      <c r="F138" s="105">
        <v>0.05614998936653137</v>
      </c>
      <c r="H138" s="3">
        <f t="shared" si="1"/>
        <v>2595.616936</v>
      </c>
      <c r="L138" s="3">
        <f t="shared" si="2"/>
        <v>201.0525068</v>
      </c>
    </row>
    <row r="139">
      <c r="A139" s="105">
        <v>45325.0</v>
      </c>
      <c r="B139" s="105">
        <v>138.0</v>
      </c>
      <c r="C139" s="105">
        <v>97.029</v>
      </c>
      <c r="D139" s="105">
        <v>-0.15542499721050262</v>
      </c>
      <c r="E139" s="105">
        <v>405.3680114746094</v>
      </c>
      <c r="F139" s="105">
        <v>0.05637500062584877</v>
      </c>
      <c r="H139" s="3">
        <f t="shared" si="1"/>
        <v>2608.126226</v>
      </c>
      <c r="L139" s="3">
        <f t="shared" si="2"/>
        <v>202.0214573</v>
      </c>
    </row>
    <row r="140">
      <c r="A140" s="105">
        <v>45325.0</v>
      </c>
      <c r="B140" s="105">
        <v>139.0</v>
      </c>
      <c r="C140" s="105">
        <v>97.23</v>
      </c>
      <c r="D140" s="105">
        <v>-0.15582498908042908</v>
      </c>
      <c r="E140" s="105">
        <v>408.6165466308594</v>
      </c>
      <c r="F140" s="105">
        <v>0.056774988770484924</v>
      </c>
      <c r="H140" s="3">
        <f t="shared" si="1"/>
        <v>2622.27868</v>
      </c>
      <c r="L140" s="3">
        <f t="shared" si="2"/>
        <v>203.1176846</v>
      </c>
    </row>
    <row r="141">
      <c r="A141" s="105">
        <v>45325.0</v>
      </c>
      <c r="B141" s="105">
        <v>140.0</v>
      </c>
      <c r="C141" s="105">
        <v>97.429</v>
      </c>
      <c r="D141" s="105">
        <v>-0.1560249924659729</v>
      </c>
      <c r="E141" s="105">
        <v>410.77734375</v>
      </c>
      <c r="F141" s="105">
        <v>0.05697498843073845</v>
      </c>
      <c r="H141" s="3">
        <f t="shared" si="1"/>
        <v>2632.76631</v>
      </c>
      <c r="L141" s="3">
        <f t="shared" si="2"/>
        <v>203.9300404</v>
      </c>
    </row>
    <row r="142">
      <c r="A142" s="105">
        <v>45325.0</v>
      </c>
      <c r="B142" s="105">
        <v>141.0</v>
      </c>
      <c r="C142" s="105">
        <v>97.629</v>
      </c>
      <c r="D142" s="105">
        <v>-0.15642499923706055</v>
      </c>
      <c r="E142" s="105">
        <v>413.9964904785156</v>
      </c>
      <c r="F142" s="105">
        <v>0.057374998927116394</v>
      </c>
      <c r="H142" s="3">
        <f t="shared" si="1"/>
        <v>2646.613345</v>
      </c>
      <c r="L142" s="3">
        <f t="shared" si="2"/>
        <v>205.0026105</v>
      </c>
    </row>
    <row r="143">
      <c r="A143" s="105">
        <v>45325.0</v>
      </c>
      <c r="B143" s="105">
        <v>142.0</v>
      </c>
      <c r="C143" s="105">
        <v>97.829</v>
      </c>
      <c r="D143" s="105">
        <v>-0.15684999525547028</v>
      </c>
      <c r="E143" s="105">
        <v>417.0980529785156</v>
      </c>
      <c r="F143" s="105">
        <v>0.057799991220235825</v>
      </c>
      <c r="H143" s="3">
        <f t="shared" si="1"/>
        <v>2659.216229</v>
      </c>
      <c r="L143" s="3">
        <f t="shared" si="2"/>
        <v>205.9788106</v>
      </c>
    </row>
    <row r="144">
      <c r="A144" s="105">
        <v>45325.0</v>
      </c>
      <c r="B144" s="105">
        <v>143.0</v>
      </c>
      <c r="C144" s="105">
        <v>97.929</v>
      </c>
      <c r="D144" s="105">
        <v>-0.15702499449253082</v>
      </c>
      <c r="E144" s="105">
        <v>419.170654296875</v>
      </c>
      <c r="F144" s="105">
        <v>0.05797499045729637</v>
      </c>
      <c r="H144" s="3">
        <f t="shared" si="1"/>
        <v>2669.451801</v>
      </c>
      <c r="L144" s="3">
        <f t="shared" si="2"/>
        <v>206.7716422</v>
      </c>
    </row>
    <row r="145">
      <c r="A145" s="105">
        <v>45325.0</v>
      </c>
      <c r="B145" s="105">
        <v>144.0</v>
      </c>
      <c r="C145" s="105">
        <v>98.229</v>
      </c>
      <c r="D145" s="105">
        <v>-0.1574999988079071</v>
      </c>
      <c r="E145" s="105">
        <v>423.124755859375</v>
      </c>
      <c r="F145" s="105">
        <v>0.05844999849796295</v>
      </c>
      <c r="H145" s="3">
        <f t="shared" si="1"/>
        <v>2686.506407</v>
      </c>
      <c r="L145" s="3">
        <f t="shared" si="2"/>
        <v>208.0926658</v>
      </c>
    </row>
    <row r="146">
      <c r="A146" s="105">
        <v>45325.0</v>
      </c>
      <c r="B146" s="105">
        <v>145.0</v>
      </c>
      <c r="C146" s="105">
        <v>98.43</v>
      </c>
      <c r="D146" s="105">
        <v>-0.157724991440773</v>
      </c>
      <c r="E146" s="105">
        <v>425.4472351074219</v>
      </c>
      <c r="F146" s="105">
        <v>0.05867499113082886</v>
      </c>
      <c r="H146" s="3">
        <f t="shared" si="1"/>
        <v>2697.399006</v>
      </c>
      <c r="L146" s="3">
        <f t="shared" si="2"/>
        <v>208.9363899</v>
      </c>
    </row>
    <row r="147">
      <c r="A147" s="105">
        <v>45325.0</v>
      </c>
      <c r="B147" s="105">
        <v>146.0</v>
      </c>
      <c r="C147" s="105">
        <v>98.629</v>
      </c>
      <c r="D147" s="105">
        <v>-0.15812499821186066</v>
      </c>
      <c r="E147" s="105">
        <v>429.2396545410156</v>
      </c>
      <c r="F147" s="105">
        <v>0.0590750016272068</v>
      </c>
      <c r="H147" s="3">
        <f t="shared" si="1"/>
        <v>2714.559111</v>
      </c>
      <c r="L147" s="3">
        <f t="shared" si="2"/>
        <v>210.2655853</v>
      </c>
    </row>
    <row r="148">
      <c r="A148" s="105">
        <v>45325.0</v>
      </c>
      <c r="B148" s="105">
        <v>147.0</v>
      </c>
      <c r="C148" s="105">
        <v>98.929</v>
      </c>
      <c r="D148" s="105">
        <v>-0.15857499837875366</v>
      </c>
      <c r="E148" s="105">
        <v>432.45880126953125</v>
      </c>
      <c r="F148" s="105">
        <v>0.05952500179409981</v>
      </c>
      <c r="H148" s="3">
        <f t="shared" si="1"/>
        <v>2727.156271</v>
      </c>
      <c r="L148" s="3">
        <f t="shared" si="2"/>
        <v>211.241342</v>
      </c>
    </row>
    <row r="149">
      <c r="A149" s="105">
        <v>45325.0</v>
      </c>
      <c r="B149" s="105">
        <v>148.0</v>
      </c>
      <c r="C149" s="105">
        <v>99.03</v>
      </c>
      <c r="D149" s="105">
        <v>-0.1587499976158142</v>
      </c>
      <c r="E149" s="105">
        <v>434.6637268066406</v>
      </c>
      <c r="F149" s="105">
        <v>0.059700001031160355</v>
      </c>
      <c r="H149" s="3">
        <f t="shared" si="1"/>
        <v>2738.039265</v>
      </c>
      <c r="L149" s="3">
        <f t="shared" si="2"/>
        <v>212.084322</v>
      </c>
    </row>
    <row r="150">
      <c r="A150" s="105">
        <v>45325.0</v>
      </c>
      <c r="B150" s="105">
        <v>149.0</v>
      </c>
      <c r="C150" s="105">
        <v>99.229</v>
      </c>
      <c r="D150" s="105">
        <v>-0.1592250019311905</v>
      </c>
      <c r="E150" s="105">
        <v>438.0886535644531</v>
      </c>
      <c r="F150" s="105">
        <v>0.06017500162124634</v>
      </c>
      <c r="H150" s="3">
        <f t="shared" si="1"/>
        <v>2751.381054</v>
      </c>
      <c r="L150" s="3">
        <f t="shared" si="2"/>
        <v>213.1177565</v>
      </c>
    </row>
    <row r="151">
      <c r="A151" s="105">
        <v>45325.0</v>
      </c>
      <c r="B151" s="105">
        <v>150.0</v>
      </c>
      <c r="C151" s="105">
        <v>99.33</v>
      </c>
      <c r="D151" s="105">
        <v>-0.1593249887228012</v>
      </c>
      <c r="E151" s="105">
        <v>439.9260559082031</v>
      </c>
      <c r="F151" s="105">
        <v>0.060274988412857056</v>
      </c>
      <c r="H151" s="3">
        <f t="shared" si="1"/>
        <v>2761.186801</v>
      </c>
      <c r="L151" s="3">
        <f t="shared" si="2"/>
        <v>213.8772946</v>
      </c>
    </row>
    <row r="152">
      <c r="A152" s="105">
        <v>45325.0</v>
      </c>
      <c r="B152" s="105">
        <v>151.0</v>
      </c>
      <c r="C152" s="105">
        <v>99.63</v>
      </c>
      <c r="D152" s="105">
        <v>-0.15982499718666077</v>
      </c>
      <c r="E152" s="105">
        <v>443.39508056640625</v>
      </c>
      <c r="F152" s="105">
        <v>0.06077500060200691</v>
      </c>
      <c r="H152" s="3">
        <f t="shared" si="1"/>
        <v>2774.253642</v>
      </c>
      <c r="L152" s="3">
        <f t="shared" si="2"/>
        <v>214.8894321</v>
      </c>
    </row>
    <row r="153">
      <c r="A153" s="105">
        <v>45325.0</v>
      </c>
      <c r="B153" s="105">
        <v>152.0</v>
      </c>
      <c r="C153" s="105">
        <v>99.829</v>
      </c>
      <c r="D153" s="105">
        <v>-0.16004998981952667</v>
      </c>
      <c r="E153" s="105">
        <v>445.8792724609375</v>
      </c>
      <c r="F153" s="105">
        <v>0.06099998950958252</v>
      </c>
      <c r="H153" s="3">
        <f t="shared" si="1"/>
        <v>2785.875044</v>
      </c>
      <c r="L153" s="3">
        <f t="shared" si="2"/>
        <v>215.7896081</v>
      </c>
    </row>
    <row r="154">
      <c r="A154" s="105">
        <v>45325.0</v>
      </c>
      <c r="B154" s="105">
        <v>153.0</v>
      </c>
      <c r="C154" s="105">
        <v>100.029</v>
      </c>
      <c r="D154" s="105">
        <v>-0.16044999659061432</v>
      </c>
      <c r="E154" s="105">
        <v>449.64227294921875</v>
      </c>
      <c r="F154" s="105">
        <v>0.061400000005960464</v>
      </c>
      <c r="H154" s="3">
        <f t="shared" si="1"/>
        <v>2802.382565</v>
      </c>
      <c r="L154" s="3">
        <f t="shared" si="2"/>
        <v>217.0682553</v>
      </c>
    </row>
    <row r="155">
      <c r="A155" s="105">
        <v>45325.0</v>
      </c>
      <c r="B155" s="105">
        <v>154.0</v>
      </c>
      <c r="C155" s="105">
        <v>100.329</v>
      </c>
      <c r="D155" s="105">
        <v>-0.16085000336170197</v>
      </c>
      <c r="E155" s="105">
        <v>452.2734375</v>
      </c>
      <c r="F155" s="105">
        <v>0.061799999326467514</v>
      </c>
      <c r="H155" s="3">
        <f t="shared" si="1"/>
        <v>2811.77139</v>
      </c>
      <c r="L155" s="3">
        <f t="shared" si="2"/>
        <v>217.7954993</v>
      </c>
    </row>
    <row r="156">
      <c r="A156" s="105">
        <v>45325.0</v>
      </c>
      <c r="B156" s="105">
        <v>155.0</v>
      </c>
      <c r="C156" s="105">
        <v>100.429</v>
      </c>
      <c r="D156" s="105">
        <v>-0.16117499768733978</v>
      </c>
      <c r="E156" s="105">
        <v>455.6542663574219</v>
      </c>
      <c r="F156" s="105">
        <v>0.06212500110268593</v>
      </c>
      <c r="H156" s="3">
        <f t="shared" si="1"/>
        <v>2827.077853</v>
      </c>
      <c r="L156" s="3">
        <f t="shared" si="2"/>
        <v>218.9811144</v>
      </c>
    </row>
    <row r="157">
      <c r="A157" s="105">
        <v>45325.0</v>
      </c>
      <c r="B157" s="105">
        <v>156.0</v>
      </c>
      <c r="C157" s="105">
        <v>100.629</v>
      </c>
      <c r="D157" s="105">
        <v>-0.1614999920129776</v>
      </c>
      <c r="E157" s="105">
        <v>458.22662353515625</v>
      </c>
      <c r="F157" s="105">
        <v>0.06244999170303345</v>
      </c>
      <c r="H157" s="3">
        <f t="shared" si="1"/>
        <v>2837.316695</v>
      </c>
      <c r="L157" s="3">
        <f t="shared" si="2"/>
        <v>219.7741994</v>
      </c>
    </row>
    <row r="158">
      <c r="A158" s="105">
        <v>45325.0</v>
      </c>
      <c r="B158" s="105">
        <v>157.0</v>
      </c>
      <c r="C158" s="105">
        <v>100.729</v>
      </c>
      <c r="D158" s="105">
        <v>-0.16167499125003815</v>
      </c>
      <c r="E158" s="105">
        <v>460.3580322265625</v>
      </c>
      <c r="F158" s="105">
        <v>0.062624990940094</v>
      </c>
      <c r="H158" s="3">
        <f t="shared" si="1"/>
        <v>2847.428837</v>
      </c>
      <c r="L158" s="3">
        <f t="shared" si="2"/>
        <v>220.5574704</v>
      </c>
    </row>
    <row r="159">
      <c r="A159" s="105">
        <v>45325.0</v>
      </c>
      <c r="B159" s="105">
        <v>158.0</v>
      </c>
      <c r="C159" s="105">
        <v>101.029</v>
      </c>
      <c r="D159" s="105">
        <v>-0.16212499141693115</v>
      </c>
      <c r="E159" s="105">
        <v>463.4595642089844</v>
      </c>
      <c r="F159" s="105">
        <v>0.063074991106987</v>
      </c>
      <c r="H159" s="3">
        <f t="shared" si="1"/>
        <v>2858.655906</v>
      </c>
      <c r="L159" s="3">
        <f t="shared" si="2"/>
        <v>221.427102</v>
      </c>
    </row>
    <row r="160">
      <c r="A160" s="105">
        <v>45325.0</v>
      </c>
      <c r="B160" s="105">
        <v>159.0</v>
      </c>
      <c r="C160" s="105">
        <v>101.13</v>
      </c>
      <c r="D160" s="105">
        <v>-0.16227500140666962</v>
      </c>
      <c r="E160" s="105">
        <v>465.3704833984375</v>
      </c>
      <c r="F160" s="105">
        <v>0.06322500109672546</v>
      </c>
      <c r="H160" s="3">
        <f t="shared" si="1"/>
        <v>2867.789119</v>
      </c>
      <c r="L160" s="3">
        <f t="shared" si="2"/>
        <v>222.1345467</v>
      </c>
    </row>
    <row r="161">
      <c r="A161" s="105">
        <v>45325.0</v>
      </c>
      <c r="B161" s="105">
        <v>160.0</v>
      </c>
      <c r="C161" s="105">
        <v>101.431</v>
      </c>
      <c r="D161" s="105">
        <v>-0.16277499496936798</v>
      </c>
      <c r="E161" s="105">
        <v>469.23638916015625</v>
      </c>
      <c r="F161" s="105">
        <v>0.06372498720884323</v>
      </c>
      <c r="H161" s="3">
        <f t="shared" si="1"/>
        <v>2882.730171</v>
      </c>
      <c r="L161" s="3">
        <f t="shared" si="2"/>
        <v>223.2918577</v>
      </c>
    </row>
    <row r="162">
      <c r="A162" s="105">
        <v>45325.0</v>
      </c>
      <c r="B162" s="105">
        <v>161.0</v>
      </c>
      <c r="C162" s="105">
        <v>101.63</v>
      </c>
      <c r="D162" s="105">
        <v>-0.16300000250339508</v>
      </c>
      <c r="E162" s="105">
        <v>471.67645263671875</v>
      </c>
      <c r="F162" s="105">
        <v>0.06395000219345093</v>
      </c>
      <c r="H162" s="3">
        <f t="shared" si="1"/>
        <v>2893.720524</v>
      </c>
      <c r="L162" s="3">
        <f t="shared" si="2"/>
        <v>224.1431535</v>
      </c>
    </row>
    <row r="163">
      <c r="A163" s="105">
        <v>45325.0</v>
      </c>
      <c r="B163" s="105">
        <v>162.0</v>
      </c>
      <c r="C163" s="105">
        <v>101.829</v>
      </c>
      <c r="D163" s="105">
        <v>-0.16349999606609344</v>
      </c>
      <c r="E163" s="105">
        <v>476.1891174316406</v>
      </c>
      <c r="F163" s="105">
        <v>0.06445000320672989</v>
      </c>
      <c r="H163" s="3">
        <f t="shared" si="1"/>
        <v>2912.471736</v>
      </c>
      <c r="L163" s="3">
        <f t="shared" si="2"/>
        <v>225.5955937</v>
      </c>
    </row>
    <row r="164">
      <c r="A164" s="105">
        <v>45325.0</v>
      </c>
      <c r="B164" s="105">
        <v>163.0</v>
      </c>
      <c r="C164" s="105">
        <v>102.029</v>
      </c>
      <c r="D164" s="105">
        <v>-0.1637749969959259</v>
      </c>
      <c r="E164" s="105">
        <v>478.07061767578125</v>
      </c>
      <c r="F164" s="105">
        <v>0.06472499668598175</v>
      </c>
      <c r="H164" s="3">
        <f t="shared" si="1"/>
        <v>2919.069617</v>
      </c>
      <c r="L164" s="3">
        <f t="shared" si="2"/>
        <v>226.1066554</v>
      </c>
    </row>
    <row r="165">
      <c r="A165" s="105">
        <v>45325.0</v>
      </c>
      <c r="B165" s="105">
        <v>164.0</v>
      </c>
      <c r="C165" s="105">
        <v>102.129</v>
      </c>
      <c r="D165" s="105">
        <v>-0.1639999896287918</v>
      </c>
      <c r="E165" s="105">
        <v>480.2755126953125</v>
      </c>
      <c r="F165" s="105">
        <v>0.06494998931884766</v>
      </c>
      <c r="H165" s="3">
        <f t="shared" si="1"/>
        <v>2928.509409</v>
      </c>
      <c r="L165" s="3">
        <f t="shared" si="2"/>
        <v>226.8378472</v>
      </c>
    </row>
    <row r="166">
      <c r="A166" s="105">
        <v>45325.0</v>
      </c>
      <c r="B166" s="105">
        <v>165.0</v>
      </c>
      <c r="C166" s="105">
        <v>102.329</v>
      </c>
      <c r="D166" s="105">
        <v>-0.1642249971628189</v>
      </c>
      <c r="E166" s="105">
        <v>482.4216003417969</v>
      </c>
      <c r="F166" s="105">
        <v>0.06517499685287476</v>
      </c>
      <c r="H166" s="3">
        <f t="shared" si="1"/>
        <v>2937.564979</v>
      </c>
      <c r="L166" s="3">
        <f t="shared" si="2"/>
        <v>227.5392778</v>
      </c>
    </row>
    <row r="167">
      <c r="A167" s="105">
        <v>45325.0</v>
      </c>
      <c r="B167" s="105">
        <v>166.0</v>
      </c>
      <c r="C167" s="105">
        <v>102.53</v>
      </c>
      <c r="D167" s="105">
        <v>-0.16462498903274536</v>
      </c>
      <c r="E167" s="105">
        <v>485.8171081542969</v>
      </c>
      <c r="F167" s="105">
        <v>0.06557498872280121</v>
      </c>
      <c r="H167" s="3">
        <f t="shared" si="1"/>
        <v>2951.053245</v>
      </c>
      <c r="L167" s="3">
        <f t="shared" si="2"/>
        <v>228.5840582</v>
      </c>
    </row>
    <row r="168">
      <c r="A168" s="105">
        <v>45325.0</v>
      </c>
      <c r="B168" s="105">
        <v>167.0</v>
      </c>
      <c r="C168" s="105">
        <v>102.729</v>
      </c>
      <c r="D168" s="105">
        <v>-0.16482499241828918</v>
      </c>
      <c r="E168" s="105">
        <v>487.9044189453125</v>
      </c>
      <c r="F168" s="105">
        <v>0.06577499210834503</v>
      </c>
      <c r="H168" s="3">
        <f t="shared" si="1"/>
        <v>2960.136153</v>
      </c>
      <c r="L168" s="3">
        <f t="shared" si="2"/>
        <v>229.2876063</v>
      </c>
    </row>
    <row r="169">
      <c r="A169" s="105">
        <v>45325.0</v>
      </c>
      <c r="B169" s="105">
        <v>168.0</v>
      </c>
      <c r="C169" s="105">
        <v>102.929</v>
      </c>
      <c r="D169" s="105">
        <v>-0.16522499918937683</v>
      </c>
      <c r="E169" s="105">
        <v>491.2852478027344</v>
      </c>
      <c r="F169" s="105">
        <v>0.06617499887943268</v>
      </c>
      <c r="H169" s="3">
        <f t="shared" si="1"/>
        <v>2973.431685</v>
      </c>
      <c r="L169" s="3">
        <f t="shared" si="2"/>
        <v>230.3174578</v>
      </c>
    </row>
    <row r="170">
      <c r="A170" s="105">
        <v>45325.0</v>
      </c>
      <c r="B170" s="105">
        <v>169.0</v>
      </c>
      <c r="C170" s="105">
        <v>103.131</v>
      </c>
      <c r="D170" s="105">
        <v>-0.16569998860359192</v>
      </c>
      <c r="E170" s="105">
        <v>494.8571472167969</v>
      </c>
      <c r="F170" s="105">
        <v>0.06664998829364777</v>
      </c>
      <c r="H170" s="3">
        <f t="shared" si="1"/>
        <v>2986.464582</v>
      </c>
      <c r="L170" s="3">
        <f t="shared" si="2"/>
        <v>231.326966</v>
      </c>
    </row>
    <row r="171">
      <c r="A171" s="105">
        <v>45325.0</v>
      </c>
      <c r="B171" s="105">
        <v>170.0</v>
      </c>
      <c r="C171" s="105">
        <v>103.229</v>
      </c>
      <c r="D171" s="105">
        <v>-0.1658249944448471</v>
      </c>
      <c r="E171" s="105">
        <v>496.8709411621094</v>
      </c>
      <c r="F171" s="105">
        <v>0.06677498668432236</v>
      </c>
      <c r="H171" s="3">
        <f t="shared" si="1"/>
        <v>2996.357351</v>
      </c>
      <c r="L171" s="3">
        <f t="shared" si="2"/>
        <v>232.0932448</v>
      </c>
    </row>
    <row r="172">
      <c r="A172" s="105">
        <v>45325.0</v>
      </c>
      <c r="B172" s="105">
        <v>171.0</v>
      </c>
      <c r="C172" s="105">
        <v>103.529</v>
      </c>
      <c r="D172" s="105">
        <v>-0.16632500290870667</v>
      </c>
      <c r="E172" s="105">
        <v>501.06024169921875</v>
      </c>
      <c r="F172" s="105">
        <v>0.06727500259876251</v>
      </c>
      <c r="H172" s="3">
        <f t="shared" si="1"/>
        <v>3012.537099</v>
      </c>
      <c r="L172" s="3">
        <f t="shared" si="2"/>
        <v>233.3465032</v>
      </c>
    </row>
    <row r="173">
      <c r="A173" s="105">
        <v>45325.0</v>
      </c>
      <c r="B173" s="105">
        <v>172.0</v>
      </c>
      <c r="C173" s="105">
        <v>103.731</v>
      </c>
      <c r="D173" s="105">
        <v>-0.16654999554157257</v>
      </c>
      <c r="E173" s="105">
        <v>502.9710998535156</v>
      </c>
      <c r="F173" s="105">
        <v>0.06750000268220901</v>
      </c>
      <c r="H173" s="3">
        <f t="shared" si="1"/>
        <v>3019.940638</v>
      </c>
      <c r="L173" s="3">
        <f t="shared" si="2"/>
        <v>233.91997</v>
      </c>
    </row>
    <row r="174">
      <c r="A174" s="105">
        <v>45325.0</v>
      </c>
      <c r="B174" s="105">
        <v>173.0</v>
      </c>
      <c r="C174" s="105">
        <v>103.929</v>
      </c>
      <c r="D174" s="105">
        <v>-0.16695000231266022</v>
      </c>
      <c r="E174" s="105">
        <v>506.64593505859375</v>
      </c>
      <c r="F174" s="105">
        <v>0.06790000200271606</v>
      </c>
      <c r="H174" s="3">
        <f t="shared" si="1"/>
        <v>3034.71655</v>
      </c>
      <c r="L174" s="3">
        <f t="shared" si="2"/>
        <v>235.0644895</v>
      </c>
    </row>
    <row r="175">
      <c r="A175" s="105">
        <v>45325.0</v>
      </c>
      <c r="B175" s="105">
        <v>174.0</v>
      </c>
      <c r="C175" s="105">
        <v>104.229</v>
      </c>
      <c r="D175" s="105">
        <v>-0.16737499833106995</v>
      </c>
      <c r="E175" s="105">
        <v>509.6152038574219</v>
      </c>
      <c r="F175" s="105">
        <v>0.0683249980211258</v>
      </c>
      <c r="H175" s="3">
        <f t="shared" si="1"/>
        <v>3044.751062</v>
      </c>
      <c r="L175" s="3">
        <f t="shared" si="2"/>
        <v>235.8417473</v>
      </c>
    </row>
    <row r="176">
      <c r="A176" s="105">
        <v>45325.0</v>
      </c>
      <c r="B176" s="105">
        <v>175.0</v>
      </c>
      <c r="C176" s="105">
        <v>104.329</v>
      </c>
      <c r="D176" s="105">
        <v>-0.1675499975681305</v>
      </c>
      <c r="E176" s="105">
        <v>511.9817199707031</v>
      </c>
      <c r="F176" s="105">
        <v>0.06849999725818634</v>
      </c>
      <c r="H176" s="3">
        <f t="shared" si="1"/>
        <v>3055.69518</v>
      </c>
      <c r="L176" s="3">
        <f t="shared" si="2"/>
        <v>236.689462</v>
      </c>
    </row>
    <row r="177">
      <c r="A177" s="105">
        <v>45325.0</v>
      </c>
      <c r="B177" s="105">
        <v>176.0</v>
      </c>
      <c r="C177" s="105">
        <v>104.529</v>
      </c>
      <c r="D177" s="105">
        <v>-0.1679999977350235</v>
      </c>
      <c r="E177" s="105">
        <v>515.2743530273438</v>
      </c>
      <c r="F177" s="105">
        <v>0.06894999742507935</v>
      </c>
      <c r="H177" s="3">
        <f t="shared" si="1"/>
        <v>3067.109286</v>
      </c>
      <c r="L177" s="3">
        <f t="shared" si="2"/>
        <v>237.5735811</v>
      </c>
    </row>
    <row r="178">
      <c r="A178" s="105">
        <v>45325.0</v>
      </c>
      <c r="B178" s="105">
        <v>177.0</v>
      </c>
      <c r="C178" s="105">
        <v>104.629</v>
      </c>
      <c r="D178" s="105">
        <v>-0.16814999282360077</v>
      </c>
      <c r="E178" s="105">
        <v>517.5968017578125</v>
      </c>
      <c r="F178" s="105">
        <v>0.06909999251365662</v>
      </c>
      <c r="H178" s="3">
        <f t="shared" si="1"/>
        <v>3078.185096</v>
      </c>
      <c r="L178" s="3">
        <f t="shared" si="2"/>
        <v>238.4314964</v>
      </c>
    </row>
    <row r="179">
      <c r="A179" s="105">
        <v>45325.0</v>
      </c>
      <c r="B179" s="105">
        <v>178.0</v>
      </c>
      <c r="C179" s="105">
        <v>104.93</v>
      </c>
      <c r="D179" s="105">
        <v>-0.16865000128746033</v>
      </c>
      <c r="E179" s="105">
        <v>521.315673828125</v>
      </c>
      <c r="F179" s="105">
        <v>0.06960000097751617</v>
      </c>
      <c r="H179" s="3">
        <f t="shared" si="1"/>
        <v>3091.109812</v>
      </c>
      <c r="L179" s="3">
        <f t="shared" si="2"/>
        <v>239.4326251</v>
      </c>
    </row>
    <row r="180">
      <c r="A180" s="105">
        <v>45325.0</v>
      </c>
      <c r="B180" s="105">
        <v>179.0</v>
      </c>
      <c r="C180" s="105">
        <v>105.129</v>
      </c>
      <c r="D180" s="105">
        <v>-0.16887499392032623</v>
      </c>
      <c r="E180" s="105">
        <v>523.7264404296875</v>
      </c>
      <c r="F180" s="105">
        <v>0.06982499361038208</v>
      </c>
      <c r="H180" s="3">
        <f t="shared" si="1"/>
        <v>3101.266968</v>
      </c>
      <c r="L180" s="3">
        <f t="shared" si="2"/>
        <v>240.2193828</v>
      </c>
    </row>
    <row r="181">
      <c r="A181" s="105">
        <v>45325.0</v>
      </c>
      <c r="B181" s="105">
        <v>180.0</v>
      </c>
      <c r="C181" s="105">
        <v>105.329</v>
      </c>
      <c r="D181" s="105">
        <v>-0.1692499965429306</v>
      </c>
      <c r="E181" s="105">
        <v>527.2982788085938</v>
      </c>
      <c r="F181" s="105">
        <v>0.07020000368356705</v>
      </c>
      <c r="H181" s="3">
        <f t="shared" si="1"/>
        <v>3115.499495</v>
      </c>
      <c r="L181" s="3">
        <f t="shared" si="2"/>
        <v>241.3218125</v>
      </c>
    </row>
    <row r="182">
      <c r="A182" s="105">
        <v>45325.0</v>
      </c>
      <c r="B182" s="105">
        <v>181.0</v>
      </c>
      <c r="C182" s="105">
        <v>105.53</v>
      </c>
      <c r="D182" s="105">
        <v>-0.1694749891757965</v>
      </c>
      <c r="E182" s="105">
        <v>529.3414916992188</v>
      </c>
      <c r="F182" s="105">
        <v>0.07042498886585236</v>
      </c>
      <c r="H182" s="3">
        <f t="shared" si="1"/>
        <v>3123.419534</v>
      </c>
      <c r="L182" s="3">
        <f t="shared" si="2"/>
        <v>241.9352866</v>
      </c>
    </row>
    <row r="183">
      <c r="A183" s="105">
        <v>45325.0</v>
      </c>
      <c r="B183" s="105">
        <v>182.0</v>
      </c>
      <c r="C183" s="105">
        <v>105.629</v>
      </c>
      <c r="D183" s="105">
        <v>-0.16987499594688416</v>
      </c>
      <c r="E183" s="105">
        <v>533.0750732421875</v>
      </c>
      <c r="F183" s="105">
        <v>0.0708250030875206</v>
      </c>
      <c r="H183" s="3">
        <f t="shared" si="1"/>
        <v>3138.043184</v>
      </c>
      <c r="L183" s="3">
        <f t="shared" si="2"/>
        <v>243.0680121</v>
      </c>
    </row>
    <row r="184">
      <c r="A184" s="105">
        <v>45325.0</v>
      </c>
      <c r="B184" s="105">
        <v>183.0</v>
      </c>
      <c r="C184" s="105">
        <v>105.831</v>
      </c>
      <c r="D184" s="105">
        <v>-0.17007499933242798</v>
      </c>
      <c r="E184" s="105">
        <v>535.015380859375</v>
      </c>
      <c r="F184" s="105">
        <v>0.07102499902248383</v>
      </c>
      <c r="H184" s="3">
        <f t="shared" si="1"/>
        <v>3145.761476</v>
      </c>
      <c r="L184" s="3">
        <f t="shared" si="2"/>
        <v>243.6658591</v>
      </c>
    </row>
    <row r="185">
      <c r="A185" s="105">
        <v>45325.0</v>
      </c>
      <c r="B185" s="105">
        <v>184.0</v>
      </c>
      <c r="C185" s="105">
        <v>106.029</v>
      </c>
      <c r="D185" s="105">
        <v>-0.17052499949932098</v>
      </c>
      <c r="E185" s="105">
        <v>539.18994140625</v>
      </c>
      <c r="F185" s="105">
        <v>0.07147499918937683</v>
      </c>
      <c r="H185" s="3">
        <f t="shared" si="1"/>
        <v>3161.94073</v>
      </c>
      <c r="L185" s="3">
        <f t="shared" si="2"/>
        <v>244.9190793</v>
      </c>
    </row>
    <row r="186">
      <c r="A186" s="105">
        <v>45325.0</v>
      </c>
      <c r="B186" s="105">
        <v>185.0</v>
      </c>
      <c r="C186" s="105">
        <v>106.329</v>
      </c>
      <c r="D186" s="105">
        <v>-0.17087499797344208</v>
      </c>
      <c r="E186" s="105">
        <v>541.45361328125</v>
      </c>
      <c r="F186" s="105">
        <v>0.07182499766349792</v>
      </c>
      <c r="H186" s="3">
        <f t="shared" si="1"/>
        <v>3168.711747</v>
      </c>
      <c r="L186" s="3">
        <f t="shared" si="2"/>
        <v>245.4435519</v>
      </c>
    </row>
    <row r="187">
      <c r="A187" s="105">
        <v>45325.0</v>
      </c>
      <c r="B187" s="105">
        <v>186.0</v>
      </c>
      <c r="C187" s="105">
        <v>106.43</v>
      </c>
      <c r="D187" s="105">
        <v>-0.17109999060630798</v>
      </c>
      <c r="E187" s="105">
        <v>543.71728515625</v>
      </c>
      <c r="F187" s="105">
        <v>0.07204999029636383</v>
      </c>
      <c r="H187" s="3">
        <f t="shared" si="1"/>
        <v>3177.775073</v>
      </c>
      <c r="L187" s="3">
        <f t="shared" si="2"/>
        <v>246.1455833</v>
      </c>
    </row>
    <row r="188">
      <c r="A188" s="105">
        <v>45325.0</v>
      </c>
      <c r="B188" s="105">
        <v>187.0</v>
      </c>
      <c r="C188" s="105">
        <v>106.629</v>
      </c>
      <c r="D188" s="105">
        <v>-0.17132499814033508</v>
      </c>
      <c r="E188" s="105">
        <v>546.2308349609375</v>
      </c>
      <c r="F188" s="105">
        <v>0.07227499783039093</v>
      </c>
      <c r="H188" s="3">
        <f t="shared" si="1"/>
        <v>3188.27282</v>
      </c>
      <c r="L188" s="3">
        <f t="shared" si="2"/>
        <v>246.9587226</v>
      </c>
    </row>
    <row r="189">
      <c r="A189" s="105">
        <v>45325.0</v>
      </c>
      <c r="B189" s="105">
        <v>188.0</v>
      </c>
      <c r="C189" s="105">
        <v>106.829</v>
      </c>
      <c r="D189" s="105">
        <v>-0.17170000076293945</v>
      </c>
      <c r="E189" s="105">
        <v>549.1119384765625</v>
      </c>
      <c r="F189" s="105">
        <v>0.0726500004529953</v>
      </c>
      <c r="H189" s="3">
        <f t="shared" si="1"/>
        <v>3198.089319</v>
      </c>
      <c r="L189" s="3">
        <f t="shared" si="2"/>
        <v>247.7190936</v>
      </c>
    </row>
    <row r="190">
      <c r="A190" s="105">
        <v>45325.0</v>
      </c>
      <c r="B190" s="105">
        <v>189.0</v>
      </c>
      <c r="C190" s="105">
        <v>107.031</v>
      </c>
      <c r="D190" s="105">
        <v>-0.17192499339580536</v>
      </c>
      <c r="E190" s="105">
        <v>551.1845092773438</v>
      </c>
      <c r="F190" s="105">
        <v>0.0728749930858612</v>
      </c>
      <c r="H190" s="3">
        <f t="shared" si="1"/>
        <v>3205.959171</v>
      </c>
      <c r="L190" s="3">
        <f t="shared" si="2"/>
        <v>248.3286802</v>
      </c>
    </row>
    <row r="191">
      <c r="A191" s="105">
        <v>45325.0</v>
      </c>
      <c r="B191" s="105">
        <v>190.0</v>
      </c>
      <c r="C191" s="105">
        <v>107.129</v>
      </c>
      <c r="D191" s="105">
        <v>-0.172325000166893</v>
      </c>
      <c r="E191" s="105">
        <v>555.3590087890625</v>
      </c>
      <c r="F191" s="105">
        <v>0.07327499985694885</v>
      </c>
      <c r="H191" s="3">
        <f t="shared" si="1"/>
        <v>3222.74196</v>
      </c>
      <c r="L191" s="3">
        <f t="shared" si="2"/>
        <v>249.6286493</v>
      </c>
    </row>
    <row r="192">
      <c r="A192" s="105">
        <v>45325.0</v>
      </c>
      <c r="B192" s="105">
        <v>191.0</v>
      </c>
      <c r="C192" s="105">
        <v>107.429</v>
      </c>
      <c r="D192" s="105">
        <v>-0.17282499372959137</v>
      </c>
      <c r="E192" s="105">
        <v>558.6075439453125</v>
      </c>
      <c r="F192" s="105">
        <v>0.07377499341964722</v>
      </c>
      <c r="H192" s="3">
        <f t="shared" si="1"/>
        <v>3232.21504</v>
      </c>
      <c r="L192" s="3">
        <f t="shared" si="2"/>
        <v>250.3624196</v>
      </c>
    </row>
    <row r="193">
      <c r="A193" s="105">
        <v>45325.0</v>
      </c>
      <c r="B193" s="105">
        <v>192.0</v>
      </c>
      <c r="C193" s="105">
        <v>107.529</v>
      </c>
      <c r="D193" s="105">
        <v>-0.17294999957084656</v>
      </c>
      <c r="E193" s="105">
        <v>560.900634765625</v>
      </c>
      <c r="F193" s="105">
        <v>0.0738999992609024</v>
      </c>
      <c r="H193" s="3">
        <f t="shared" si="1"/>
        <v>3243.137532</v>
      </c>
      <c r="L193" s="3">
        <f t="shared" si="2"/>
        <v>251.2084591</v>
      </c>
    </row>
    <row r="194">
      <c r="A194" s="105">
        <v>45325.0</v>
      </c>
      <c r="B194" s="105">
        <v>193.0</v>
      </c>
      <c r="C194" s="105">
        <v>107.829</v>
      </c>
      <c r="D194" s="105">
        <v>-0.17344999313354492</v>
      </c>
      <c r="E194" s="105">
        <v>564.501953125</v>
      </c>
      <c r="F194" s="105">
        <v>0.07439999282360077</v>
      </c>
      <c r="H194" s="3">
        <f t="shared" si="1"/>
        <v>3254.551603</v>
      </c>
      <c r="L194" s="3">
        <f t="shared" si="2"/>
        <v>252.0925755</v>
      </c>
    </row>
    <row r="195">
      <c r="A195" s="105">
        <v>45325.0</v>
      </c>
      <c r="B195" s="105">
        <v>194.0</v>
      </c>
      <c r="C195" s="105">
        <v>107.931</v>
      </c>
      <c r="D195" s="105">
        <v>-0.1735749989748001</v>
      </c>
      <c r="E195" s="105">
        <v>566.706787109375</v>
      </c>
      <c r="F195" s="105">
        <v>0.07452499866485596</v>
      </c>
      <c r="H195" s="3">
        <f t="shared" si="1"/>
        <v>3264.910214</v>
      </c>
      <c r="L195" s="3">
        <f t="shared" si="2"/>
        <v>252.8949377</v>
      </c>
    </row>
    <row r="196">
      <c r="A196" s="105">
        <v>45325.0</v>
      </c>
      <c r="B196" s="105">
        <v>195.0</v>
      </c>
      <c r="C196" s="105">
        <v>108.231</v>
      </c>
      <c r="D196" s="105">
        <v>-0.17407499253749847</v>
      </c>
      <c r="E196" s="105">
        <v>570.5138549804688</v>
      </c>
      <c r="F196" s="105">
        <v>0.07502499222755432</v>
      </c>
      <c r="H196" s="3">
        <f t="shared" si="1"/>
        <v>3277.402725</v>
      </c>
      <c r="L196" s="3">
        <f t="shared" si="2"/>
        <v>253.8625884</v>
      </c>
    </row>
    <row r="197">
      <c r="A197" s="105">
        <v>45325.0</v>
      </c>
      <c r="B197" s="105">
        <v>196.0</v>
      </c>
      <c r="C197" s="105">
        <v>108.329</v>
      </c>
      <c r="D197" s="105">
        <v>-0.17430000007152557</v>
      </c>
      <c r="E197" s="105">
        <v>573.14501953125</v>
      </c>
      <c r="F197" s="105">
        <v>0.07524999976158142</v>
      </c>
      <c r="H197" s="3">
        <f t="shared" si="1"/>
        <v>3288.267466</v>
      </c>
      <c r="L197" s="3">
        <f t="shared" si="2"/>
        <v>254.7041545</v>
      </c>
    </row>
    <row r="198">
      <c r="A198" s="105">
        <v>45325.0</v>
      </c>
      <c r="B198" s="105">
        <v>197.0</v>
      </c>
      <c r="C198" s="105">
        <v>108.529</v>
      </c>
      <c r="D198" s="105">
        <v>-0.17467500269412994</v>
      </c>
      <c r="E198" s="105">
        <v>576.2465209960938</v>
      </c>
      <c r="F198" s="105">
        <v>0.07562500238418579</v>
      </c>
      <c r="H198" s="3">
        <f t="shared" si="1"/>
        <v>3298.963859</v>
      </c>
      <c r="L198" s="3">
        <f t="shared" si="2"/>
        <v>255.5326808</v>
      </c>
    </row>
    <row r="199">
      <c r="A199" s="105">
        <v>45325.0</v>
      </c>
      <c r="B199" s="105">
        <v>198.0</v>
      </c>
      <c r="C199" s="105">
        <v>108.729</v>
      </c>
      <c r="D199" s="105">
        <v>-0.17489999532699585</v>
      </c>
      <c r="E199" s="105">
        <v>578.7601318359375</v>
      </c>
      <c r="F199" s="105">
        <v>0.0758500024676323</v>
      </c>
      <c r="H199" s="3">
        <f t="shared" si="1"/>
        <v>3309.091751</v>
      </c>
      <c r="L199" s="3">
        <f t="shared" si="2"/>
        <v>256.3171717</v>
      </c>
    </row>
    <row r="200">
      <c r="A200" s="105">
        <v>45325.0</v>
      </c>
      <c r="B200" s="105">
        <v>199.0</v>
      </c>
      <c r="C200" s="105">
        <v>108.929</v>
      </c>
      <c r="D200" s="105">
        <v>-0.1753000020980835</v>
      </c>
      <c r="E200" s="105">
        <v>582.5965576171875</v>
      </c>
      <c r="F200" s="105">
        <v>0.07625000178813934</v>
      </c>
      <c r="H200" s="3">
        <f t="shared" si="1"/>
        <v>3323.425845</v>
      </c>
      <c r="L200" s="3">
        <f t="shared" si="2"/>
        <v>257.4274687</v>
      </c>
    </row>
    <row r="201">
      <c r="A201" s="105">
        <v>45325.0</v>
      </c>
      <c r="B201" s="105">
        <v>200.0</v>
      </c>
      <c r="C201" s="105">
        <v>109.229</v>
      </c>
      <c r="D201" s="105">
        <v>-0.1756500005722046</v>
      </c>
      <c r="E201" s="105">
        <v>585.6245727539062</v>
      </c>
      <c r="F201" s="105">
        <v>0.07660000026226044</v>
      </c>
      <c r="H201" s="3">
        <f t="shared" si="1"/>
        <v>3334.042533</v>
      </c>
      <c r="L201" s="3">
        <f t="shared" si="2"/>
        <v>258.249821</v>
      </c>
    </row>
    <row r="202">
      <c r="A202" s="105">
        <v>45325.0</v>
      </c>
      <c r="B202" s="105">
        <v>201.0</v>
      </c>
      <c r="C202" s="105">
        <v>109.429</v>
      </c>
      <c r="D202" s="105">
        <v>-0.17602498829364777</v>
      </c>
      <c r="E202" s="105">
        <v>589.358154296875</v>
      </c>
      <c r="F202" s="105">
        <v>0.07697498798370361</v>
      </c>
      <c r="H202" s="3">
        <f t="shared" si="1"/>
        <v>3348.15051</v>
      </c>
      <c r="L202" s="3">
        <f t="shared" si="2"/>
        <v>259.3426033</v>
      </c>
    </row>
    <row r="203">
      <c r="A203" s="105">
        <v>45325.0</v>
      </c>
      <c r="B203" s="105">
        <v>202.0</v>
      </c>
      <c r="C203" s="105">
        <v>109.63</v>
      </c>
      <c r="D203" s="105">
        <v>-0.17634999752044678</v>
      </c>
      <c r="E203" s="105">
        <v>591.5777587890625</v>
      </c>
      <c r="F203" s="105">
        <v>0.07729999721050262</v>
      </c>
      <c r="H203" s="3">
        <f t="shared" si="1"/>
        <v>3354.566301</v>
      </c>
      <c r="L203" s="3">
        <f t="shared" si="2"/>
        <v>259.8395606</v>
      </c>
    </row>
    <row r="204">
      <c r="A204" s="105">
        <v>45325.0</v>
      </c>
      <c r="B204" s="105">
        <v>203.0</v>
      </c>
      <c r="C204" s="105">
        <v>109.729</v>
      </c>
      <c r="D204" s="105">
        <v>-0.1765500009059906</v>
      </c>
      <c r="E204" s="105">
        <v>593.9296264648438</v>
      </c>
      <c r="F204" s="105">
        <v>0.07750000059604645</v>
      </c>
      <c r="H204" s="3">
        <f t="shared" si="1"/>
        <v>3364.08736</v>
      </c>
      <c r="L204" s="3">
        <f t="shared" si="2"/>
        <v>260.5770472</v>
      </c>
    </row>
    <row r="205">
      <c r="A205" s="105">
        <v>45325.0</v>
      </c>
      <c r="B205" s="105">
        <v>204.0</v>
      </c>
      <c r="C205" s="105">
        <v>109.829</v>
      </c>
      <c r="D205" s="105">
        <v>-0.17674998939037323</v>
      </c>
      <c r="E205" s="105">
        <v>596.07568359375</v>
      </c>
      <c r="F205" s="105">
        <v>0.07769998908042908</v>
      </c>
      <c r="H205" s="3">
        <f t="shared" si="1"/>
        <v>3372.42274</v>
      </c>
      <c r="L205" s="3">
        <f t="shared" si="2"/>
        <v>261.222693</v>
      </c>
    </row>
    <row r="206">
      <c r="A206" s="105">
        <v>45325.0</v>
      </c>
      <c r="B206" s="105">
        <v>205.0</v>
      </c>
      <c r="C206" s="105">
        <v>110.029</v>
      </c>
      <c r="D206" s="105">
        <v>-0.17714999616146088</v>
      </c>
      <c r="E206" s="105">
        <v>599.8386840820312</v>
      </c>
      <c r="F206" s="105">
        <v>0.07810000330209732</v>
      </c>
      <c r="H206" s="3">
        <f t="shared" si="1"/>
        <v>3386.049659</v>
      </c>
      <c r="L206" s="3">
        <f t="shared" si="2"/>
        <v>262.2782132</v>
      </c>
    </row>
    <row r="207">
      <c r="A207" s="105">
        <v>45325.0</v>
      </c>
      <c r="B207" s="105">
        <v>206.0</v>
      </c>
      <c r="C207" s="105">
        <v>110.23</v>
      </c>
      <c r="D207" s="105">
        <v>-0.1773499995470047</v>
      </c>
      <c r="E207" s="105">
        <v>601.8524169921875</v>
      </c>
      <c r="F207" s="105">
        <v>0.07829999923706055</v>
      </c>
      <c r="H207" s="3">
        <f t="shared" si="1"/>
        <v>3393.58567</v>
      </c>
      <c r="L207" s="3">
        <f t="shared" si="2"/>
        <v>262.8619411</v>
      </c>
    </row>
    <row r="208">
      <c r="A208" s="105">
        <v>45325.0</v>
      </c>
      <c r="B208" s="105">
        <v>207.0</v>
      </c>
      <c r="C208" s="105">
        <v>110.429</v>
      </c>
      <c r="D208" s="105">
        <v>-0.17774999141693115</v>
      </c>
      <c r="E208" s="105">
        <v>605.5125122070312</v>
      </c>
      <c r="F208" s="105">
        <v>0.078699991106987</v>
      </c>
      <c r="H208" s="3">
        <f t="shared" si="1"/>
        <v>3406.540318</v>
      </c>
      <c r="L208" s="3">
        <f t="shared" si="2"/>
        <v>263.8653882</v>
      </c>
    </row>
    <row r="209">
      <c r="A209" s="105">
        <v>45325.0</v>
      </c>
      <c r="B209" s="105">
        <v>208.0</v>
      </c>
      <c r="C209" s="105">
        <v>110.729</v>
      </c>
      <c r="D209" s="105">
        <v>-0.17822499573230743</v>
      </c>
      <c r="E209" s="105">
        <v>609.3931274414062</v>
      </c>
      <c r="F209" s="105">
        <v>0.07917500287294388</v>
      </c>
      <c r="H209" s="3">
        <f t="shared" si="1"/>
        <v>3419.234911</v>
      </c>
      <c r="L209" s="3">
        <f t="shared" si="2"/>
        <v>264.848692</v>
      </c>
    </row>
    <row r="210">
      <c r="A210" s="105">
        <v>45325.0</v>
      </c>
      <c r="B210" s="105">
        <v>209.0</v>
      </c>
      <c r="C210" s="105">
        <v>110.83</v>
      </c>
      <c r="D210" s="105">
        <v>-0.1783749908208847</v>
      </c>
      <c r="E210" s="105">
        <v>611.7008666992188</v>
      </c>
      <c r="F210" s="105">
        <v>0.07932499051094055</v>
      </c>
      <c r="H210" s="3">
        <f t="shared" si="1"/>
        <v>3429.297257</v>
      </c>
      <c r="L210" s="3">
        <f t="shared" si="2"/>
        <v>265.6281058</v>
      </c>
    </row>
    <row r="211">
      <c r="A211" s="105">
        <v>45325.0</v>
      </c>
      <c r="B211" s="105">
        <v>210.0</v>
      </c>
      <c r="C211" s="105">
        <v>111.029</v>
      </c>
      <c r="D211" s="105">
        <v>-0.178849995136261</v>
      </c>
      <c r="E211" s="105">
        <v>615.6990356445312</v>
      </c>
      <c r="F211" s="105">
        <v>0.07979998737573624</v>
      </c>
      <c r="H211" s="3">
        <f t="shared" si="1"/>
        <v>3442.544324</v>
      </c>
      <c r="L211" s="3">
        <f t="shared" si="2"/>
        <v>266.6542034</v>
      </c>
    </row>
    <row r="212">
      <c r="A212" s="105">
        <v>45325.0</v>
      </c>
      <c r="B212" s="105">
        <v>211.0</v>
      </c>
      <c r="C212" s="105">
        <v>111.229</v>
      </c>
      <c r="D212" s="105">
        <v>-0.17907500267028809</v>
      </c>
      <c r="E212" s="105">
        <v>618.0067749023438</v>
      </c>
      <c r="F212" s="105">
        <v>0.08002500236034393</v>
      </c>
      <c r="H212" s="3">
        <f t="shared" si="1"/>
        <v>3451.10577</v>
      </c>
      <c r="L212" s="3">
        <f t="shared" si="2"/>
        <v>267.3173598</v>
      </c>
    </row>
    <row r="213">
      <c r="A213" s="105">
        <v>45325.0</v>
      </c>
      <c r="B213" s="105">
        <v>212.0</v>
      </c>
      <c r="C213" s="105">
        <v>111.43</v>
      </c>
      <c r="D213" s="105">
        <v>-0.17947499454021454</v>
      </c>
      <c r="E213" s="105">
        <v>621.9314575195312</v>
      </c>
      <c r="F213" s="105">
        <v>0.08042498677968979</v>
      </c>
      <c r="H213" s="3">
        <f t="shared" si="1"/>
        <v>3465.281941</v>
      </c>
      <c r="L213" s="3">
        <f t="shared" si="2"/>
        <v>268.4154243</v>
      </c>
    </row>
    <row r="214">
      <c r="A214" s="105">
        <v>45325.0</v>
      </c>
      <c r="B214" s="105">
        <v>213.0</v>
      </c>
      <c r="C214" s="105">
        <v>111.729</v>
      </c>
      <c r="D214" s="105">
        <v>-0.17994999885559082</v>
      </c>
      <c r="E214" s="105">
        <v>625.3416137695312</v>
      </c>
      <c r="F214" s="105">
        <v>0.08089999854564667</v>
      </c>
      <c r="H214" s="3">
        <f t="shared" si="1"/>
        <v>3475.0854</v>
      </c>
      <c r="L214" s="3">
        <f t="shared" si="2"/>
        <v>269.1747852</v>
      </c>
    </row>
    <row r="215">
      <c r="A215" s="105">
        <v>45325.0</v>
      </c>
      <c r="B215" s="105">
        <v>214.0</v>
      </c>
      <c r="C215" s="105">
        <v>111.829</v>
      </c>
      <c r="D215" s="105">
        <v>-0.18007498979568481</v>
      </c>
      <c r="E215" s="105">
        <v>627.458251953125</v>
      </c>
      <c r="F215" s="105">
        <v>0.08102498948574066</v>
      </c>
      <c r="H215" s="3">
        <f t="shared" si="1"/>
        <v>3484.42753</v>
      </c>
      <c r="L215" s="3">
        <f t="shared" si="2"/>
        <v>269.8984123</v>
      </c>
    </row>
    <row r="216">
      <c r="A216" s="105">
        <v>45325.0</v>
      </c>
      <c r="B216" s="105">
        <v>215.0</v>
      </c>
      <c r="C216" s="105">
        <v>112.029</v>
      </c>
      <c r="D216" s="105">
        <v>-0.18034999072551727</v>
      </c>
      <c r="E216" s="105">
        <v>629.3986206054688</v>
      </c>
      <c r="F216" s="105">
        <v>0.08129999041557312</v>
      </c>
      <c r="H216" s="3">
        <f t="shared" si="1"/>
        <v>3489.873318</v>
      </c>
      <c r="L216" s="3">
        <f t="shared" si="2"/>
        <v>270.3202347</v>
      </c>
    </row>
    <row r="217">
      <c r="A217" s="105">
        <v>45325.0</v>
      </c>
      <c r="B217" s="105">
        <v>216.0</v>
      </c>
      <c r="C217" s="105">
        <v>112.229</v>
      </c>
      <c r="D217" s="105">
        <v>-0.18079999089241028</v>
      </c>
      <c r="E217" s="105">
        <v>633.896484375</v>
      </c>
      <c r="F217" s="105">
        <v>0.08174999058246613</v>
      </c>
      <c r="H217" s="3">
        <f t="shared" si="1"/>
        <v>3506.064803</v>
      </c>
      <c r="L217" s="3">
        <f t="shared" si="2"/>
        <v>271.5744022</v>
      </c>
    </row>
    <row r="218">
      <c r="A218" s="105">
        <v>45325.0</v>
      </c>
      <c r="B218" s="105">
        <v>217.0</v>
      </c>
      <c r="C218" s="105">
        <v>112.429</v>
      </c>
      <c r="D218" s="105">
        <v>-0.18117499351501465</v>
      </c>
      <c r="E218" s="105">
        <v>636.86572265625</v>
      </c>
      <c r="F218" s="105">
        <v>0.0821249932050705</v>
      </c>
      <c r="H218" s="3">
        <f t="shared" si="1"/>
        <v>3515.196608</v>
      </c>
      <c r="L218" s="3">
        <f t="shared" si="2"/>
        <v>272.2817378</v>
      </c>
    </row>
    <row r="219">
      <c r="A219" s="105">
        <v>45325.0</v>
      </c>
      <c r="B219" s="105">
        <v>218.0</v>
      </c>
      <c r="C219" s="105">
        <v>112.529</v>
      </c>
      <c r="D219" s="105">
        <v>-0.18129999935626984</v>
      </c>
      <c r="E219" s="105">
        <v>638.7619018554688</v>
      </c>
      <c r="F219" s="105">
        <v>0.08224999904632568</v>
      </c>
      <c r="H219" s="3">
        <f t="shared" si="1"/>
        <v>3523.231683</v>
      </c>
      <c r="L219" s="3">
        <f t="shared" si="2"/>
        <v>272.9041224</v>
      </c>
    </row>
    <row r="220">
      <c r="A220" s="105">
        <v>45325.0</v>
      </c>
      <c r="B220" s="105">
        <v>219.0</v>
      </c>
      <c r="C220" s="105">
        <v>112.729</v>
      </c>
      <c r="D220" s="105">
        <v>-0.1815750002861023</v>
      </c>
      <c r="E220" s="105">
        <v>640.9815063476562</v>
      </c>
      <c r="F220" s="105">
        <v>0.08252499997615814</v>
      </c>
      <c r="H220" s="3">
        <f t="shared" si="1"/>
        <v>3530.119815</v>
      </c>
      <c r="L220" s="3">
        <f t="shared" si="2"/>
        <v>273.4376665</v>
      </c>
    </row>
    <row r="221">
      <c r="A221" s="105">
        <v>45325.0</v>
      </c>
      <c r="B221" s="105">
        <v>220.0</v>
      </c>
      <c r="C221" s="105">
        <v>112.829</v>
      </c>
      <c r="D221" s="105">
        <v>-0.1817999929189682</v>
      </c>
      <c r="E221" s="105">
        <v>643.3186645507812</v>
      </c>
      <c r="F221" s="105">
        <v>0.08274999260902405</v>
      </c>
      <c r="H221" s="3">
        <f t="shared" si="1"/>
        <v>3538.606654</v>
      </c>
      <c r="L221" s="3">
        <f t="shared" si="2"/>
        <v>274.095044</v>
      </c>
    </row>
    <row r="222">
      <c r="A222" s="105">
        <v>45325.0</v>
      </c>
      <c r="B222" s="105">
        <v>221.0</v>
      </c>
      <c r="C222" s="105">
        <v>113.029</v>
      </c>
      <c r="D222" s="105">
        <v>-0.1820250004529953</v>
      </c>
      <c r="E222" s="105">
        <v>645.7733764648438</v>
      </c>
      <c r="F222" s="105">
        <v>0.08297500014305115</v>
      </c>
      <c r="H222" s="3">
        <f t="shared" si="1"/>
        <v>3547.718032</v>
      </c>
      <c r="L222" s="3">
        <f t="shared" si="2"/>
        <v>274.8007975</v>
      </c>
    </row>
    <row r="223">
      <c r="A223" s="105">
        <v>45325.0</v>
      </c>
      <c r="B223" s="105">
        <v>222.0</v>
      </c>
      <c r="C223" s="105">
        <v>113.231</v>
      </c>
      <c r="D223" s="105">
        <v>-0.18239998817443848</v>
      </c>
      <c r="E223" s="105">
        <v>648.8895874023438</v>
      </c>
      <c r="F223" s="105">
        <v>0.08334998786449432</v>
      </c>
      <c r="H223" s="3">
        <f t="shared" si="1"/>
        <v>3557.508934</v>
      </c>
      <c r="L223" s="3">
        <f t="shared" si="2"/>
        <v>275.5591857</v>
      </c>
    </row>
    <row r="224">
      <c r="A224" s="105">
        <v>45325.0</v>
      </c>
      <c r="B224" s="105">
        <v>223.0</v>
      </c>
      <c r="C224" s="105">
        <v>113.429</v>
      </c>
      <c r="D224" s="105">
        <v>-0.18264999985694885</v>
      </c>
      <c r="E224" s="105">
        <v>651.7999877929688</v>
      </c>
      <c r="F224" s="105">
        <v>0.0835999995470047</v>
      </c>
      <c r="H224" s="3">
        <f t="shared" si="1"/>
        <v>3568.573711</v>
      </c>
      <c r="L224" s="3">
        <f t="shared" si="2"/>
        <v>276.4162464</v>
      </c>
    </row>
    <row r="225">
      <c r="A225" s="105">
        <v>45325.0</v>
      </c>
      <c r="B225" s="105">
        <v>224.0</v>
      </c>
      <c r="C225" s="105">
        <v>113.629</v>
      </c>
      <c r="D225" s="105">
        <v>-0.18302500247955322</v>
      </c>
      <c r="E225" s="105">
        <v>655.0484619140625</v>
      </c>
      <c r="F225" s="105">
        <v>0.08397500216960907</v>
      </c>
      <c r="H225" s="3">
        <f t="shared" si="1"/>
        <v>3579.010807</v>
      </c>
      <c r="L225" s="3">
        <f t="shared" si="2"/>
        <v>277.2246878</v>
      </c>
    </row>
    <row r="226">
      <c r="A226" s="105">
        <v>45325.0</v>
      </c>
      <c r="B226" s="105">
        <v>225.0</v>
      </c>
      <c r="C226" s="105">
        <v>113.729</v>
      </c>
      <c r="D226" s="105">
        <v>-0.18322499096393585</v>
      </c>
      <c r="E226" s="105">
        <v>657.3268432617188</v>
      </c>
      <c r="F226" s="105">
        <v>0.0841749906539917</v>
      </c>
      <c r="H226" s="3">
        <f t="shared" si="1"/>
        <v>3587.539231</v>
      </c>
      <c r="L226" s="3">
        <f t="shared" si="2"/>
        <v>277.8852865</v>
      </c>
    </row>
    <row r="227">
      <c r="A227" s="105">
        <v>45325.0</v>
      </c>
      <c r="B227" s="105">
        <v>226.0</v>
      </c>
      <c r="C227" s="105">
        <v>113.929</v>
      </c>
      <c r="D227" s="105">
        <v>-0.18367499113082886</v>
      </c>
      <c r="E227" s="105">
        <v>661.3396606445312</v>
      </c>
      <c r="F227" s="105">
        <v>0.0846249908208847</v>
      </c>
      <c r="H227" s="3">
        <f t="shared" si="1"/>
        <v>3600.59721</v>
      </c>
      <c r="L227" s="3">
        <f t="shared" si="2"/>
        <v>278.8967375</v>
      </c>
    </row>
    <row r="228">
      <c r="A228" s="105">
        <v>45325.0</v>
      </c>
      <c r="B228" s="105">
        <v>227.0</v>
      </c>
      <c r="C228" s="105">
        <v>114.229</v>
      </c>
      <c r="D228" s="105">
        <v>-0.18404999375343323</v>
      </c>
      <c r="E228" s="105">
        <v>664.2794799804688</v>
      </c>
      <c r="F228" s="105">
        <v>0.08499999344348907</v>
      </c>
      <c r="H228" s="3">
        <f t="shared" si="1"/>
        <v>3609.233918</v>
      </c>
      <c r="L228" s="3">
        <f t="shared" si="2"/>
        <v>279.5657236</v>
      </c>
    </row>
    <row r="229">
      <c r="A229" s="105">
        <v>45325.0</v>
      </c>
      <c r="B229" s="105">
        <v>228.0</v>
      </c>
      <c r="C229" s="105">
        <v>114.331</v>
      </c>
      <c r="D229" s="105">
        <v>-0.18424999713897705</v>
      </c>
      <c r="E229" s="105">
        <v>666.5725708007812</v>
      </c>
      <c r="F229" s="105">
        <v>0.0851999968290329</v>
      </c>
      <c r="H229" s="3">
        <f t="shared" si="1"/>
        <v>3617.761634</v>
      </c>
      <c r="L229" s="3">
        <f t="shared" si="2"/>
        <v>280.2262675</v>
      </c>
    </row>
    <row r="230">
      <c r="A230" s="105">
        <v>45325.0</v>
      </c>
      <c r="B230" s="105">
        <v>229.0</v>
      </c>
      <c r="C230" s="105">
        <v>114.529</v>
      </c>
      <c r="D230" s="105">
        <v>-0.18447498977184296</v>
      </c>
      <c r="E230" s="105">
        <v>668.968505859375</v>
      </c>
      <c r="F230" s="105">
        <v>0.0854249894618988</v>
      </c>
      <c r="H230" s="3">
        <f t="shared" si="1"/>
        <v>3626.337135</v>
      </c>
      <c r="L230" s="3">
        <f t="shared" si="2"/>
        <v>280.8905126</v>
      </c>
    </row>
    <row r="231">
      <c r="A231" s="105">
        <v>45325.0</v>
      </c>
      <c r="B231" s="105">
        <v>230.0</v>
      </c>
      <c r="C231" s="105">
        <v>114.729</v>
      </c>
      <c r="D231" s="105">
        <v>-0.1848749965429306</v>
      </c>
      <c r="E231" s="105">
        <v>672.5697631835938</v>
      </c>
      <c r="F231" s="105">
        <v>0.08582500368356705</v>
      </c>
      <c r="H231" s="3">
        <f t="shared" si="1"/>
        <v>3637.97039</v>
      </c>
      <c r="L231" s="3">
        <f t="shared" si="2"/>
        <v>281.7916066</v>
      </c>
    </row>
    <row r="232">
      <c r="A232" s="105">
        <v>45325.0</v>
      </c>
      <c r="B232" s="105">
        <v>231.0</v>
      </c>
      <c r="C232" s="105">
        <v>114.931</v>
      </c>
      <c r="D232" s="105">
        <v>-0.18535000085830688</v>
      </c>
      <c r="E232" s="105">
        <v>676.2298583984375</v>
      </c>
      <c r="F232" s="105">
        <v>0.08630000054836273</v>
      </c>
      <c r="H232" s="3">
        <f t="shared" si="1"/>
        <v>3648.394148</v>
      </c>
      <c r="L232" s="3">
        <f t="shared" si="2"/>
        <v>282.599015</v>
      </c>
    </row>
    <row r="233">
      <c r="A233" s="105">
        <v>45325.0</v>
      </c>
      <c r="B233" s="105">
        <v>232.0</v>
      </c>
      <c r="C233" s="105">
        <v>115.129</v>
      </c>
      <c r="D233" s="105">
        <v>-0.18559999763965607</v>
      </c>
      <c r="E233" s="105">
        <v>679.610595703125</v>
      </c>
      <c r="F233" s="105">
        <v>0.08654999732971191</v>
      </c>
      <c r="H233" s="3">
        <f t="shared" si="1"/>
        <v>3661.695067</v>
      </c>
      <c r="L233" s="3">
        <f t="shared" si="2"/>
        <v>283.6292837</v>
      </c>
    </row>
    <row r="234">
      <c r="A234" s="105">
        <v>45325.0</v>
      </c>
      <c r="B234" s="105">
        <v>233.0</v>
      </c>
      <c r="C234" s="105">
        <v>115.329</v>
      </c>
      <c r="D234" s="105">
        <v>-0.18599998950958252</v>
      </c>
      <c r="E234" s="105">
        <v>683.285400390625</v>
      </c>
      <c r="F234" s="105">
        <v>0.08694998919963837</v>
      </c>
      <c r="H234" s="3">
        <f t="shared" si="1"/>
        <v>3673.577629</v>
      </c>
      <c r="L234" s="3">
        <f t="shared" si="2"/>
        <v>284.5496888</v>
      </c>
    </row>
    <row r="235">
      <c r="A235" s="105">
        <v>45325.0</v>
      </c>
      <c r="B235" s="105">
        <v>234.0</v>
      </c>
      <c r="C235" s="105">
        <v>115.531</v>
      </c>
      <c r="D235" s="105">
        <v>-0.18619999289512634</v>
      </c>
      <c r="E235" s="105">
        <v>686.2545776367188</v>
      </c>
      <c r="F235" s="105">
        <v>0.08714999258518219</v>
      </c>
      <c r="H235" s="3">
        <f t="shared" si="1"/>
        <v>3685.577894</v>
      </c>
      <c r="L235" s="3">
        <f t="shared" si="2"/>
        <v>285.4792109</v>
      </c>
    </row>
    <row r="236">
      <c r="A236" s="105">
        <v>45325.0</v>
      </c>
      <c r="B236" s="105">
        <v>235.0</v>
      </c>
      <c r="C236" s="105">
        <v>115.729</v>
      </c>
      <c r="D236" s="105">
        <v>-0.1865749955177307</v>
      </c>
      <c r="E236" s="105">
        <v>690.73779296875</v>
      </c>
      <c r="F236" s="105">
        <v>0.08752500265836716</v>
      </c>
      <c r="H236" s="3">
        <f t="shared" si="1"/>
        <v>3702.199167</v>
      </c>
      <c r="L236" s="3">
        <f t="shared" si="2"/>
        <v>286.7666692</v>
      </c>
    </row>
    <row r="237">
      <c r="A237" s="105">
        <v>45325.0</v>
      </c>
      <c r="B237" s="105">
        <v>236.0</v>
      </c>
      <c r="C237" s="105">
        <v>115.831</v>
      </c>
      <c r="D237" s="105">
        <v>-0.1867000013589859</v>
      </c>
      <c r="E237" s="105">
        <v>693.2659912109375</v>
      </c>
      <c r="F237" s="105">
        <v>0.08765000104904175</v>
      </c>
      <c r="H237" s="3">
        <f t="shared" si="1"/>
        <v>3713.261843</v>
      </c>
      <c r="L237" s="3">
        <f t="shared" si="2"/>
        <v>287.6235672</v>
      </c>
    </row>
    <row r="238">
      <c r="A238" s="105">
        <v>45325.0</v>
      </c>
      <c r="B238" s="105">
        <v>237.0</v>
      </c>
      <c r="C238" s="105">
        <v>116.029</v>
      </c>
      <c r="D238" s="105">
        <v>-0.187049999833107</v>
      </c>
      <c r="E238" s="105">
        <v>697.043701171875</v>
      </c>
      <c r="F238" s="105">
        <v>0.08799999952316284</v>
      </c>
      <c r="H238" s="3">
        <f t="shared" si="1"/>
        <v>3726.510034</v>
      </c>
      <c r="L238" s="3">
        <f t="shared" si="2"/>
        <v>288.6497517</v>
      </c>
    </row>
    <row r="239">
      <c r="A239" s="105">
        <v>45325.0</v>
      </c>
      <c r="B239" s="105">
        <v>238.0</v>
      </c>
      <c r="C239" s="105">
        <v>116.131</v>
      </c>
      <c r="D239" s="105">
        <v>-0.18719999492168427</v>
      </c>
      <c r="E239" s="105">
        <v>700.5714721679688</v>
      </c>
      <c r="F239" s="105">
        <v>0.08814998716115952</v>
      </c>
      <c r="H239" s="3">
        <f t="shared" si="1"/>
        <v>3742.369077</v>
      </c>
      <c r="L239" s="3">
        <f t="shared" si="2"/>
        <v>289.8781688</v>
      </c>
    </row>
    <row r="240">
      <c r="A240" s="105">
        <v>45325.0</v>
      </c>
      <c r="B240" s="105">
        <v>239.0</v>
      </c>
      <c r="C240" s="105">
        <v>116.33</v>
      </c>
      <c r="D240" s="105">
        <v>-0.18742500245571136</v>
      </c>
      <c r="E240" s="105">
        <v>703.49658203125</v>
      </c>
      <c r="F240" s="105">
        <v>0.08837500214576721</v>
      </c>
      <c r="H240" s="3">
        <f t="shared" si="1"/>
        <v>3753.483115</v>
      </c>
      <c r="L240" s="3">
        <f t="shared" si="2"/>
        <v>290.7390452</v>
      </c>
    </row>
    <row r="241">
      <c r="A241" s="105">
        <v>45325.0</v>
      </c>
      <c r="B241" s="105">
        <v>240.0</v>
      </c>
      <c r="C241" s="105">
        <v>116.429</v>
      </c>
      <c r="D241" s="105">
        <v>-0.18779999017715454</v>
      </c>
      <c r="E241" s="105">
        <v>709.1116333007812</v>
      </c>
      <c r="F241" s="105">
        <v>0.08874998986721039</v>
      </c>
      <c r="H241" s="3">
        <f t="shared" si="1"/>
        <v>3775.887489</v>
      </c>
      <c r="L241" s="3">
        <f t="shared" si="2"/>
        <v>292.4744536</v>
      </c>
    </row>
    <row r="242">
      <c r="A242" s="105">
        <v>45325.0</v>
      </c>
      <c r="B242" s="105">
        <v>241.0</v>
      </c>
      <c r="C242" s="105">
        <v>116.631</v>
      </c>
      <c r="D242" s="105">
        <v>-0.18805000185966492</v>
      </c>
      <c r="E242" s="105">
        <v>711.801513671875</v>
      </c>
      <c r="F242" s="105">
        <v>0.08900000154972076</v>
      </c>
      <c r="H242" s="3">
        <f t="shared" si="1"/>
        <v>3785.171532</v>
      </c>
      <c r="L242" s="3">
        <f t="shared" si="2"/>
        <v>293.1935814</v>
      </c>
    </row>
    <row r="243">
      <c r="A243" s="105">
        <v>45325.0</v>
      </c>
      <c r="B243" s="105">
        <v>242.0</v>
      </c>
      <c r="C243" s="105">
        <v>116.729</v>
      </c>
      <c r="D243" s="105">
        <v>-0.18834999203681946</v>
      </c>
      <c r="E243" s="105">
        <v>715.2852172851562</v>
      </c>
      <c r="F243" s="105">
        <v>0.0892999917268753</v>
      </c>
      <c r="H243" s="3">
        <f t="shared" si="1"/>
        <v>3797.638691</v>
      </c>
      <c r="L243" s="3">
        <f t="shared" si="2"/>
        <v>294.1592684</v>
      </c>
    </row>
    <row r="244">
      <c r="A244" s="105">
        <v>45325.0</v>
      </c>
      <c r="B244" s="105">
        <v>243.0</v>
      </c>
      <c r="C244" s="105">
        <v>116.829</v>
      </c>
      <c r="D244" s="105">
        <v>-0.1884249895811081</v>
      </c>
      <c r="E244" s="105">
        <v>717.69580078125</v>
      </c>
      <c r="F244" s="105">
        <v>0.08937498927116394</v>
      </c>
      <c r="H244" s="3">
        <f t="shared" si="1"/>
        <v>3808.920475</v>
      </c>
      <c r="L244" s="3">
        <f t="shared" si="2"/>
        <v>295.033138</v>
      </c>
    </row>
    <row r="245">
      <c r="A245" s="105">
        <v>45325.0</v>
      </c>
      <c r="B245" s="105">
        <v>244.0</v>
      </c>
      <c r="C245" s="105">
        <v>117.029</v>
      </c>
      <c r="D245" s="105">
        <v>-0.1886499971151352</v>
      </c>
      <c r="E245" s="105">
        <v>720.2093505859375</v>
      </c>
      <c r="F245" s="105">
        <v>0.08959999680519104</v>
      </c>
      <c r="H245" s="3">
        <f t="shared" si="1"/>
        <v>3817.70136</v>
      </c>
      <c r="L245" s="3">
        <f t="shared" si="2"/>
        <v>295.713292</v>
      </c>
    </row>
    <row r="246">
      <c r="A246" s="105">
        <v>45325.0</v>
      </c>
      <c r="B246" s="105">
        <v>245.0</v>
      </c>
      <c r="C246" s="105">
        <v>117.129</v>
      </c>
      <c r="D246" s="105">
        <v>-0.18889999389648438</v>
      </c>
      <c r="E246" s="105">
        <v>722.7816772460938</v>
      </c>
      <c r="F246" s="105">
        <v>0.08984999358654022</v>
      </c>
      <c r="H246" s="3">
        <f t="shared" si="1"/>
        <v>3826.266282</v>
      </c>
      <c r="L246" s="3">
        <f t="shared" si="2"/>
        <v>296.3767176</v>
      </c>
    </row>
    <row r="247">
      <c r="A247" s="105">
        <v>45325.0</v>
      </c>
      <c r="B247" s="105">
        <v>246.0</v>
      </c>
      <c r="C247" s="105">
        <v>117.23</v>
      </c>
      <c r="D247" s="105">
        <v>-0.18904998898506165</v>
      </c>
      <c r="E247" s="105">
        <v>726.0595703125</v>
      </c>
      <c r="F247" s="105">
        <v>0.08999998867511749</v>
      </c>
      <c r="H247" s="3">
        <f t="shared" si="1"/>
        <v>3840.569228</v>
      </c>
      <c r="L247" s="3">
        <f t="shared" si="2"/>
        <v>297.484602</v>
      </c>
    </row>
    <row r="248">
      <c r="A248" s="105">
        <v>45325.0</v>
      </c>
      <c r="B248" s="105">
        <v>247.0</v>
      </c>
      <c r="C248" s="105">
        <v>117.429</v>
      </c>
      <c r="D248" s="105">
        <v>-0.18930000066757202</v>
      </c>
      <c r="E248" s="105">
        <v>729.1757202148438</v>
      </c>
      <c r="F248" s="105">
        <v>0.09025000035762787</v>
      </c>
      <c r="H248" s="3">
        <f t="shared" si="1"/>
        <v>3851.958361</v>
      </c>
      <c r="L248" s="3">
        <f t="shared" si="2"/>
        <v>298.3667867</v>
      </c>
    </row>
    <row r="249">
      <c r="A249" s="105">
        <v>45325.0</v>
      </c>
      <c r="B249" s="105">
        <v>248.0</v>
      </c>
      <c r="C249" s="105">
        <v>117.531</v>
      </c>
      <c r="D249" s="105">
        <v>-0.18952499330043793</v>
      </c>
      <c r="E249" s="105">
        <v>732.9240112304688</v>
      </c>
      <c r="F249" s="105">
        <v>0.09047499299049377</v>
      </c>
      <c r="H249" s="3">
        <f t="shared" si="1"/>
        <v>3867.162839</v>
      </c>
      <c r="L249" s="3">
        <f t="shared" si="2"/>
        <v>299.5445023</v>
      </c>
    </row>
    <row r="250">
      <c r="A250" s="105">
        <v>45325.0</v>
      </c>
      <c r="B250" s="105">
        <v>249.0</v>
      </c>
      <c r="C250" s="105">
        <v>117.629</v>
      </c>
      <c r="D250" s="105">
        <v>-0.18975000083446503</v>
      </c>
      <c r="E250" s="105">
        <v>736.14306640625</v>
      </c>
      <c r="F250" s="105">
        <v>0.09070000052452087</v>
      </c>
      <c r="H250" s="3">
        <f t="shared" si="1"/>
        <v>3879.541835</v>
      </c>
      <c r="L250" s="3">
        <f t="shared" si="2"/>
        <v>300.5033603</v>
      </c>
    </row>
    <row r="251">
      <c r="A251" s="105">
        <v>45325.0</v>
      </c>
      <c r="B251" s="105">
        <v>250.0</v>
      </c>
      <c r="C251" s="105">
        <v>117.729</v>
      </c>
      <c r="D251" s="105">
        <v>-0.1899999976158142</v>
      </c>
      <c r="E251" s="105">
        <v>738.7742309570312</v>
      </c>
      <c r="F251" s="105">
        <v>0.09094999730587006</v>
      </c>
      <c r="H251" s="3">
        <f t="shared" si="1"/>
        <v>3888.285475</v>
      </c>
      <c r="L251" s="3">
        <f t="shared" si="2"/>
        <v>301.1806292</v>
      </c>
    </row>
    <row r="252">
      <c r="A252" s="105">
        <v>45325.0</v>
      </c>
      <c r="B252" s="105">
        <v>251.0</v>
      </c>
      <c r="C252" s="105">
        <v>117.831</v>
      </c>
      <c r="D252" s="105">
        <v>-0.19014999270439148</v>
      </c>
      <c r="E252" s="105">
        <v>741.9932861328125</v>
      </c>
      <c r="F252" s="105">
        <v>0.09109999239444733</v>
      </c>
      <c r="H252" s="3">
        <f t="shared" si="1"/>
        <v>3902.147329</v>
      </c>
      <c r="L252" s="3">
        <f t="shared" si="2"/>
        <v>302.2543472</v>
      </c>
    </row>
    <row r="253">
      <c r="A253" s="105">
        <v>45325.0</v>
      </c>
      <c r="B253" s="105">
        <v>252.0</v>
      </c>
      <c r="C253" s="105">
        <v>118.029</v>
      </c>
      <c r="D253" s="105">
        <v>-0.1903499960899353</v>
      </c>
      <c r="E253" s="105">
        <v>745.080078125</v>
      </c>
      <c r="F253" s="105">
        <v>0.09130000323057175</v>
      </c>
      <c r="H253" s="3">
        <f t="shared" si="1"/>
        <v>3914.26369</v>
      </c>
      <c r="L253" s="3">
        <f t="shared" si="2"/>
        <v>303.1928619</v>
      </c>
    </row>
    <row r="254">
      <c r="A254" s="105">
        <v>45325.0</v>
      </c>
      <c r="B254" s="105">
        <v>253.0</v>
      </c>
      <c r="C254" s="105">
        <v>118.131</v>
      </c>
      <c r="D254" s="105">
        <v>-0.19062499701976776</v>
      </c>
      <c r="E254" s="105">
        <v>747.7699584960938</v>
      </c>
      <c r="F254" s="105">
        <v>0.09157499670982361</v>
      </c>
      <c r="H254" s="3">
        <f t="shared" si="1"/>
        <v>3922.727712</v>
      </c>
      <c r="L254" s="3">
        <f t="shared" si="2"/>
        <v>303.8484721</v>
      </c>
    </row>
    <row r="255">
      <c r="A255" s="105">
        <v>45325.0</v>
      </c>
      <c r="B255" s="105">
        <v>254.0</v>
      </c>
      <c r="C255" s="105">
        <v>118.229</v>
      </c>
      <c r="D255" s="105">
        <v>-0.19074998795986176</v>
      </c>
      <c r="E255" s="105">
        <v>751.18017578125</v>
      </c>
      <c r="F255" s="105">
        <v>0.0916999876499176</v>
      </c>
      <c r="H255" s="3">
        <f t="shared" si="1"/>
        <v>3938.035246</v>
      </c>
      <c r="L255" s="3">
        <f t="shared" si="2"/>
        <v>305.0341702</v>
      </c>
    </row>
    <row r="256">
      <c r="A256" s="105">
        <v>45325.0</v>
      </c>
      <c r="B256" s="105">
        <v>255.0</v>
      </c>
      <c r="C256" s="105">
        <v>118.431</v>
      </c>
      <c r="D256" s="105">
        <v>-0.19099999964237213</v>
      </c>
      <c r="E256" s="105">
        <v>753.958251953125</v>
      </c>
      <c r="F256" s="105">
        <v>0.09194999933242798</v>
      </c>
      <c r="H256" s="3">
        <f t="shared" si="1"/>
        <v>3947.42541</v>
      </c>
      <c r="L256" s="3">
        <f t="shared" si="2"/>
        <v>305.7615179</v>
      </c>
    </row>
    <row r="257">
      <c r="A257" s="105">
        <v>45325.0</v>
      </c>
      <c r="B257" s="105">
        <v>256.0</v>
      </c>
      <c r="C257" s="105">
        <v>118.529</v>
      </c>
      <c r="D257" s="105">
        <v>-0.1912499964237213</v>
      </c>
      <c r="E257" s="105">
        <v>757.7359008789062</v>
      </c>
      <c r="F257" s="105">
        <v>0.09220000356435776</v>
      </c>
      <c r="H257" s="3">
        <f t="shared" si="1"/>
        <v>3962.017856</v>
      </c>
      <c r="L257" s="3">
        <f t="shared" si="2"/>
        <v>306.8918264</v>
      </c>
    </row>
    <row r="258">
      <c r="A258" s="105">
        <v>45325.0</v>
      </c>
      <c r="B258" s="105">
        <v>257.0</v>
      </c>
      <c r="C258" s="105">
        <v>118.629</v>
      </c>
      <c r="D258" s="105">
        <v>-0.19134999811649323</v>
      </c>
      <c r="E258" s="105">
        <v>759.70556640625</v>
      </c>
      <c r="F258" s="105">
        <v>0.09229999780654907</v>
      </c>
      <c r="H258" s="3">
        <f t="shared" si="1"/>
        <v>3970.240783</v>
      </c>
      <c r="L258" s="3">
        <f t="shared" si="2"/>
        <v>307.5287617</v>
      </c>
    </row>
    <row r="259">
      <c r="A259" s="105">
        <v>45325.0</v>
      </c>
      <c r="B259" s="105">
        <v>258.0</v>
      </c>
      <c r="C259" s="105">
        <v>118.829</v>
      </c>
      <c r="D259" s="105">
        <v>-0.19164998829364777</v>
      </c>
      <c r="E259" s="105">
        <v>763.1597900390625</v>
      </c>
      <c r="F259" s="105">
        <v>0.09259998798370361</v>
      </c>
      <c r="H259" s="3">
        <f t="shared" si="1"/>
        <v>3982.049761</v>
      </c>
      <c r="L259" s="3">
        <f t="shared" si="2"/>
        <v>308.443467</v>
      </c>
    </row>
    <row r="260">
      <c r="A260" s="105">
        <v>45325.0</v>
      </c>
      <c r="B260" s="105">
        <v>259.0</v>
      </c>
      <c r="C260" s="105">
        <v>118.929</v>
      </c>
      <c r="D260" s="105">
        <v>-0.1918499916791916</v>
      </c>
      <c r="E260" s="105">
        <v>766.5405883789062</v>
      </c>
      <c r="F260" s="105">
        <v>0.09279999136924744</v>
      </c>
      <c r="H260" s="3">
        <f t="shared" si="1"/>
        <v>3995.520571</v>
      </c>
      <c r="L260" s="3">
        <f t="shared" si="2"/>
        <v>309.4868953</v>
      </c>
    </row>
    <row r="261">
      <c r="A261" s="105">
        <v>45325.0</v>
      </c>
      <c r="B261" s="105">
        <v>260.0</v>
      </c>
      <c r="C261" s="105">
        <v>119.129</v>
      </c>
      <c r="D261" s="105">
        <v>-0.19222499430179596</v>
      </c>
      <c r="E261" s="105">
        <v>771.009033203125</v>
      </c>
      <c r="F261" s="105">
        <v>0.09317498654127121</v>
      </c>
      <c r="H261" s="3">
        <f t="shared" si="1"/>
        <v>4010.971809</v>
      </c>
      <c r="L261" s="3">
        <f t="shared" si="2"/>
        <v>310.6837245</v>
      </c>
    </row>
    <row r="262">
      <c r="A262" s="105">
        <v>45325.0</v>
      </c>
      <c r="B262" s="105">
        <v>261.0</v>
      </c>
      <c r="C262" s="105">
        <v>119.231</v>
      </c>
      <c r="D262" s="105">
        <v>-0.19245000183582306</v>
      </c>
      <c r="E262" s="105">
        <v>774.3751220703125</v>
      </c>
      <c r="F262" s="105">
        <v>0.0934000015258789</v>
      </c>
      <c r="H262" s="3">
        <f t="shared" si="1"/>
        <v>4023.773004</v>
      </c>
      <c r="L262" s="3">
        <f t="shared" si="2"/>
        <v>311.6752855</v>
      </c>
    </row>
    <row r="263">
      <c r="A263" s="105">
        <v>45325.0</v>
      </c>
      <c r="B263" s="105">
        <v>262.0</v>
      </c>
      <c r="C263" s="105">
        <v>119.329</v>
      </c>
      <c r="D263" s="105">
        <v>-0.19257499277591705</v>
      </c>
      <c r="E263" s="105">
        <v>776.75634765625</v>
      </c>
      <c r="F263" s="105">
        <v>0.0935249924659729</v>
      </c>
      <c r="H263" s="3">
        <f t="shared" si="1"/>
        <v>4033.526557</v>
      </c>
      <c r="L263" s="3">
        <f t="shared" si="2"/>
        <v>312.4307807</v>
      </c>
    </row>
    <row r="264">
      <c r="A264" s="105">
        <v>45325.0</v>
      </c>
      <c r="B264" s="105">
        <v>263.0</v>
      </c>
      <c r="C264" s="105">
        <v>119.531</v>
      </c>
      <c r="D264" s="105">
        <v>-0.19292499125003815</v>
      </c>
      <c r="E264" s="105">
        <v>780.5633544921875</v>
      </c>
      <c r="F264" s="105">
        <v>0.093874990940094</v>
      </c>
      <c r="H264" s="3">
        <f t="shared" si="1"/>
        <v>4045.942153</v>
      </c>
      <c r="L264" s="3">
        <f t="shared" si="2"/>
        <v>313.3924737</v>
      </c>
    </row>
    <row r="265">
      <c r="A265" s="105">
        <v>45325.0</v>
      </c>
      <c r="B265" s="105">
        <v>264.0</v>
      </c>
      <c r="C265" s="105">
        <v>119.629</v>
      </c>
      <c r="D265" s="105">
        <v>-0.1930999904870987</v>
      </c>
      <c r="E265" s="105">
        <v>783.914794921875</v>
      </c>
      <c r="F265" s="105">
        <v>0.09404999017715454</v>
      </c>
      <c r="H265" s="3">
        <f t="shared" si="1"/>
        <v>4059.631453</v>
      </c>
      <c r="L265" s="3">
        <f t="shared" si="2"/>
        <v>314.4528259</v>
      </c>
    </row>
    <row r="266">
      <c r="A266" s="105">
        <v>45325.0</v>
      </c>
      <c r="B266" s="105">
        <v>265.0</v>
      </c>
      <c r="C266" s="105">
        <v>119.729</v>
      </c>
      <c r="D266" s="105">
        <v>-0.1931999921798706</v>
      </c>
      <c r="E266" s="105">
        <v>786.0020141601562</v>
      </c>
      <c r="F266" s="105">
        <v>0.09414999186992645</v>
      </c>
      <c r="H266" s="3">
        <f t="shared" si="1"/>
        <v>4068.333571</v>
      </c>
      <c r="L266" s="3">
        <f t="shared" si="2"/>
        <v>315.1268786</v>
      </c>
    </row>
    <row r="267">
      <c r="A267" s="105">
        <v>45325.0</v>
      </c>
      <c r="B267" s="105">
        <v>266.0</v>
      </c>
      <c r="C267" s="105">
        <v>119.929</v>
      </c>
      <c r="D267" s="105">
        <v>-0.19352500140666962</v>
      </c>
      <c r="E267" s="105">
        <v>789.2063598632812</v>
      </c>
      <c r="F267" s="105">
        <v>0.09447500109672546</v>
      </c>
      <c r="H267" s="3">
        <f t="shared" si="1"/>
        <v>4078.058928</v>
      </c>
      <c r="L267" s="3">
        <f t="shared" si="2"/>
        <v>315.8801899</v>
      </c>
    </row>
    <row r="268">
      <c r="A268" s="105">
        <v>45325.0</v>
      </c>
      <c r="B268" s="105">
        <v>267.0</v>
      </c>
      <c r="C268" s="105">
        <v>120.029</v>
      </c>
      <c r="D268" s="105">
        <v>-0.1936749964952469</v>
      </c>
      <c r="E268" s="105">
        <v>792.8369750976562</v>
      </c>
      <c r="F268" s="105">
        <v>0.09462500363588333</v>
      </c>
      <c r="H268" s="3">
        <f t="shared" si="1"/>
        <v>4093.646518</v>
      </c>
      <c r="L268" s="3">
        <f t="shared" si="2"/>
        <v>317.0875807</v>
      </c>
    </row>
    <row r="269">
      <c r="A269" s="105">
        <v>45325.0</v>
      </c>
      <c r="B269" s="105">
        <v>268.0</v>
      </c>
      <c r="C269" s="105">
        <v>120.131</v>
      </c>
      <c r="D269" s="105">
        <v>-0.19380000233650208</v>
      </c>
      <c r="E269" s="105">
        <v>794.8801879882812</v>
      </c>
      <c r="F269" s="105">
        <v>0.09475000202655792</v>
      </c>
      <c r="H269" s="3">
        <f t="shared" si="1"/>
        <v>4101.548908</v>
      </c>
      <c r="L269" s="3">
        <f t="shared" si="2"/>
        <v>317.6996877</v>
      </c>
    </row>
    <row r="270">
      <c r="A270" s="105">
        <v>45325.0</v>
      </c>
      <c r="B270" s="105">
        <v>269.0</v>
      </c>
      <c r="C270" s="105">
        <v>120.33</v>
      </c>
      <c r="D270" s="105">
        <v>-0.19417499005794525</v>
      </c>
      <c r="E270" s="105">
        <v>799.5397338867188</v>
      </c>
      <c r="F270" s="105">
        <v>0.0951249897480011</v>
      </c>
      <c r="H270" s="3">
        <f t="shared" si="1"/>
        <v>4117.624693</v>
      </c>
      <c r="L270" s="3">
        <f t="shared" si="2"/>
        <v>318.9448933</v>
      </c>
    </row>
    <row r="271">
      <c r="A271" s="105">
        <v>45325.0</v>
      </c>
      <c r="B271" s="105">
        <v>270.0</v>
      </c>
      <c r="C271" s="105">
        <v>120.429</v>
      </c>
      <c r="D271" s="105">
        <v>-0.19439999759197235</v>
      </c>
      <c r="E271" s="105">
        <v>803.831787109375</v>
      </c>
      <c r="F271" s="105">
        <v>0.0953499972820282</v>
      </c>
      <c r="H271" s="3">
        <f t="shared" si="1"/>
        <v>4134.937228</v>
      </c>
      <c r="L271" s="3">
        <f t="shared" si="2"/>
        <v>320.2858957</v>
      </c>
    </row>
    <row r="272">
      <c r="A272" s="105">
        <v>45325.0</v>
      </c>
      <c r="B272" s="105">
        <v>271.0</v>
      </c>
      <c r="C272" s="105">
        <v>120.63</v>
      </c>
      <c r="D272" s="105">
        <v>-0.1947999894618988</v>
      </c>
      <c r="E272" s="105">
        <v>808.6089477539062</v>
      </c>
      <c r="F272" s="105">
        <v>0.09574998915195465</v>
      </c>
      <c r="H272" s="3">
        <f t="shared" si="1"/>
        <v>4150.970182</v>
      </c>
      <c r="L272" s="3">
        <f t="shared" si="2"/>
        <v>321.5277838</v>
      </c>
    </row>
    <row r="273">
      <c r="A273" s="105">
        <v>45325.0</v>
      </c>
      <c r="B273" s="105">
        <v>272.0</v>
      </c>
      <c r="C273" s="105">
        <v>120.729</v>
      </c>
      <c r="D273" s="105">
        <v>-0.194924995303154</v>
      </c>
      <c r="E273" s="105">
        <v>811.1224975585938</v>
      </c>
      <c r="F273" s="105">
        <v>0.09587498754262924</v>
      </c>
      <c r="H273" s="3">
        <f t="shared" si="1"/>
        <v>4161.203115</v>
      </c>
      <c r="L273" s="3">
        <f t="shared" si="2"/>
        <v>322.320411</v>
      </c>
    </row>
    <row r="274">
      <c r="A274" s="105">
        <v>45325.0</v>
      </c>
      <c r="B274" s="105">
        <v>273.0</v>
      </c>
      <c r="C274" s="105">
        <v>120.93</v>
      </c>
      <c r="D274" s="105">
        <v>-0.19519999623298645</v>
      </c>
      <c r="E274" s="105">
        <v>814.4151000976562</v>
      </c>
      <c r="F274" s="105">
        <v>0.0961500033736229</v>
      </c>
      <c r="H274" s="3">
        <f t="shared" si="1"/>
        <v>4172.208585</v>
      </c>
      <c r="L274" s="3">
        <f t="shared" si="2"/>
        <v>323.1728779</v>
      </c>
    </row>
    <row r="275">
      <c r="A275" s="105">
        <v>45325.0</v>
      </c>
      <c r="B275" s="105">
        <v>274.0</v>
      </c>
      <c r="C275" s="105">
        <v>121.029</v>
      </c>
      <c r="D275" s="105">
        <v>-0.19539999961853027</v>
      </c>
      <c r="E275" s="105">
        <v>818.1780395507812</v>
      </c>
      <c r="F275" s="105">
        <v>0.09634999930858612</v>
      </c>
      <c r="H275" s="3">
        <f t="shared" si="1"/>
        <v>4187.195707</v>
      </c>
      <c r="L275" s="3">
        <f t="shared" si="2"/>
        <v>324.3337574</v>
      </c>
    </row>
    <row r="276">
      <c r="A276" s="105">
        <v>45325.0</v>
      </c>
      <c r="B276" s="105">
        <v>275.0</v>
      </c>
      <c r="C276" s="105">
        <v>121.23</v>
      </c>
      <c r="D276" s="105">
        <v>-0.19564999639987946</v>
      </c>
      <c r="E276" s="105">
        <v>821.455810546875</v>
      </c>
      <c r="F276" s="105">
        <v>0.0966000035405159</v>
      </c>
      <c r="H276" s="3">
        <f t="shared" si="1"/>
        <v>4198.598649</v>
      </c>
      <c r="L276" s="3">
        <f t="shared" si="2"/>
        <v>325.2170117</v>
      </c>
    </row>
    <row r="277">
      <c r="A277" s="105">
        <v>45325.0</v>
      </c>
      <c r="B277" s="105">
        <v>276.0</v>
      </c>
      <c r="C277" s="105">
        <v>121.329</v>
      </c>
      <c r="D277" s="105">
        <v>-0.19584999978542328</v>
      </c>
      <c r="E277" s="105">
        <v>823.6900634765625</v>
      </c>
      <c r="F277" s="105">
        <v>0.09679999947547913</v>
      </c>
      <c r="H277" s="3">
        <f t="shared" si="1"/>
        <v>4205.718991</v>
      </c>
      <c r="L277" s="3">
        <f t="shared" si="2"/>
        <v>325.7685425</v>
      </c>
    </row>
    <row r="278">
      <c r="A278" s="105">
        <v>45325.0</v>
      </c>
      <c r="B278" s="105">
        <v>277.0</v>
      </c>
      <c r="C278" s="105">
        <v>121.429</v>
      </c>
      <c r="D278" s="105">
        <v>-0.19602499902248383</v>
      </c>
      <c r="E278" s="105">
        <v>827.1590576171875</v>
      </c>
      <c r="F278" s="105">
        <v>0.09697499871253967</v>
      </c>
      <c r="H278" s="3">
        <f t="shared" si="1"/>
        <v>4219.661073</v>
      </c>
      <c r="L278" s="3">
        <f t="shared" si="2"/>
        <v>326.8484748</v>
      </c>
    </row>
    <row r="279">
      <c r="A279" s="105">
        <v>45325.0</v>
      </c>
      <c r="B279" s="105">
        <v>278.0</v>
      </c>
      <c r="C279" s="105">
        <v>121.629</v>
      </c>
      <c r="D279" s="105">
        <v>-0.19622500240802765</v>
      </c>
      <c r="E279" s="105">
        <v>830.2164306640625</v>
      </c>
      <c r="F279" s="105">
        <v>0.0971750020980835</v>
      </c>
      <c r="H279" s="3">
        <f t="shared" si="1"/>
        <v>4230.941116</v>
      </c>
      <c r="L279" s="3">
        <f t="shared" si="2"/>
        <v>327.7222096</v>
      </c>
    </row>
    <row r="280">
      <c r="A280" s="105">
        <v>45325.0</v>
      </c>
      <c r="B280" s="105">
        <v>279.0</v>
      </c>
      <c r="C280" s="105">
        <v>121.729</v>
      </c>
      <c r="D280" s="105">
        <v>-0.19664999842643738</v>
      </c>
      <c r="E280" s="105">
        <v>835.7431640625</v>
      </c>
      <c r="F280" s="105">
        <v>0.09759999811649323</v>
      </c>
      <c r="H280" s="3">
        <f t="shared" si="1"/>
        <v>4249.901707</v>
      </c>
      <c r="L280" s="3">
        <f t="shared" si="2"/>
        <v>329.190868</v>
      </c>
    </row>
    <row r="281">
      <c r="A281" s="105">
        <v>45325.0</v>
      </c>
      <c r="B281" s="105">
        <v>280.0</v>
      </c>
      <c r="C281" s="105">
        <v>121.929</v>
      </c>
      <c r="D281" s="105">
        <v>-0.19687499105930328</v>
      </c>
      <c r="E281" s="105">
        <v>838.7417602539062</v>
      </c>
      <c r="F281" s="105">
        <v>0.09782499074935913</v>
      </c>
      <c r="H281" s="3">
        <f t="shared" si="1"/>
        <v>4260.275801</v>
      </c>
      <c r="L281" s="3">
        <f t="shared" si="2"/>
        <v>329.9944294</v>
      </c>
    </row>
    <row r="282">
      <c r="A282" s="105">
        <v>45325.0</v>
      </c>
      <c r="B282" s="105">
        <v>281.0</v>
      </c>
      <c r="C282" s="105">
        <v>122.029</v>
      </c>
      <c r="D282" s="105">
        <v>-0.19712498784065247</v>
      </c>
      <c r="E282" s="105">
        <v>841.3875732421875</v>
      </c>
      <c r="F282" s="105">
        <v>0.09807498753070831</v>
      </c>
      <c r="H282" s="3">
        <f t="shared" si="1"/>
        <v>4268.294864</v>
      </c>
      <c r="L282" s="3">
        <f t="shared" si="2"/>
        <v>330.6155737</v>
      </c>
    </row>
    <row r="283">
      <c r="A283" s="105">
        <v>45325.0</v>
      </c>
      <c r="B283" s="105">
        <v>282.0</v>
      </c>
      <c r="C283" s="105">
        <v>122.129</v>
      </c>
      <c r="D283" s="105">
        <v>-0.19722498953342438</v>
      </c>
      <c r="E283" s="105">
        <v>844.635986328125</v>
      </c>
      <c r="F283" s="105">
        <v>0.09817498922348022</v>
      </c>
      <c r="H283" s="3">
        <f t="shared" si="1"/>
        <v>4282.601248</v>
      </c>
      <c r="L283" s="3">
        <f t="shared" si="2"/>
        <v>331.7237242</v>
      </c>
    </row>
    <row r="284">
      <c r="A284" s="105">
        <v>45325.0</v>
      </c>
      <c r="B284" s="105">
        <v>283.0</v>
      </c>
      <c r="C284" s="105">
        <v>122.329</v>
      </c>
      <c r="D284" s="105">
        <v>-0.19747500121593475</v>
      </c>
      <c r="E284" s="105">
        <v>847.4287719726562</v>
      </c>
      <c r="F284" s="105">
        <v>0.0984250009059906</v>
      </c>
      <c r="H284" s="3">
        <f t="shared" si="1"/>
        <v>4291.321771</v>
      </c>
      <c r="L284" s="3">
        <f t="shared" si="2"/>
        <v>332.3992026</v>
      </c>
    </row>
    <row r="285">
      <c r="A285" s="105">
        <v>45325.0</v>
      </c>
      <c r="B285" s="105">
        <v>284.0</v>
      </c>
      <c r="C285" s="105">
        <v>122.43</v>
      </c>
      <c r="D285" s="105">
        <v>-0.19772499799728394</v>
      </c>
      <c r="E285" s="105">
        <v>850.2803955078125</v>
      </c>
      <c r="F285" s="105">
        <v>0.09867499768733978</v>
      </c>
      <c r="H285" s="3">
        <f t="shared" si="1"/>
        <v>4300.318139</v>
      </c>
      <c r="L285" s="3">
        <f t="shared" si="2"/>
        <v>333.0960475</v>
      </c>
    </row>
    <row r="286">
      <c r="A286" s="105">
        <v>45325.0</v>
      </c>
      <c r="B286" s="105">
        <v>285.0</v>
      </c>
      <c r="C286" s="105">
        <v>122.529</v>
      </c>
      <c r="D286" s="105">
        <v>-0.1978749930858612</v>
      </c>
      <c r="E286" s="105">
        <v>853.4994506835938</v>
      </c>
      <c r="F286" s="105">
        <v>0.09882499277591705</v>
      </c>
      <c r="H286" s="3">
        <f t="shared" si="1"/>
        <v>4313.326497</v>
      </c>
      <c r="L286" s="3">
        <f t="shared" si="2"/>
        <v>334.1036549</v>
      </c>
    </row>
    <row r="287">
      <c r="A287" s="105">
        <v>45325.0</v>
      </c>
      <c r="B287" s="105">
        <v>286.0</v>
      </c>
      <c r="C287" s="105">
        <v>122.731</v>
      </c>
      <c r="D287" s="105">
        <v>-0.1981000006198883</v>
      </c>
      <c r="E287" s="105">
        <v>856.3657836914062</v>
      </c>
      <c r="F287" s="105">
        <v>0.09905000030994415</v>
      </c>
      <c r="H287" s="3">
        <f t="shared" si="1"/>
        <v>4322.896421</v>
      </c>
      <c r="L287" s="3">
        <f t="shared" si="2"/>
        <v>334.8449265</v>
      </c>
    </row>
    <row r="288">
      <c r="A288" s="105">
        <v>45325.0</v>
      </c>
      <c r="B288" s="105">
        <v>287.0</v>
      </c>
      <c r="C288" s="105">
        <v>122.829</v>
      </c>
      <c r="D288" s="105">
        <v>-0.1983499974012375</v>
      </c>
      <c r="E288" s="105">
        <v>859.349609375</v>
      </c>
      <c r="F288" s="105">
        <v>0.09929999709129333</v>
      </c>
      <c r="H288" s="3">
        <f t="shared" si="1"/>
        <v>4332.491155</v>
      </c>
      <c r="L288" s="3">
        <f t="shared" si="2"/>
        <v>335.5881199</v>
      </c>
    </row>
    <row r="289">
      <c r="A289" s="105">
        <v>45325.0</v>
      </c>
      <c r="B289" s="105">
        <v>288.0</v>
      </c>
      <c r="C289" s="105">
        <v>122.929</v>
      </c>
      <c r="D289" s="105">
        <v>-0.19847498834133148</v>
      </c>
      <c r="E289" s="105">
        <v>862.274658203125</v>
      </c>
      <c r="F289" s="105">
        <v>0.09942498803138733</v>
      </c>
      <c r="H289" s="3">
        <f t="shared" si="1"/>
        <v>4344.50036</v>
      </c>
      <c r="L289" s="3">
        <f t="shared" si="2"/>
        <v>336.5183345</v>
      </c>
    </row>
    <row r="290">
      <c r="A290" s="105">
        <v>45325.0</v>
      </c>
      <c r="B290" s="105">
        <v>289.0</v>
      </c>
      <c r="C290" s="105">
        <v>123.029</v>
      </c>
      <c r="D290" s="105">
        <v>-0.19872500002384186</v>
      </c>
      <c r="E290" s="105">
        <v>865.33203125</v>
      </c>
      <c r="F290" s="105">
        <v>0.0996749997138977</v>
      </c>
      <c r="H290" s="3">
        <f t="shared" si="1"/>
        <v>4354.419581</v>
      </c>
      <c r="L290" s="3">
        <f t="shared" si="2"/>
        <v>337.2866621</v>
      </c>
    </row>
    <row r="291">
      <c r="A291" s="105">
        <v>45325.0</v>
      </c>
      <c r="B291" s="105">
        <v>290.0</v>
      </c>
      <c r="C291" s="105">
        <v>123.129</v>
      </c>
      <c r="D291" s="105">
        <v>-0.19894999265670776</v>
      </c>
      <c r="E291" s="105">
        <v>868.7421875</v>
      </c>
      <c r="F291" s="105">
        <v>0.09989999234676361</v>
      </c>
      <c r="H291" s="3">
        <f t="shared" si="1"/>
        <v>4366.635936</v>
      </c>
      <c r="L291" s="3">
        <f t="shared" si="2"/>
        <v>338.2329223</v>
      </c>
    </row>
    <row r="292">
      <c r="A292" s="105">
        <v>45325.0</v>
      </c>
      <c r="B292" s="105">
        <v>291.0</v>
      </c>
      <c r="C292" s="105">
        <v>123.229</v>
      </c>
      <c r="D292" s="105">
        <v>-0.19904999434947968</v>
      </c>
      <c r="E292" s="105">
        <v>871.1087646484375</v>
      </c>
      <c r="F292" s="105">
        <v>0.09999998658895493</v>
      </c>
      <c r="H292" s="3">
        <f t="shared" si="1"/>
        <v>4376.331522</v>
      </c>
      <c r="L292" s="3">
        <f t="shared" si="2"/>
        <v>338.9839275</v>
      </c>
    </row>
    <row r="293">
      <c r="A293" s="105">
        <v>45325.0</v>
      </c>
      <c r="B293" s="105">
        <v>292.0</v>
      </c>
      <c r="C293" s="105">
        <v>123.429</v>
      </c>
      <c r="D293" s="105">
        <v>-0.19942499697208405</v>
      </c>
      <c r="E293" s="105">
        <v>875.3419799804688</v>
      </c>
      <c r="F293" s="105">
        <v>0.10037499666213989</v>
      </c>
      <c r="H293" s="3">
        <f t="shared" si="1"/>
        <v>4389.329288</v>
      </c>
      <c r="L293" s="3">
        <f t="shared" si="2"/>
        <v>339.9907145</v>
      </c>
    </row>
    <row r="294">
      <c r="A294" s="105">
        <v>45325.0</v>
      </c>
      <c r="B294" s="105">
        <v>293.0</v>
      </c>
      <c r="C294" s="105">
        <v>123.529</v>
      </c>
      <c r="D294" s="105">
        <v>-0.19954998791217804</v>
      </c>
      <c r="E294" s="105">
        <v>878.5169067382812</v>
      </c>
      <c r="F294" s="105">
        <v>0.10049998760223389</v>
      </c>
      <c r="H294" s="3">
        <f t="shared" si="1"/>
        <v>4402.490403</v>
      </c>
      <c r="L294" s="3">
        <f t="shared" si="2"/>
        <v>341.0101543</v>
      </c>
    </row>
    <row r="295">
      <c r="A295" s="105">
        <v>45325.0</v>
      </c>
      <c r="B295" s="105">
        <v>294.0</v>
      </c>
      <c r="C295" s="105">
        <v>123.729</v>
      </c>
      <c r="D295" s="105">
        <v>-0.1998249888420105</v>
      </c>
      <c r="E295" s="105">
        <v>881.5742797851562</v>
      </c>
      <c r="F295" s="105">
        <v>0.10077498853206635</v>
      </c>
      <c r="H295" s="3">
        <f t="shared" si="1"/>
        <v>4411.73191</v>
      </c>
      <c r="L295" s="3">
        <f t="shared" si="2"/>
        <v>341.7259873</v>
      </c>
    </row>
    <row r="296">
      <c r="A296" s="105">
        <v>45325.0</v>
      </c>
      <c r="B296" s="105">
        <v>295.0</v>
      </c>
      <c r="C296" s="105">
        <v>123.829</v>
      </c>
      <c r="D296" s="105">
        <v>-0.2000499963760376</v>
      </c>
      <c r="E296" s="105">
        <v>884.9110107421875</v>
      </c>
      <c r="F296" s="105">
        <v>0.10100000351667404</v>
      </c>
      <c r="H296" s="3">
        <f t="shared" si="1"/>
        <v>4423.449272</v>
      </c>
      <c r="L296" s="3">
        <f t="shared" si="2"/>
        <v>342.6335961</v>
      </c>
    </row>
    <row r="297">
      <c r="A297" s="105">
        <v>45325.0</v>
      </c>
      <c r="B297" s="105">
        <v>296.0</v>
      </c>
      <c r="C297" s="105">
        <v>123.931</v>
      </c>
      <c r="D297" s="105">
        <v>-0.20019999146461487</v>
      </c>
      <c r="E297" s="105">
        <v>887.4391479492188</v>
      </c>
      <c r="F297" s="105">
        <v>0.10114999115467072</v>
      </c>
      <c r="H297" s="3">
        <f t="shared" si="1"/>
        <v>4432.763166</v>
      </c>
      <c r="L297" s="3">
        <f t="shared" si="2"/>
        <v>343.3550361</v>
      </c>
    </row>
    <row r="298">
      <c r="A298" s="105">
        <v>45325.0</v>
      </c>
      <c r="B298" s="105">
        <v>297.0</v>
      </c>
      <c r="C298" s="105">
        <v>124.129</v>
      </c>
      <c r="D298" s="105">
        <v>-0.20044998824596405</v>
      </c>
      <c r="E298" s="105">
        <v>890.4671020507812</v>
      </c>
      <c r="F298" s="105">
        <v>0.1013999879360199</v>
      </c>
      <c r="H298" s="3">
        <f t="shared" si="1"/>
        <v>4442.340505</v>
      </c>
      <c r="L298" s="3">
        <f t="shared" si="2"/>
        <v>344.0968821</v>
      </c>
    </row>
    <row r="299">
      <c r="A299" s="105">
        <v>45325.0</v>
      </c>
      <c r="B299" s="105">
        <v>298.0</v>
      </c>
      <c r="C299" s="105">
        <v>124.231</v>
      </c>
      <c r="D299" s="105">
        <v>-0.20067499577999115</v>
      </c>
      <c r="E299" s="105">
        <v>893.64208984375</v>
      </c>
      <c r="F299" s="105">
        <v>0.1016250029206276</v>
      </c>
      <c r="H299" s="3">
        <f t="shared" si="1"/>
        <v>4453.181057</v>
      </c>
      <c r="L299" s="3">
        <f t="shared" si="2"/>
        <v>344.9365746</v>
      </c>
    </row>
    <row r="300">
      <c r="A300" s="105">
        <v>45325.0</v>
      </c>
      <c r="B300" s="105">
        <v>299.0</v>
      </c>
      <c r="C300" s="105">
        <v>124.329</v>
      </c>
      <c r="D300" s="105">
        <v>-0.20089998841285706</v>
      </c>
      <c r="E300" s="105">
        <v>897.140380859375</v>
      </c>
      <c r="F300" s="105">
        <v>0.1018499881029129</v>
      </c>
      <c r="H300" s="3">
        <f t="shared" si="1"/>
        <v>4465.606932</v>
      </c>
      <c r="L300" s="3">
        <f t="shared" si="2"/>
        <v>345.8990638</v>
      </c>
    </row>
    <row r="301">
      <c r="A301" s="105">
        <v>45325.0</v>
      </c>
      <c r="B301" s="105">
        <v>300.0</v>
      </c>
      <c r="C301" s="105">
        <v>124.429</v>
      </c>
      <c r="D301" s="105">
        <v>-0.20109999179840088</v>
      </c>
      <c r="E301" s="105">
        <v>899.1688842773438</v>
      </c>
      <c r="F301" s="105">
        <v>0.10204999148845673</v>
      </c>
      <c r="H301" s="3">
        <f t="shared" si="1"/>
        <v>4471.252715</v>
      </c>
      <c r="L301" s="3">
        <f t="shared" si="2"/>
        <v>346.3363775</v>
      </c>
    </row>
    <row r="302">
      <c r="A302" s="105">
        <v>45325.0</v>
      </c>
      <c r="B302" s="105">
        <v>301.0</v>
      </c>
      <c r="C302" s="105">
        <v>124.531</v>
      </c>
      <c r="D302" s="105">
        <v>-0.2012999951839447</v>
      </c>
      <c r="E302" s="105">
        <v>902.6377563476562</v>
      </c>
      <c r="F302" s="105">
        <v>0.10224998742341995</v>
      </c>
      <c r="H302" s="3">
        <f t="shared" si="1"/>
        <v>4484.042613</v>
      </c>
      <c r="L302" s="3">
        <f t="shared" si="2"/>
        <v>347.3270634</v>
      </c>
    </row>
    <row r="303">
      <c r="A303" s="105">
        <v>45325.0</v>
      </c>
      <c r="B303" s="105">
        <v>302.0</v>
      </c>
      <c r="C303" s="105">
        <v>124.629</v>
      </c>
      <c r="D303" s="105">
        <v>-0.2013999968767166</v>
      </c>
      <c r="E303" s="105">
        <v>904.5192260742188</v>
      </c>
      <c r="F303" s="105">
        <v>0.10234999656677246</v>
      </c>
      <c r="H303" s="3">
        <f t="shared" si="1"/>
        <v>4491.158094</v>
      </c>
      <c r="L303" s="3">
        <f t="shared" si="2"/>
        <v>347.8782176</v>
      </c>
    </row>
    <row r="304">
      <c r="A304" s="105">
        <v>45325.0</v>
      </c>
      <c r="B304" s="105">
        <v>303.0</v>
      </c>
      <c r="C304" s="105">
        <v>124.831</v>
      </c>
      <c r="D304" s="105">
        <v>-0.20170000195503235</v>
      </c>
      <c r="E304" s="105">
        <v>907.7823486328125</v>
      </c>
      <c r="F304" s="105">
        <v>0.1026500016450882</v>
      </c>
      <c r="H304" s="3">
        <f t="shared" si="1"/>
        <v>4500.656122</v>
      </c>
      <c r="L304" s="3">
        <f t="shared" si="2"/>
        <v>348.6139203</v>
      </c>
    </row>
    <row r="305">
      <c r="A305" s="105">
        <v>45325.0</v>
      </c>
      <c r="B305" s="105">
        <v>304.0</v>
      </c>
      <c r="C305" s="105">
        <v>124.929</v>
      </c>
      <c r="D305" s="105">
        <v>-0.20189999043941498</v>
      </c>
      <c r="E305" s="105">
        <v>911.236572265625</v>
      </c>
      <c r="F305" s="105">
        <v>0.10284999012947083</v>
      </c>
      <c r="H305" s="3">
        <f t="shared" si="1"/>
        <v>4513.306664</v>
      </c>
      <c r="L305" s="3">
        <f t="shared" si="2"/>
        <v>349.5938119</v>
      </c>
    </row>
    <row r="306">
      <c r="A306" s="105">
        <v>45325.0</v>
      </c>
      <c r="B306" s="105">
        <v>305.0</v>
      </c>
      <c r="C306" s="105">
        <v>125.029</v>
      </c>
      <c r="D306" s="105">
        <v>-0.20202499628067017</v>
      </c>
      <c r="E306" s="105">
        <v>913.3826293945312</v>
      </c>
      <c r="F306" s="105">
        <v>0.10297500342130661</v>
      </c>
      <c r="H306" s="3">
        <f t="shared" si="1"/>
        <v>4521.136722</v>
      </c>
      <c r="L306" s="3">
        <f t="shared" si="2"/>
        <v>350.2003162</v>
      </c>
    </row>
    <row r="307">
      <c r="A307" s="105">
        <v>45325.0</v>
      </c>
      <c r="B307" s="105">
        <v>306.0</v>
      </c>
      <c r="C307" s="105">
        <v>125.229</v>
      </c>
      <c r="D307" s="105">
        <v>-0.2023250013589859</v>
      </c>
      <c r="E307" s="105">
        <v>917.130859375</v>
      </c>
      <c r="F307" s="105">
        <v>0.10327500104904175</v>
      </c>
      <c r="H307" s="3">
        <f t="shared" si="1"/>
        <v>4532.958622</v>
      </c>
      <c r="L307" s="3">
        <f t="shared" si="2"/>
        <v>351.1160224</v>
      </c>
    </row>
    <row r="308">
      <c r="A308" s="105">
        <v>45325.0</v>
      </c>
      <c r="B308" s="105">
        <v>307.0</v>
      </c>
      <c r="C308" s="105">
        <v>125.329</v>
      </c>
      <c r="D308" s="105">
        <v>-0.20250000059604645</v>
      </c>
      <c r="E308" s="105">
        <v>920.5262451171875</v>
      </c>
      <c r="F308" s="105">
        <v>0.1034500002861023</v>
      </c>
      <c r="H308" s="3">
        <f t="shared" si="1"/>
        <v>4545.808604</v>
      </c>
      <c r="L308" s="3">
        <f t="shared" si="2"/>
        <v>352.1113624</v>
      </c>
    </row>
    <row r="309">
      <c r="A309" s="105">
        <v>45325.0</v>
      </c>
      <c r="B309" s="105">
        <v>308.0</v>
      </c>
      <c r="C309" s="105">
        <v>125.43</v>
      </c>
      <c r="D309" s="105">
        <v>-0.20262499153614044</v>
      </c>
      <c r="E309" s="105">
        <v>922.6134643554688</v>
      </c>
      <c r="F309" s="105">
        <v>0.10357499122619629</v>
      </c>
      <c r="H309" s="3">
        <f t="shared" si="1"/>
        <v>4553.305381</v>
      </c>
      <c r="L309" s="3">
        <f t="shared" si="2"/>
        <v>352.6920512</v>
      </c>
    </row>
    <row r="310">
      <c r="A310" s="105">
        <v>45325.0</v>
      </c>
      <c r="B310" s="105">
        <v>309.0</v>
      </c>
      <c r="C310" s="105">
        <v>125.629</v>
      </c>
      <c r="D310" s="105">
        <v>-0.20309999585151672</v>
      </c>
      <c r="E310" s="105">
        <v>929.4778442382812</v>
      </c>
      <c r="F310" s="105">
        <v>0.10405000299215317</v>
      </c>
      <c r="H310" s="3">
        <f t="shared" si="1"/>
        <v>4576.454275</v>
      </c>
      <c r="L310" s="3">
        <f t="shared" si="2"/>
        <v>354.485129</v>
      </c>
    </row>
    <row r="311">
      <c r="A311" s="105">
        <v>45325.0</v>
      </c>
      <c r="B311" s="105">
        <v>310.0</v>
      </c>
      <c r="C311" s="105">
        <v>125.829</v>
      </c>
      <c r="D311" s="105">
        <v>-0.20337499678134918</v>
      </c>
      <c r="E311" s="105">
        <v>932.9320678710938</v>
      </c>
      <c r="F311" s="105">
        <v>0.10432499647140503</v>
      </c>
      <c r="H311" s="3">
        <f t="shared" si="1"/>
        <v>4587.25056</v>
      </c>
      <c r="L311" s="3">
        <f t="shared" si="2"/>
        <v>355.3213927</v>
      </c>
    </row>
    <row r="312">
      <c r="A312" s="105">
        <v>45325.0</v>
      </c>
      <c r="B312" s="105">
        <v>311.0</v>
      </c>
      <c r="C312" s="105">
        <v>125.929</v>
      </c>
      <c r="D312" s="105">
        <v>-0.2035999894142151</v>
      </c>
      <c r="E312" s="105">
        <v>936.151123046875</v>
      </c>
      <c r="F312" s="105">
        <v>0.10454998910427094</v>
      </c>
      <c r="H312" s="3">
        <f t="shared" si="1"/>
        <v>4597.992003</v>
      </c>
      <c r="L312" s="3">
        <f t="shared" si="2"/>
        <v>356.1534084</v>
      </c>
    </row>
    <row r="313">
      <c r="A313" s="105">
        <v>45325.0</v>
      </c>
      <c r="B313" s="105">
        <v>312.0</v>
      </c>
      <c r="C313" s="105">
        <v>126.03</v>
      </c>
      <c r="D313" s="105">
        <v>-0.20372499525547028</v>
      </c>
      <c r="E313" s="105">
        <v>938.64990234375</v>
      </c>
      <c r="F313" s="105">
        <v>0.10467498749494553</v>
      </c>
      <c r="H313" s="3">
        <f t="shared" si="1"/>
        <v>4607.436123</v>
      </c>
      <c r="L313" s="3">
        <f t="shared" si="2"/>
        <v>356.8849355</v>
      </c>
    </row>
    <row r="314">
      <c r="A314" s="105">
        <v>45325.0</v>
      </c>
      <c r="B314" s="105">
        <v>313.0</v>
      </c>
      <c r="C314" s="105">
        <v>126.229</v>
      </c>
      <c r="D314" s="105">
        <v>-0.20399999618530273</v>
      </c>
      <c r="E314" s="105">
        <v>942.0306396484375</v>
      </c>
      <c r="F314" s="105">
        <v>0.10495000332593918</v>
      </c>
      <c r="H314" s="3">
        <f t="shared" si="1"/>
        <v>4617.79734</v>
      </c>
      <c r="L314" s="3">
        <f t="shared" si="2"/>
        <v>357.6874994</v>
      </c>
    </row>
    <row r="315">
      <c r="A315" s="105">
        <v>45325.0</v>
      </c>
      <c r="B315" s="105">
        <v>314.0</v>
      </c>
      <c r="C315" s="105">
        <v>126.329</v>
      </c>
      <c r="D315" s="105">
        <v>-0.20422498881816864</v>
      </c>
      <c r="E315" s="105">
        <v>945.3231811523438</v>
      </c>
      <c r="F315" s="105">
        <v>0.10517498850822449</v>
      </c>
      <c r="H315" s="3">
        <f t="shared" si="1"/>
        <v>4628.832087</v>
      </c>
      <c r="L315" s="3">
        <f t="shared" si="2"/>
        <v>358.542234</v>
      </c>
    </row>
    <row r="316">
      <c r="A316" s="105">
        <v>45325.0</v>
      </c>
      <c r="B316" s="105">
        <v>315.0</v>
      </c>
      <c r="C316" s="105">
        <v>126.429</v>
      </c>
      <c r="D316" s="105">
        <v>-0.20434999465942383</v>
      </c>
      <c r="E316" s="105">
        <v>947.6896362304688</v>
      </c>
      <c r="F316" s="105">
        <v>0.10529998689889908</v>
      </c>
      <c r="H316" s="3">
        <f t="shared" si="1"/>
        <v>4637.58092</v>
      </c>
      <c r="L316" s="3">
        <f t="shared" si="2"/>
        <v>359.2199052</v>
      </c>
    </row>
    <row r="317">
      <c r="A317" s="105">
        <v>45325.0</v>
      </c>
      <c r="B317" s="105">
        <v>316.0</v>
      </c>
      <c r="C317" s="105">
        <v>126.63</v>
      </c>
      <c r="D317" s="105">
        <v>-0.2046249955892563</v>
      </c>
      <c r="E317" s="105">
        <v>950.5706787109375</v>
      </c>
      <c r="F317" s="105">
        <v>0.10557500272989273</v>
      </c>
      <c r="H317" s="3">
        <f t="shared" si="1"/>
        <v>4645.427974</v>
      </c>
      <c r="L317" s="3">
        <f t="shared" si="2"/>
        <v>359.827726</v>
      </c>
    </row>
    <row r="318">
      <c r="A318" s="105">
        <v>45325.0</v>
      </c>
      <c r="B318" s="105">
        <v>317.0</v>
      </c>
      <c r="C318" s="105">
        <v>126.729</v>
      </c>
      <c r="D318" s="105">
        <v>-0.2048499882221222</v>
      </c>
      <c r="E318" s="105">
        <v>953.8632202148438</v>
      </c>
      <c r="F318" s="105">
        <v>0.10579998791217804</v>
      </c>
      <c r="H318" s="3">
        <f t="shared" si="1"/>
        <v>4656.398707</v>
      </c>
      <c r="L318" s="3">
        <f t="shared" si="2"/>
        <v>360.6775021</v>
      </c>
    </row>
    <row r="319">
      <c r="A319" s="105">
        <v>45325.0</v>
      </c>
      <c r="B319" s="105">
        <v>318.0</v>
      </c>
      <c r="C319" s="105">
        <v>126.829</v>
      </c>
      <c r="D319" s="105">
        <v>-0.2050749957561493</v>
      </c>
      <c r="E319" s="105">
        <v>957.670166015625</v>
      </c>
      <c r="F319" s="105">
        <v>0.10602500289678574</v>
      </c>
      <c r="H319" s="3">
        <f t="shared" si="1"/>
        <v>4669.853399</v>
      </c>
      <c r="L319" s="3">
        <f t="shared" si="2"/>
        <v>361.7196819</v>
      </c>
    </row>
    <row r="320">
      <c r="A320" s="105">
        <v>45325.0</v>
      </c>
      <c r="B320" s="105">
        <v>319.0</v>
      </c>
      <c r="C320" s="105">
        <v>127.029</v>
      </c>
      <c r="D320" s="105">
        <v>-0.20547498762607574</v>
      </c>
      <c r="E320" s="105">
        <v>962.5208129882812</v>
      </c>
      <c r="F320" s="105">
        <v>0.10642498731613159</v>
      </c>
      <c r="H320" s="3">
        <f t="shared" si="1"/>
        <v>4684.369733</v>
      </c>
      <c r="L320" s="3">
        <f t="shared" si="2"/>
        <v>362.8440949</v>
      </c>
    </row>
    <row r="321">
      <c r="A321" s="105">
        <v>45325.0</v>
      </c>
      <c r="B321" s="105">
        <v>320.0</v>
      </c>
      <c r="C321" s="105">
        <v>127.129</v>
      </c>
      <c r="D321" s="105">
        <v>-0.20557498931884766</v>
      </c>
      <c r="E321" s="105">
        <v>964.8432006835938</v>
      </c>
      <c r="F321" s="105">
        <v>0.1065249890089035</v>
      </c>
      <c r="H321" s="3">
        <f t="shared" si="1"/>
        <v>4693.388062</v>
      </c>
      <c r="L321" s="3">
        <f t="shared" si="2"/>
        <v>363.5426408</v>
      </c>
    </row>
    <row r="322">
      <c r="A322" s="105">
        <v>45325.0</v>
      </c>
      <c r="B322" s="105">
        <v>321.0</v>
      </c>
      <c r="C322" s="105">
        <v>127.329</v>
      </c>
      <c r="D322" s="105">
        <v>-0.20584999024868011</v>
      </c>
      <c r="E322" s="105">
        <v>968.0621948242188</v>
      </c>
      <c r="F322" s="105">
        <v>0.10679998993873596</v>
      </c>
      <c r="H322" s="3">
        <f t="shared" si="1"/>
        <v>4702.755602</v>
      </c>
      <c r="L322" s="3">
        <f t="shared" si="2"/>
        <v>364.2682361</v>
      </c>
    </row>
    <row r="323">
      <c r="A323" s="105">
        <v>45325.0</v>
      </c>
      <c r="B323" s="105">
        <v>322.0</v>
      </c>
      <c r="C323" s="105">
        <v>127.429</v>
      </c>
      <c r="D323" s="105">
        <v>-0.20607499778270721</v>
      </c>
      <c r="E323" s="105">
        <v>971.3106079101562</v>
      </c>
      <c r="F323" s="105">
        <v>0.10702499747276306</v>
      </c>
      <c r="H323" s="3">
        <f t="shared" si="1"/>
        <v>4713.384051</v>
      </c>
      <c r="L323" s="3">
        <f t="shared" si="2"/>
        <v>365.0914995</v>
      </c>
    </row>
    <row r="324">
      <c r="A324" s="105">
        <v>45325.0</v>
      </c>
      <c r="B324" s="105">
        <v>323.0</v>
      </c>
      <c r="C324" s="105">
        <v>127.53</v>
      </c>
      <c r="D324" s="105">
        <v>-0.20617499947547913</v>
      </c>
      <c r="E324" s="105">
        <v>973.5301513671875</v>
      </c>
      <c r="F324" s="105">
        <v>0.10712499916553497</v>
      </c>
      <c r="H324" s="3">
        <f t="shared" si="1"/>
        <v>4721.863242</v>
      </c>
      <c r="L324" s="3">
        <f t="shared" si="2"/>
        <v>365.7482845</v>
      </c>
    </row>
    <row r="325">
      <c r="A325" s="105">
        <v>45325.0</v>
      </c>
      <c r="B325" s="105">
        <v>324.0</v>
      </c>
      <c r="C325" s="105">
        <v>127.729</v>
      </c>
      <c r="D325" s="105">
        <v>-0.20647498965263367</v>
      </c>
      <c r="E325" s="105">
        <v>977.057861328125</v>
      </c>
      <c r="F325" s="105">
        <v>0.10742498934268951</v>
      </c>
      <c r="H325" s="3">
        <f t="shared" si="1"/>
        <v>4732.088196</v>
      </c>
      <c r="L325" s="3">
        <f t="shared" si="2"/>
        <v>366.5402938</v>
      </c>
    </row>
    <row r="326">
      <c r="A326" s="105">
        <v>45325.0</v>
      </c>
      <c r="B326" s="105">
        <v>325.0</v>
      </c>
      <c r="C326" s="105">
        <v>127.829</v>
      </c>
      <c r="D326" s="105">
        <v>-0.2066749930381775</v>
      </c>
      <c r="E326" s="105">
        <v>980.8942260742188</v>
      </c>
      <c r="F326" s="105">
        <v>0.10762499272823334</v>
      </c>
      <c r="H326" s="3">
        <f t="shared" si="1"/>
        <v>4746.07117</v>
      </c>
      <c r="L326" s="3">
        <f t="shared" si="2"/>
        <v>367.6233936</v>
      </c>
    </row>
    <row r="327">
      <c r="A327" s="105">
        <v>45325.0</v>
      </c>
      <c r="B327" s="105">
        <v>326.0</v>
      </c>
      <c r="C327" s="105">
        <v>128.03</v>
      </c>
      <c r="D327" s="105">
        <v>-0.2069000005722046</v>
      </c>
      <c r="E327" s="105">
        <v>984.2308959960938</v>
      </c>
      <c r="F327" s="105">
        <v>0.10785000026226044</v>
      </c>
      <c r="H327" s="3">
        <f t="shared" si="1"/>
        <v>4757.0367</v>
      </c>
      <c r="L327" s="3">
        <f t="shared" si="2"/>
        <v>368.4727667</v>
      </c>
    </row>
    <row r="328">
      <c r="A328" s="105">
        <v>45325.0</v>
      </c>
      <c r="B328" s="105">
        <v>327.0</v>
      </c>
      <c r="C328" s="105">
        <v>128.129</v>
      </c>
      <c r="D328" s="105">
        <v>-0.20729999244213104</v>
      </c>
      <c r="E328" s="105">
        <v>989.6987915039062</v>
      </c>
      <c r="F328" s="105">
        <v>0.10824999213218689</v>
      </c>
      <c r="H328" s="3">
        <f t="shared" si="1"/>
        <v>4774.234576</v>
      </c>
      <c r="L328" s="3">
        <f t="shared" si="2"/>
        <v>369.8048878</v>
      </c>
    </row>
    <row r="329">
      <c r="A329" s="105">
        <v>45325.0</v>
      </c>
      <c r="B329" s="105">
        <v>328.0</v>
      </c>
      <c r="C329" s="105">
        <v>128.33</v>
      </c>
      <c r="D329" s="105">
        <v>-0.20752499997615814</v>
      </c>
      <c r="E329" s="105">
        <v>993.09423828125</v>
      </c>
      <c r="F329" s="105">
        <v>0.10847499966621399</v>
      </c>
      <c r="H329" s="3">
        <f t="shared" si="1"/>
        <v>4785.419773</v>
      </c>
      <c r="L329" s="3">
        <f t="shared" si="2"/>
        <v>370.671276</v>
      </c>
    </row>
    <row r="330">
      <c r="A330" s="105">
        <v>45325.0</v>
      </c>
      <c r="B330" s="105">
        <v>329.0</v>
      </c>
      <c r="C330" s="105">
        <v>128.429</v>
      </c>
      <c r="D330" s="105">
        <v>-0.20777499675750732</v>
      </c>
      <c r="E330" s="105">
        <v>995.8428344726562</v>
      </c>
      <c r="F330" s="105">
        <v>0.10872499644756317</v>
      </c>
      <c r="H330" s="3">
        <f t="shared" si="1"/>
        <v>4792.890627</v>
      </c>
      <c r="L330" s="3">
        <f t="shared" si="2"/>
        <v>371.2499569</v>
      </c>
    </row>
    <row r="331">
      <c r="A331" s="105">
        <v>45325.0</v>
      </c>
      <c r="B331" s="105">
        <v>330.0</v>
      </c>
      <c r="C331" s="105">
        <v>128.529</v>
      </c>
      <c r="D331" s="105">
        <v>-0.20789998769760132</v>
      </c>
      <c r="E331" s="105">
        <v>998.81201171875</v>
      </c>
      <c r="F331" s="105">
        <v>0.10884998738765717</v>
      </c>
      <c r="H331" s="3">
        <f t="shared" si="1"/>
        <v>4804.290865</v>
      </c>
      <c r="L331" s="3">
        <f t="shared" si="2"/>
        <v>372.1330018</v>
      </c>
    </row>
    <row r="332">
      <c r="A332" s="105">
        <v>45325.0</v>
      </c>
      <c r="B332" s="105">
        <v>331.0</v>
      </c>
      <c r="C332" s="105">
        <v>128.729</v>
      </c>
      <c r="D332" s="105">
        <v>-0.2081499993801117</v>
      </c>
      <c r="E332" s="105">
        <v>1001.7076416015625</v>
      </c>
      <c r="F332" s="105">
        <v>0.10909999907016754</v>
      </c>
      <c r="H332" s="3">
        <f t="shared" si="1"/>
        <v>4812.431634</v>
      </c>
      <c r="L332" s="3">
        <f t="shared" si="2"/>
        <v>372.7635733</v>
      </c>
    </row>
    <row r="333">
      <c r="A333" s="105">
        <v>45325.0</v>
      </c>
      <c r="B333" s="105">
        <v>332.0</v>
      </c>
      <c r="C333" s="105">
        <v>128.829</v>
      </c>
      <c r="D333" s="105">
        <v>-0.20839999616146088</v>
      </c>
      <c r="E333" s="105">
        <v>1004.8679809570312</v>
      </c>
      <c r="F333" s="105">
        <v>0.10935000330209732</v>
      </c>
      <c r="H333" s="3">
        <f t="shared" si="1"/>
        <v>4821.823414</v>
      </c>
      <c r="L333" s="3">
        <f t="shared" si="2"/>
        <v>373.4910462</v>
      </c>
    </row>
    <row r="334">
      <c r="A334" s="105">
        <v>45325.0</v>
      </c>
      <c r="B334" s="105">
        <v>333.0</v>
      </c>
      <c r="C334" s="105">
        <v>128.93</v>
      </c>
      <c r="D334" s="105">
        <v>-0.20852500200271606</v>
      </c>
      <c r="E334" s="105">
        <v>1007.234375</v>
      </c>
      <c r="F334" s="105">
        <v>0.10947500169277191</v>
      </c>
      <c r="H334" s="3">
        <f t="shared" si="1"/>
        <v>4830.281095</v>
      </c>
      <c r="L334" s="3">
        <f t="shared" si="2"/>
        <v>374.1461652</v>
      </c>
    </row>
    <row r="335">
      <c r="A335" s="105">
        <v>45325.0</v>
      </c>
      <c r="B335" s="105">
        <v>334.0</v>
      </c>
      <c r="C335" s="105">
        <v>129.129</v>
      </c>
      <c r="D335" s="105">
        <v>-0.20877499878406525</v>
      </c>
      <c r="E335" s="105">
        <v>1010.0565185546875</v>
      </c>
      <c r="F335" s="105">
        <v>0.1097249984741211</v>
      </c>
      <c r="H335" s="3">
        <f t="shared" si="1"/>
        <v>4838.014726</v>
      </c>
      <c r="L335" s="3">
        <f t="shared" si="2"/>
        <v>374.7452004</v>
      </c>
    </row>
    <row r="336">
      <c r="A336" s="105">
        <v>45325.0</v>
      </c>
      <c r="B336" s="105">
        <v>335.0</v>
      </c>
      <c r="C336" s="105">
        <v>129.23</v>
      </c>
      <c r="D336" s="105">
        <v>-0.20902499556541443</v>
      </c>
      <c r="E336" s="105">
        <v>1013.2315063476562</v>
      </c>
      <c r="F336" s="105">
        <v>0.10997500270605087</v>
      </c>
      <c r="H336" s="3">
        <f t="shared" si="1"/>
        <v>4847.417906</v>
      </c>
      <c r="L336" s="3">
        <f t="shared" si="2"/>
        <v>375.4735563</v>
      </c>
    </row>
    <row r="337">
      <c r="A337" s="105">
        <v>45325.0</v>
      </c>
      <c r="B337" s="105">
        <v>336.0</v>
      </c>
      <c r="C337" s="105">
        <v>129.329</v>
      </c>
      <c r="D337" s="105">
        <v>-0.20915000140666962</v>
      </c>
      <c r="E337" s="105">
        <v>1015.6861572265625</v>
      </c>
      <c r="F337" s="105">
        <v>0.11010000109672546</v>
      </c>
      <c r="H337" s="3">
        <f t="shared" si="1"/>
        <v>4856.256994</v>
      </c>
      <c r="L337" s="3">
        <f t="shared" si="2"/>
        <v>376.1582185</v>
      </c>
    </row>
    <row r="338">
      <c r="A338" s="105">
        <v>45325.0</v>
      </c>
      <c r="B338" s="105">
        <v>337.0</v>
      </c>
      <c r="C338" s="105">
        <v>129.429</v>
      </c>
      <c r="D338" s="105">
        <v>-0.2093999981880188</v>
      </c>
      <c r="E338" s="105">
        <v>1018.3319702148438</v>
      </c>
      <c r="F338" s="105">
        <v>0.11034999787807465</v>
      </c>
      <c r="H338" s="3">
        <f t="shared" si="1"/>
        <v>4863.094456</v>
      </c>
      <c r="L338" s="3">
        <f t="shared" si="2"/>
        <v>376.6878378</v>
      </c>
    </row>
    <row r="339">
      <c r="A339" s="105">
        <v>45325.0</v>
      </c>
      <c r="B339" s="105">
        <v>338.0</v>
      </c>
      <c r="C339" s="105">
        <v>129.53</v>
      </c>
      <c r="D339" s="105">
        <v>-0.20964999496936798</v>
      </c>
      <c r="E339" s="105">
        <v>1021.8008422851562</v>
      </c>
      <c r="F339" s="105">
        <v>0.11059998720884323</v>
      </c>
      <c r="H339" s="3">
        <f t="shared" si="1"/>
        <v>4873.841482</v>
      </c>
      <c r="L339" s="3">
        <f t="shared" si="2"/>
        <v>377.520286</v>
      </c>
    </row>
    <row r="340">
      <c r="A340" s="105">
        <v>45325.0</v>
      </c>
      <c r="B340" s="105">
        <v>339.0</v>
      </c>
      <c r="C340" s="105">
        <v>129.729</v>
      </c>
      <c r="D340" s="105">
        <v>-0.2098749876022339</v>
      </c>
      <c r="E340" s="105">
        <v>1025.725341796875</v>
      </c>
      <c r="F340" s="105">
        <v>0.11082498729228973</v>
      </c>
      <c r="H340" s="3">
        <f t="shared" si="1"/>
        <v>4887.315795</v>
      </c>
      <c r="L340" s="3">
        <f t="shared" si="2"/>
        <v>378.5639855</v>
      </c>
    </row>
    <row r="341">
      <c r="A341" s="105">
        <v>45325.0</v>
      </c>
      <c r="B341" s="105">
        <v>340.0</v>
      </c>
      <c r="C341" s="105">
        <v>129.929</v>
      </c>
      <c r="D341" s="105">
        <v>-0.21024999022483826</v>
      </c>
      <c r="E341" s="105">
        <v>1030.3995361328125</v>
      </c>
      <c r="F341" s="105">
        <v>0.1111999899148941</v>
      </c>
      <c r="H341" s="3">
        <f t="shared" si="1"/>
        <v>4900.830364</v>
      </c>
      <c r="L341" s="3">
        <f t="shared" si="2"/>
        <v>379.6108034</v>
      </c>
    </row>
    <row r="342">
      <c r="A342" s="105">
        <v>45325.0</v>
      </c>
      <c r="B342" s="105">
        <v>341.0</v>
      </c>
      <c r="C342" s="105">
        <v>130.029</v>
      </c>
      <c r="D342" s="105">
        <v>-0.21037499606609344</v>
      </c>
      <c r="E342" s="105">
        <v>1032.9571533203125</v>
      </c>
      <c r="F342" s="105">
        <v>0.11132500320672989</v>
      </c>
      <c r="H342" s="3">
        <f t="shared" si="1"/>
        <v>4910.075687</v>
      </c>
      <c r="L342" s="3">
        <f t="shared" si="2"/>
        <v>380.3269319</v>
      </c>
    </row>
    <row r="343">
      <c r="A343" s="105">
        <v>45325.0</v>
      </c>
      <c r="B343" s="105">
        <v>342.0</v>
      </c>
      <c r="C343" s="105">
        <v>130.229</v>
      </c>
      <c r="D343" s="105">
        <v>-0.21067500114440918</v>
      </c>
      <c r="E343" s="105">
        <v>1036.382080078125</v>
      </c>
      <c r="F343" s="105">
        <v>0.11162500083446503</v>
      </c>
      <c r="H343" s="3">
        <f t="shared" si="1"/>
        <v>4919.340569</v>
      </c>
      <c r="L343" s="3">
        <f t="shared" si="2"/>
        <v>381.0445755</v>
      </c>
    </row>
    <row r="344">
      <c r="A344" s="105">
        <v>45325.0</v>
      </c>
      <c r="B344" s="105">
        <v>343.0</v>
      </c>
      <c r="C344" s="105">
        <v>130.329</v>
      </c>
      <c r="D344" s="105">
        <v>-0.21085000038146973</v>
      </c>
      <c r="E344" s="105">
        <v>1039.63037109375</v>
      </c>
      <c r="F344" s="105">
        <v>0.11180000007152557</v>
      </c>
      <c r="H344" s="3">
        <f t="shared" si="1"/>
        <v>4930.663359</v>
      </c>
      <c r="L344" s="3">
        <f t="shared" si="2"/>
        <v>381.9216214</v>
      </c>
    </row>
    <row r="345">
      <c r="A345" s="105">
        <v>45325.0</v>
      </c>
      <c r="B345" s="105">
        <v>344.0</v>
      </c>
      <c r="C345" s="105">
        <v>130.529</v>
      </c>
      <c r="D345" s="105">
        <v>-0.2110999971628189</v>
      </c>
      <c r="E345" s="105">
        <v>1042.849365234375</v>
      </c>
      <c r="F345" s="105">
        <v>0.11204999685287476</v>
      </c>
      <c r="H345" s="3">
        <f t="shared" si="1"/>
        <v>4940.072853</v>
      </c>
      <c r="L345" s="3">
        <f t="shared" si="2"/>
        <v>382.6504664</v>
      </c>
    </row>
    <row r="346">
      <c r="A346" s="105">
        <v>45325.0</v>
      </c>
      <c r="B346" s="105">
        <v>345.0</v>
      </c>
      <c r="C346" s="105">
        <v>130.629</v>
      </c>
      <c r="D346" s="105">
        <v>-0.21132498979568481</v>
      </c>
      <c r="E346" s="105">
        <v>1045.4952392578125</v>
      </c>
      <c r="F346" s="105">
        <v>0.11227498948574066</v>
      </c>
      <c r="H346" s="3">
        <f t="shared" si="1"/>
        <v>4947.333679</v>
      </c>
      <c r="L346" s="3">
        <f t="shared" si="2"/>
        <v>383.2128788</v>
      </c>
    </row>
    <row r="347">
      <c r="A347" s="105">
        <v>45325.0</v>
      </c>
      <c r="B347" s="105">
        <v>346.0</v>
      </c>
      <c r="C347" s="105">
        <v>130.731</v>
      </c>
      <c r="D347" s="105">
        <v>-0.2115750014781952</v>
      </c>
      <c r="E347" s="105">
        <v>1050.389892578125</v>
      </c>
      <c r="F347" s="105">
        <v>0.11252500116825104</v>
      </c>
      <c r="H347" s="3">
        <f t="shared" si="1"/>
        <v>4964.621932</v>
      </c>
      <c r="L347" s="3">
        <f t="shared" si="2"/>
        <v>384.5520004</v>
      </c>
    </row>
    <row r="348">
      <c r="A348" s="105">
        <v>45325.0</v>
      </c>
      <c r="B348" s="105">
        <v>347.0</v>
      </c>
      <c r="C348" s="105">
        <v>131.031</v>
      </c>
      <c r="D348" s="105">
        <v>-0.21209999918937683</v>
      </c>
      <c r="E348" s="105">
        <v>1057.8568115234375</v>
      </c>
      <c r="F348" s="105">
        <v>0.11304999887943268</v>
      </c>
      <c r="H348" s="3">
        <f t="shared" si="1"/>
        <v>4987.538027</v>
      </c>
      <c r="L348" s="3">
        <f t="shared" si="2"/>
        <v>386.327046</v>
      </c>
    </row>
    <row r="349">
      <c r="A349" s="105">
        <v>45325.0</v>
      </c>
      <c r="B349" s="105">
        <v>348.0</v>
      </c>
      <c r="C349" s="105">
        <v>131.229</v>
      </c>
      <c r="D349" s="105">
        <v>-0.212349995970726</v>
      </c>
      <c r="E349" s="105">
        <v>1060.4144287109375</v>
      </c>
      <c r="F349" s="105">
        <v>0.11330000311136246</v>
      </c>
      <c r="H349" s="3">
        <f t="shared" si="1"/>
        <v>4993.710614</v>
      </c>
      <c r="L349" s="3">
        <f t="shared" si="2"/>
        <v>386.805165</v>
      </c>
    </row>
    <row r="350">
      <c r="A350" s="105">
        <v>45325.0</v>
      </c>
      <c r="B350" s="105">
        <v>349.0</v>
      </c>
      <c r="C350" s="105">
        <v>131.331</v>
      </c>
      <c r="D350" s="105">
        <v>-0.21257498860359192</v>
      </c>
      <c r="E350" s="105">
        <v>1063.31005859375</v>
      </c>
      <c r="F350" s="105">
        <v>0.11352498829364777</v>
      </c>
      <c r="H350" s="3">
        <f t="shared" si="1"/>
        <v>5002.04688</v>
      </c>
      <c r="L350" s="3">
        <f t="shared" si="2"/>
        <v>387.4508795</v>
      </c>
    </row>
    <row r="351">
      <c r="A351" s="105">
        <v>45325.0</v>
      </c>
      <c r="B351" s="105">
        <v>350.0</v>
      </c>
      <c r="C351" s="105">
        <v>131.429</v>
      </c>
      <c r="D351" s="105">
        <v>-0.21272499859333038</v>
      </c>
      <c r="E351" s="105">
        <v>1065.7646484375</v>
      </c>
      <c r="F351" s="105">
        <v>0.11367499828338623</v>
      </c>
      <c r="H351" s="3">
        <f t="shared" si="1"/>
        <v>5010.058317</v>
      </c>
      <c r="L351" s="3">
        <f t="shared" si="2"/>
        <v>388.0714331</v>
      </c>
    </row>
    <row r="352">
      <c r="A352" s="105">
        <v>45325.0</v>
      </c>
      <c r="B352" s="105">
        <v>351.0</v>
      </c>
      <c r="C352" s="105">
        <v>131.629</v>
      </c>
      <c r="D352" s="105">
        <v>-0.2129499912261963</v>
      </c>
      <c r="E352" s="105">
        <v>1068.3663330078125</v>
      </c>
      <c r="F352" s="105">
        <v>0.11389999091625214</v>
      </c>
      <c r="H352" s="3">
        <f t="shared" si="1"/>
        <v>5016.982282</v>
      </c>
      <c r="L352" s="3">
        <f t="shared" si="2"/>
        <v>388.6077528</v>
      </c>
    </row>
    <row r="353">
      <c r="A353" s="105">
        <v>45325.0</v>
      </c>
      <c r="B353" s="105">
        <v>352.0</v>
      </c>
      <c r="C353" s="105">
        <v>131.729</v>
      </c>
      <c r="D353" s="105">
        <v>-0.21319998800754547</v>
      </c>
      <c r="E353" s="105">
        <v>1071.835205078125</v>
      </c>
      <c r="F353" s="105">
        <v>0.11414998769760132</v>
      </c>
      <c r="H353" s="3">
        <f t="shared" si="1"/>
        <v>5027.369913</v>
      </c>
      <c r="L353" s="3">
        <f t="shared" si="2"/>
        <v>389.4123627</v>
      </c>
    </row>
    <row r="354">
      <c r="A354" s="105">
        <v>45325.0</v>
      </c>
      <c r="B354" s="105">
        <v>353.0</v>
      </c>
      <c r="C354" s="105">
        <v>131.83</v>
      </c>
      <c r="D354" s="105">
        <v>-0.21332499384880066</v>
      </c>
      <c r="E354" s="105">
        <v>1074.1429443359375</v>
      </c>
      <c r="F354" s="105">
        <v>0.1142749935388565</v>
      </c>
      <c r="H354" s="3">
        <f t="shared" si="1"/>
        <v>5035.241886</v>
      </c>
      <c r="L354" s="3">
        <f t="shared" si="2"/>
        <v>390.0221137</v>
      </c>
    </row>
    <row r="355">
      <c r="A355" s="105">
        <v>45325.0</v>
      </c>
      <c r="B355" s="105">
        <v>354.0</v>
      </c>
      <c r="C355" s="105">
        <v>132.029</v>
      </c>
      <c r="D355" s="105">
        <v>-0.21357499063014984</v>
      </c>
      <c r="E355" s="105">
        <v>1076.641845703125</v>
      </c>
      <c r="F355" s="105">
        <v>0.11452499032020569</v>
      </c>
      <c r="H355" s="3">
        <f t="shared" si="1"/>
        <v>5041.048311</v>
      </c>
      <c r="L355" s="3">
        <f t="shared" si="2"/>
        <v>390.4718704</v>
      </c>
    </row>
    <row r="356">
      <c r="A356" s="105">
        <v>45325.0</v>
      </c>
      <c r="B356" s="105">
        <v>355.0</v>
      </c>
      <c r="C356" s="105">
        <v>132.131</v>
      </c>
      <c r="D356" s="105">
        <v>-0.21382498741149902</v>
      </c>
      <c r="E356" s="105">
        <v>1079.7578125</v>
      </c>
      <c r="F356" s="105">
        <v>0.11477498710155487</v>
      </c>
      <c r="H356" s="3">
        <f t="shared" si="1"/>
        <v>5049.727001</v>
      </c>
      <c r="L356" s="3">
        <f t="shared" si="2"/>
        <v>391.1441085</v>
      </c>
    </row>
    <row r="357">
      <c r="A357" s="105">
        <v>45325.0</v>
      </c>
      <c r="B357" s="105">
        <v>356.0</v>
      </c>
      <c r="C357" s="105">
        <v>132.229</v>
      </c>
      <c r="D357" s="105">
        <v>-0.21404999494552612</v>
      </c>
      <c r="E357" s="105">
        <v>1084.03515625</v>
      </c>
      <c r="F357" s="105">
        <v>0.11499998718500137</v>
      </c>
      <c r="H357" s="3">
        <f t="shared" si="1"/>
        <v>5064.40169</v>
      </c>
      <c r="L357" s="3">
        <f t="shared" si="2"/>
        <v>392.2807874</v>
      </c>
    </row>
    <row r="358">
      <c r="A358" s="105">
        <v>45325.0</v>
      </c>
      <c r="B358" s="105">
        <v>357.0</v>
      </c>
      <c r="C358" s="105">
        <v>132.431</v>
      </c>
      <c r="D358" s="105">
        <v>-0.2144249975681305</v>
      </c>
      <c r="E358" s="105">
        <v>1088.385986328125</v>
      </c>
      <c r="F358" s="105">
        <v>0.11537499725818634</v>
      </c>
      <c r="H358" s="3">
        <f t="shared" si="1"/>
        <v>5075.835367</v>
      </c>
      <c r="L358" s="3">
        <f t="shared" si="2"/>
        <v>393.1664225</v>
      </c>
    </row>
    <row r="359">
      <c r="A359" s="105">
        <v>45325.0</v>
      </c>
      <c r="B359" s="105">
        <v>358.0</v>
      </c>
      <c r="C359" s="105">
        <v>132.529</v>
      </c>
      <c r="D359" s="105">
        <v>-0.2145499885082245</v>
      </c>
      <c r="E359" s="105">
        <v>1090.9141845703125</v>
      </c>
      <c r="F359" s="105">
        <v>0.11549998819828033</v>
      </c>
      <c r="H359" s="3">
        <f t="shared" si="1"/>
        <v>5084.662051</v>
      </c>
      <c r="L359" s="3">
        <f t="shared" si="2"/>
        <v>393.8501239</v>
      </c>
    </row>
    <row r="360">
      <c r="A360" s="105">
        <v>45325.0</v>
      </c>
      <c r="B360" s="105">
        <v>359.0</v>
      </c>
      <c r="C360" s="105">
        <v>132.731</v>
      </c>
      <c r="D360" s="105">
        <v>-0.21484999358654022</v>
      </c>
      <c r="E360" s="105">
        <v>1094.2947998046875</v>
      </c>
      <c r="F360" s="105">
        <v>0.11579999327659607</v>
      </c>
      <c r="H360" s="3">
        <f t="shared" si="1"/>
        <v>5093.29687</v>
      </c>
      <c r="L360" s="3">
        <f t="shared" si="2"/>
        <v>394.5189637</v>
      </c>
    </row>
    <row r="361">
      <c r="A361" s="105">
        <v>45325.0</v>
      </c>
      <c r="B361" s="105">
        <v>360.0</v>
      </c>
      <c r="C361" s="105">
        <v>132.829</v>
      </c>
      <c r="D361" s="105">
        <v>-0.21504999697208405</v>
      </c>
      <c r="E361" s="105">
        <v>1097.8372802734375</v>
      </c>
      <c r="F361" s="105">
        <v>0.11599999666213989</v>
      </c>
      <c r="H361" s="3">
        <f t="shared" si="1"/>
        <v>5105.032763</v>
      </c>
      <c r="L361" s="3">
        <f t="shared" si="2"/>
        <v>395.428008</v>
      </c>
    </row>
    <row r="362">
      <c r="A362" s="105">
        <v>45325.0</v>
      </c>
      <c r="B362" s="105">
        <v>361.0</v>
      </c>
      <c r="C362" s="105">
        <v>132.929</v>
      </c>
      <c r="D362" s="105">
        <v>-0.21514999866485596</v>
      </c>
      <c r="E362" s="105">
        <v>1099.7186279296875</v>
      </c>
      <c r="F362" s="105">
        <v>0.1160999983549118</v>
      </c>
      <c r="H362" s="3">
        <f t="shared" si="1"/>
        <v>5111.404298</v>
      </c>
      <c r="L362" s="3">
        <f t="shared" si="2"/>
        <v>395.9215373</v>
      </c>
    </row>
    <row r="363">
      <c r="A363" s="105">
        <v>45325.0</v>
      </c>
      <c r="B363" s="105">
        <v>362.0</v>
      </c>
      <c r="C363" s="105">
        <v>133.129</v>
      </c>
      <c r="D363" s="105">
        <v>-0.21547499299049377</v>
      </c>
      <c r="E363" s="105">
        <v>1103.0406494140625</v>
      </c>
      <c r="F363" s="105">
        <v>0.11642499268054962</v>
      </c>
      <c r="H363" s="3">
        <f t="shared" si="1"/>
        <v>5119.112126</v>
      </c>
      <c r="L363" s="3">
        <f t="shared" si="2"/>
        <v>396.5185738</v>
      </c>
    </row>
    <row r="364">
      <c r="A364" s="105">
        <v>45325.0</v>
      </c>
      <c r="B364" s="105">
        <v>363.0</v>
      </c>
      <c r="C364" s="105">
        <v>133.23</v>
      </c>
      <c r="D364" s="105">
        <v>-0.21564999222755432</v>
      </c>
      <c r="E364" s="105">
        <v>1106.5389404296875</v>
      </c>
      <c r="F364" s="105">
        <v>0.11659999191761017</v>
      </c>
      <c r="H364" s="3">
        <f t="shared" si="1"/>
        <v>5131.180062</v>
      </c>
      <c r="L364" s="3">
        <f t="shared" si="2"/>
        <v>397.4533376</v>
      </c>
    </row>
    <row r="365">
      <c r="A365" s="105">
        <v>45325.0</v>
      </c>
      <c r="B365" s="105">
        <v>364.0</v>
      </c>
      <c r="C365" s="105">
        <v>133.429</v>
      </c>
      <c r="D365" s="105">
        <v>-0.21587499976158142</v>
      </c>
      <c r="E365" s="105">
        <v>1109.522705078125</v>
      </c>
      <c r="F365" s="105">
        <v>0.11682499945163727</v>
      </c>
      <c r="H365" s="3">
        <f t="shared" si="1"/>
        <v>5139.653532</v>
      </c>
      <c r="L365" s="3">
        <f t="shared" si="2"/>
        <v>398.1096797</v>
      </c>
    </row>
    <row r="366">
      <c r="A366" s="105">
        <v>45325.0</v>
      </c>
      <c r="B366" s="105">
        <v>365.0</v>
      </c>
      <c r="C366" s="105">
        <v>133.53</v>
      </c>
      <c r="D366" s="105">
        <v>-0.2162499874830246</v>
      </c>
      <c r="E366" s="105">
        <v>1115.1964111328125</v>
      </c>
      <c r="F366" s="105">
        <v>0.11719998717308044</v>
      </c>
      <c r="H366" s="3">
        <f t="shared" si="1"/>
        <v>5156.977922</v>
      </c>
      <c r="L366" s="3">
        <f t="shared" si="2"/>
        <v>399.4516003</v>
      </c>
    </row>
    <row r="367">
      <c r="A367" s="105">
        <v>45325.0</v>
      </c>
      <c r="B367" s="105">
        <v>366.0</v>
      </c>
      <c r="C367" s="105">
        <v>133.729</v>
      </c>
      <c r="D367" s="105">
        <v>-0.21652498841285706</v>
      </c>
      <c r="E367" s="105">
        <v>1117.3717041015625</v>
      </c>
      <c r="F367" s="105">
        <v>0.1174749881029129</v>
      </c>
      <c r="H367" s="3">
        <f t="shared" si="1"/>
        <v>5160.474605</v>
      </c>
      <c r="L367" s="3">
        <f t="shared" si="2"/>
        <v>399.722448</v>
      </c>
    </row>
    <row r="368">
      <c r="A368" s="105">
        <v>45325.0</v>
      </c>
      <c r="B368" s="105">
        <v>367.0</v>
      </c>
      <c r="C368" s="105">
        <v>133.829</v>
      </c>
      <c r="D368" s="105">
        <v>-0.21674999594688416</v>
      </c>
      <c r="E368" s="105">
        <v>1120.3555908203125</v>
      </c>
      <c r="F368" s="105">
        <v>0.1177000030875206</v>
      </c>
      <c r="H368" s="3">
        <f t="shared" si="1"/>
        <v>5168.884022</v>
      </c>
      <c r="L368" s="3">
        <f t="shared" si="2"/>
        <v>400.3738286</v>
      </c>
    </row>
    <row r="369">
      <c r="A369" s="105">
        <v>45325.0</v>
      </c>
      <c r="B369" s="105">
        <v>368.0</v>
      </c>
      <c r="C369" s="105">
        <v>133.929</v>
      </c>
      <c r="D369" s="105">
        <v>-0.21687500178813934</v>
      </c>
      <c r="E369" s="105">
        <v>1122.5308837890625</v>
      </c>
      <c r="F369" s="105">
        <v>0.11782500147819519</v>
      </c>
      <c r="H369" s="3">
        <f t="shared" si="1"/>
        <v>5175.934868</v>
      </c>
      <c r="L369" s="3">
        <f t="shared" si="2"/>
        <v>400.9199763</v>
      </c>
    </row>
    <row r="370">
      <c r="A370" s="105">
        <v>45325.0</v>
      </c>
      <c r="B370" s="105">
        <v>369.0</v>
      </c>
      <c r="C370" s="105">
        <v>134.131</v>
      </c>
      <c r="D370" s="105">
        <v>-0.21712499856948853</v>
      </c>
      <c r="E370" s="105">
        <v>1125.33837890625</v>
      </c>
      <c r="F370" s="105">
        <v>0.11807499825954437</v>
      </c>
      <c r="H370" s="3">
        <f t="shared" si="1"/>
        <v>5182.905636</v>
      </c>
      <c r="L370" s="3">
        <f t="shared" si="2"/>
        <v>401.4599213</v>
      </c>
    </row>
    <row r="371">
      <c r="A371" s="105">
        <v>45325.0</v>
      </c>
      <c r="B371" s="105">
        <v>370.0</v>
      </c>
      <c r="C371" s="105">
        <v>134.229</v>
      </c>
      <c r="D371" s="105">
        <v>-0.2173749953508377</v>
      </c>
      <c r="E371" s="105">
        <v>1127.984130859375</v>
      </c>
      <c r="F371" s="105">
        <v>0.11832500249147415</v>
      </c>
      <c r="H371" s="3">
        <f t="shared" si="1"/>
        <v>5189.116297</v>
      </c>
      <c r="L371" s="3">
        <f t="shared" si="2"/>
        <v>401.9409895</v>
      </c>
    </row>
    <row r="372">
      <c r="A372" s="105">
        <v>45325.0</v>
      </c>
      <c r="B372" s="105">
        <v>371.0</v>
      </c>
      <c r="C372" s="105">
        <v>134.329</v>
      </c>
      <c r="D372" s="105">
        <v>-0.21752499043941498</v>
      </c>
      <c r="E372" s="105">
        <v>1130.5858154296875</v>
      </c>
      <c r="F372" s="105">
        <v>0.11847499012947083</v>
      </c>
      <c r="H372" s="3">
        <f t="shared" si="1"/>
        <v>5197.498518</v>
      </c>
      <c r="L372" s="3">
        <f t="shared" si="2"/>
        <v>402.5902635</v>
      </c>
    </row>
    <row r="373">
      <c r="A373" s="105">
        <v>45325.0</v>
      </c>
      <c r="B373" s="105">
        <v>372.0</v>
      </c>
      <c r="C373" s="105">
        <v>134.529</v>
      </c>
      <c r="D373" s="105">
        <v>-0.21774999797344208</v>
      </c>
      <c r="E373" s="105">
        <v>1132.77587890625</v>
      </c>
      <c r="F373" s="105">
        <v>0.11869999766349792</v>
      </c>
      <c r="H373" s="3">
        <f t="shared" si="1"/>
        <v>5202.185485</v>
      </c>
      <c r="L373" s="3">
        <f t="shared" si="2"/>
        <v>402.9533089</v>
      </c>
    </row>
    <row r="374">
      <c r="A374" s="105">
        <v>45325.0</v>
      </c>
      <c r="B374" s="105">
        <v>373.0</v>
      </c>
      <c r="C374" s="105">
        <v>134.63</v>
      </c>
      <c r="D374" s="105">
        <v>-0.21799999475479126</v>
      </c>
      <c r="E374" s="105">
        <v>1135.524658203125</v>
      </c>
      <c r="F374" s="105">
        <v>0.11894998699426651</v>
      </c>
      <c r="H374" s="3">
        <f t="shared" si="1"/>
        <v>5208.828833</v>
      </c>
      <c r="L374" s="3">
        <f t="shared" si="2"/>
        <v>403.4678923</v>
      </c>
    </row>
    <row r="375">
      <c r="A375" s="105">
        <v>45325.0</v>
      </c>
      <c r="B375" s="105">
        <v>374.0</v>
      </c>
      <c r="C375" s="105">
        <v>134.729</v>
      </c>
      <c r="D375" s="105">
        <v>-0.21812500059604645</v>
      </c>
      <c r="E375" s="105">
        <v>1137.6558837890625</v>
      </c>
      <c r="F375" s="105">
        <v>0.1190750002861023</v>
      </c>
      <c r="H375" s="3">
        <f t="shared" si="1"/>
        <v>5215.614353</v>
      </c>
      <c r="L375" s="3">
        <f t="shared" si="2"/>
        <v>403.9934883</v>
      </c>
    </row>
    <row r="376">
      <c r="A376" s="105">
        <v>45325.0</v>
      </c>
      <c r="B376" s="105">
        <v>375.0</v>
      </c>
      <c r="C376" s="105">
        <v>134.829</v>
      </c>
      <c r="D376" s="105">
        <v>-0.21837499737739563</v>
      </c>
      <c r="E376" s="105">
        <v>1140.3897705078125</v>
      </c>
      <c r="F376" s="105">
        <v>0.11932499706745148</v>
      </c>
      <c r="H376" s="3">
        <f t="shared" si="1"/>
        <v>5222.162721</v>
      </c>
      <c r="L376" s="3">
        <f t="shared" si="2"/>
        <v>404.5007149</v>
      </c>
    </row>
    <row r="377">
      <c r="A377" s="105">
        <v>45325.0</v>
      </c>
      <c r="B377" s="105">
        <v>376.0</v>
      </c>
      <c r="C377" s="105">
        <v>134.93</v>
      </c>
      <c r="D377" s="105">
        <v>-0.21859999001026154</v>
      </c>
      <c r="E377" s="105">
        <v>1143.7412109375</v>
      </c>
      <c r="F377" s="105">
        <v>0.11954998970031738</v>
      </c>
      <c r="H377" s="3">
        <f t="shared" si="1"/>
        <v>5232.119228</v>
      </c>
      <c r="L377" s="3">
        <f t="shared" si="2"/>
        <v>405.2719306</v>
      </c>
    </row>
    <row r="378">
      <c r="A378" s="105">
        <v>45325.0</v>
      </c>
      <c r="B378" s="105">
        <v>377.0</v>
      </c>
      <c r="C378" s="105">
        <v>135.029</v>
      </c>
      <c r="D378" s="105">
        <v>-0.21869999170303345</v>
      </c>
      <c r="E378" s="105">
        <v>1145.857666015625</v>
      </c>
      <c r="F378" s="105">
        <v>0.1196499913930893</v>
      </c>
      <c r="H378" s="3">
        <f t="shared" si="1"/>
        <v>5239.40425</v>
      </c>
      <c r="L378" s="3">
        <f t="shared" si="2"/>
        <v>405.8362173</v>
      </c>
    </row>
    <row r="379">
      <c r="A379" s="105">
        <v>45325.0</v>
      </c>
      <c r="B379" s="105">
        <v>378.0</v>
      </c>
      <c r="C379" s="105">
        <v>135.23</v>
      </c>
      <c r="D379" s="105">
        <v>-0.21899999678134918</v>
      </c>
      <c r="E379" s="105">
        <v>1148.9591064453125</v>
      </c>
      <c r="F379" s="105">
        <v>0.11994999647140503</v>
      </c>
      <c r="H379" s="3">
        <f t="shared" si="1"/>
        <v>5246.388691</v>
      </c>
      <c r="L379" s="3">
        <f t="shared" si="2"/>
        <v>406.3772214</v>
      </c>
    </row>
    <row r="380">
      <c r="A380" s="105">
        <v>45325.0</v>
      </c>
      <c r="B380" s="105">
        <v>379.0</v>
      </c>
      <c r="C380" s="105">
        <v>135.329</v>
      </c>
      <c r="D380" s="105">
        <v>-0.219200000166893</v>
      </c>
      <c r="E380" s="105">
        <v>1152.295654296875</v>
      </c>
      <c r="F380" s="105">
        <v>0.12014999985694885</v>
      </c>
      <c r="H380" s="3">
        <f t="shared" si="1"/>
        <v>5256.823236</v>
      </c>
      <c r="L380" s="3">
        <f t="shared" si="2"/>
        <v>407.1854652</v>
      </c>
    </row>
    <row r="381">
      <c r="A381" s="105">
        <v>45325.0</v>
      </c>
      <c r="B381" s="105">
        <v>380.0</v>
      </c>
      <c r="C381" s="105">
        <v>135.529</v>
      </c>
      <c r="D381" s="105">
        <v>-0.2194499969482422</v>
      </c>
      <c r="E381" s="105">
        <v>1155.19140625</v>
      </c>
      <c r="F381" s="105">
        <v>0.12039999663829803</v>
      </c>
      <c r="H381" s="3">
        <f t="shared" si="1"/>
        <v>5264.030177</v>
      </c>
      <c r="L381" s="3">
        <f t="shared" si="2"/>
        <v>407.7437038</v>
      </c>
    </row>
    <row r="382">
      <c r="A382" s="105">
        <v>45325.0</v>
      </c>
      <c r="B382" s="105">
        <v>381.0</v>
      </c>
      <c r="C382" s="105">
        <v>135.629</v>
      </c>
      <c r="D382" s="105">
        <v>-0.2196749895811081</v>
      </c>
      <c r="E382" s="105">
        <v>1157.8370361328125</v>
      </c>
      <c r="F382" s="105">
        <v>0.12062498927116394</v>
      </c>
      <c r="H382" s="3">
        <f t="shared" si="1"/>
        <v>5270.682103</v>
      </c>
      <c r="L382" s="3">
        <f t="shared" si="2"/>
        <v>408.2589518</v>
      </c>
    </row>
    <row r="383">
      <c r="A383" s="105">
        <v>45325.0</v>
      </c>
      <c r="B383" s="105">
        <v>382.0</v>
      </c>
      <c r="C383" s="105">
        <v>135.729</v>
      </c>
      <c r="D383" s="105">
        <v>-0.21979999542236328</v>
      </c>
      <c r="E383" s="105">
        <v>1160.77685546875</v>
      </c>
      <c r="F383" s="105">
        <v>0.12075000256299973</v>
      </c>
      <c r="H383" s="3">
        <f t="shared" si="1"/>
        <v>5281.059507</v>
      </c>
      <c r="L383" s="3">
        <f t="shared" si="2"/>
        <v>409.0627696</v>
      </c>
    </row>
    <row r="384">
      <c r="A384" s="105">
        <v>45325.0</v>
      </c>
      <c r="B384" s="105">
        <v>383.0</v>
      </c>
      <c r="C384" s="105">
        <v>135.929</v>
      </c>
      <c r="D384" s="105">
        <v>-0.22004999220371246</v>
      </c>
      <c r="E384" s="105">
        <v>1163.36376953125</v>
      </c>
      <c r="F384" s="105">
        <v>0.12099999189376831</v>
      </c>
      <c r="H384" s="3">
        <f t="shared" si="1"/>
        <v>5286.815773</v>
      </c>
      <c r="L384" s="3">
        <f t="shared" si="2"/>
        <v>409.5086411</v>
      </c>
    </row>
    <row r="385">
      <c r="A385" s="105">
        <v>45325.0</v>
      </c>
      <c r="B385" s="105">
        <v>384.0</v>
      </c>
      <c r="C385" s="105">
        <v>136.03</v>
      </c>
      <c r="D385" s="105">
        <v>-0.22029998898506165</v>
      </c>
      <c r="E385" s="105">
        <v>1165.9947509765625</v>
      </c>
      <c r="F385" s="105">
        <v>0.12124998867511749</v>
      </c>
      <c r="H385" s="3">
        <f t="shared" si="1"/>
        <v>5292.759007</v>
      </c>
      <c r="L385" s="3">
        <f t="shared" si="2"/>
        <v>409.9689949</v>
      </c>
    </row>
    <row r="386">
      <c r="A386" s="105">
        <v>45325.0</v>
      </c>
      <c r="B386" s="105">
        <v>385.0</v>
      </c>
      <c r="C386" s="105">
        <v>136.129</v>
      </c>
      <c r="D386" s="105">
        <v>-0.22052499651908875</v>
      </c>
      <c r="E386" s="105">
        <v>1169.595947265625</v>
      </c>
      <c r="F386" s="105">
        <v>0.12147500365972519</v>
      </c>
      <c r="H386" s="3">
        <f t="shared" si="1"/>
        <v>5303.688769</v>
      </c>
      <c r="L386" s="3">
        <f t="shared" si="2"/>
        <v>410.8155975</v>
      </c>
    </row>
    <row r="387">
      <c r="A387" s="105">
        <v>45325.0</v>
      </c>
      <c r="B387" s="105">
        <v>386.0</v>
      </c>
      <c r="C387" s="105">
        <v>136.329</v>
      </c>
      <c r="D387" s="105">
        <v>-0.2209249883890152</v>
      </c>
      <c r="E387" s="105">
        <v>1174.1231689453125</v>
      </c>
      <c r="F387" s="105">
        <v>0.12187498807907104</v>
      </c>
      <c r="H387" s="3">
        <f t="shared" si="1"/>
        <v>5314.578389</v>
      </c>
      <c r="L387" s="3">
        <f t="shared" si="2"/>
        <v>411.6590908</v>
      </c>
    </row>
    <row r="388">
      <c r="A388" s="105">
        <v>45325.0</v>
      </c>
      <c r="B388" s="105">
        <v>387.0</v>
      </c>
      <c r="C388" s="105">
        <v>136.529</v>
      </c>
      <c r="D388" s="105">
        <v>-0.2211499959230423</v>
      </c>
      <c r="E388" s="105">
        <v>1177.0628662109375</v>
      </c>
      <c r="F388" s="105">
        <v>0.12210000306367874</v>
      </c>
      <c r="H388" s="3">
        <f t="shared" si="1"/>
        <v>5322.463884</v>
      </c>
      <c r="L388" s="3">
        <f t="shared" si="2"/>
        <v>412.2698891</v>
      </c>
    </row>
    <row r="389">
      <c r="A389" s="105">
        <v>45325.0</v>
      </c>
      <c r="B389" s="105">
        <v>388.0</v>
      </c>
      <c r="C389" s="105">
        <v>136.729</v>
      </c>
      <c r="D389" s="105">
        <v>-0.22154998779296875</v>
      </c>
      <c r="E389" s="105">
        <v>1181.5458984375</v>
      </c>
      <c r="F389" s="105">
        <v>0.1224999874830246</v>
      </c>
      <c r="H389" s="3">
        <f t="shared" si="1"/>
        <v>5333.089431</v>
      </c>
      <c r="L389" s="3">
        <f t="shared" si="2"/>
        <v>413.0929277</v>
      </c>
    </row>
    <row r="390">
      <c r="A390" s="105">
        <v>45325.0</v>
      </c>
      <c r="B390" s="105">
        <v>389.0</v>
      </c>
      <c r="C390" s="105">
        <v>137.029</v>
      </c>
      <c r="D390" s="105">
        <v>-0.2219499945640564</v>
      </c>
      <c r="E390" s="105">
        <v>1184.9853515625</v>
      </c>
      <c r="F390" s="105">
        <v>0.12289998680353165</v>
      </c>
      <c r="H390" s="3">
        <f t="shared" si="1"/>
        <v>5338.974456</v>
      </c>
      <c r="L390" s="3">
        <f t="shared" si="2"/>
        <v>413.5487727</v>
      </c>
    </row>
    <row r="391">
      <c r="A391" s="105">
        <v>45325.0</v>
      </c>
      <c r="B391" s="105">
        <v>390.0</v>
      </c>
      <c r="C391" s="105">
        <v>137.129</v>
      </c>
      <c r="D391" s="105">
        <v>-0.2221749871969223</v>
      </c>
      <c r="E391" s="105">
        <v>1188.2484130859375</v>
      </c>
      <c r="F391" s="105">
        <v>0.12312498688697815</v>
      </c>
      <c r="H391" s="3">
        <f t="shared" si="1"/>
        <v>5348.254671</v>
      </c>
      <c r="L391" s="3">
        <f t="shared" si="2"/>
        <v>414.2676039</v>
      </c>
    </row>
    <row r="392">
      <c r="A392" s="105">
        <v>45325.0</v>
      </c>
      <c r="B392" s="105">
        <v>391.0</v>
      </c>
      <c r="C392" s="105">
        <v>137.429</v>
      </c>
      <c r="D392" s="105">
        <v>-0.22277499735355377</v>
      </c>
      <c r="E392" s="105">
        <v>1194.8922119140625</v>
      </c>
      <c r="F392" s="105">
        <v>0.12372499704360962</v>
      </c>
      <c r="H392" s="3">
        <f t="shared" si="1"/>
        <v>5363.672881</v>
      </c>
      <c r="L392" s="3">
        <f t="shared" si="2"/>
        <v>415.4618748</v>
      </c>
    </row>
    <row r="393">
      <c r="A393" s="105">
        <v>45325.0</v>
      </c>
      <c r="B393" s="105">
        <v>392.0</v>
      </c>
      <c r="C393" s="105">
        <v>137.629</v>
      </c>
      <c r="D393" s="105">
        <v>-0.22299998998641968</v>
      </c>
      <c r="E393" s="105">
        <v>1197.376220703125</v>
      </c>
      <c r="F393" s="105">
        <v>0.12394998967647552</v>
      </c>
      <c r="H393" s="3">
        <f t="shared" si="1"/>
        <v>5369.400334</v>
      </c>
      <c r="L393" s="3">
        <f t="shared" si="2"/>
        <v>415.9055146</v>
      </c>
    </row>
    <row r="394">
      <c r="A394" s="105">
        <v>45325.0</v>
      </c>
      <c r="B394" s="105">
        <v>393.0</v>
      </c>
      <c r="C394" s="105">
        <v>137.829</v>
      </c>
      <c r="D394" s="105">
        <v>-0.22339999675750732</v>
      </c>
      <c r="E394" s="105">
        <v>1202.226806640625</v>
      </c>
      <c r="F394" s="105">
        <v>0.12434999644756317</v>
      </c>
      <c r="H394" s="3">
        <f t="shared" si="1"/>
        <v>5381.498765</v>
      </c>
      <c r="L394" s="3">
        <f t="shared" si="2"/>
        <v>416.8426405</v>
      </c>
    </row>
    <row r="395">
      <c r="A395" s="105">
        <v>45325.0</v>
      </c>
      <c r="B395" s="105">
        <v>394.0</v>
      </c>
      <c r="C395" s="105">
        <v>138.129</v>
      </c>
      <c r="D395" s="105">
        <v>-0.22384999692440033</v>
      </c>
      <c r="E395" s="105">
        <v>1204.7403564453125</v>
      </c>
      <c r="F395" s="105">
        <v>0.12479999661445618</v>
      </c>
      <c r="H395" s="3">
        <f t="shared" si="1"/>
        <v>5381.909194</v>
      </c>
      <c r="L395" s="3">
        <f t="shared" si="2"/>
        <v>416.8744316</v>
      </c>
    </row>
    <row r="396">
      <c r="A396" s="105">
        <v>45325.0</v>
      </c>
      <c r="B396" s="105">
        <v>395.0</v>
      </c>
      <c r="C396" s="105">
        <v>138.229</v>
      </c>
      <c r="D396" s="105">
        <v>-0.2239999920129776</v>
      </c>
      <c r="E396" s="105">
        <v>1207.503662109375</v>
      </c>
      <c r="F396" s="105">
        <v>0.12494999170303345</v>
      </c>
      <c r="H396" s="3">
        <f t="shared" si="1"/>
        <v>5390.641541</v>
      </c>
      <c r="L396" s="3">
        <f t="shared" si="2"/>
        <v>417.5508259</v>
      </c>
    </row>
    <row r="397">
      <c r="A397" s="105">
        <v>45325.0</v>
      </c>
      <c r="B397" s="105">
        <v>396.0</v>
      </c>
      <c r="C397" s="105">
        <v>138.529</v>
      </c>
      <c r="D397" s="105">
        <v>-0.22447499632835388</v>
      </c>
      <c r="E397" s="105">
        <v>1211.0460205078125</v>
      </c>
      <c r="F397" s="105">
        <v>0.12542499601840973</v>
      </c>
      <c r="H397" s="3">
        <f t="shared" si="1"/>
        <v>5395.015215</v>
      </c>
      <c r="L397" s="3">
        <f t="shared" si="2"/>
        <v>417.8896039</v>
      </c>
    </row>
    <row r="398">
      <c r="A398" s="105">
        <v>45325.0</v>
      </c>
      <c r="B398" s="105">
        <v>397.0</v>
      </c>
      <c r="C398" s="105">
        <v>138.63</v>
      </c>
      <c r="D398" s="105">
        <v>-0.22462499141693115</v>
      </c>
      <c r="E398" s="105">
        <v>1214.132568359375</v>
      </c>
      <c r="F398" s="105">
        <v>0.125574991106987</v>
      </c>
      <c r="H398" s="3">
        <f t="shared" si="1"/>
        <v>5405.153544</v>
      </c>
      <c r="L398" s="3">
        <f t="shared" si="2"/>
        <v>418.6749033</v>
      </c>
    </row>
    <row r="399">
      <c r="A399" s="105">
        <v>45325.0</v>
      </c>
      <c r="B399" s="105">
        <v>398.0</v>
      </c>
      <c r="C399" s="105">
        <v>138.829</v>
      </c>
      <c r="D399" s="105">
        <v>-0.22509999573230743</v>
      </c>
      <c r="E399" s="105">
        <v>1217.2193603515625</v>
      </c>
      <c r="F399" s="105">
        <v>0.12604999542236328</v>
      </c>
      <c r="H399" s="3">
        <f t="shared" si="1"/>
        <v>5407.460611</v>
      </c>
      <c r="L399" s="3">
        <f t="shared" si="2"/>
        <v>418.8536052</v>
      </c>
    </row>
    <row r="400">
      <c r="A400" s="105">
        <v>45325.0</v>
      </c>
      <c r="B400" s="105">
        <v>399.0</v>
      </c>
      <c r="C400" s="105">
        <v>138.829</v>
      </c>
      <c r="D400" s="105">
        <v>-0.22509999573230743</v>
      </c>
      <c r="E400" s="105">
        <v>1217.2193603515625</v>
      </c>
      <c r="F400" s="105">
        <v>0.12604999542236328</v>
      </c>
      <c r="H400" s="3">
        <f t="shared" si="1"/>
        <v>5407.460611</v>
      </c>
      <c r="L400" s="3">
        <f t="shared" si="2"/>
        <v>418.8536052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178</v>
      </c>
      <c r="B1" s="103" t="s">
        <v>179</v>
      </c>
      <c r="C1" s="103" t="s">
        <v>180</v>
      </c>
      <c r="D1" s="103" t="s">
        <v>181</v>
      </c>
      <c r="E1" s="103" t="s">
        <v>182</v>
      </c>
      <c r="F1" s="103" t="s">
        <v>183</v>
      </c>
      <c r="H1" s="15" t="s">
        <v>184</v>
      </c>
      <c r="I1" s="15" t="s">
        <v>185</v>
      </c>
      <c r="J1" s="15" t="s">
        <v>186</v>
      </c>
      <c r="K1" s="15" t="s">
        <v>187</v>
      </c>
      <c r="L1" s="15" t="s">
        <v>188</v>
      </c>
      <c r="N1" s="15" t="s">
        <v>190</v>
      </c>
      <c r="O1" s="15" t="s">
        <v>191</v>
      </c>
      <c r="P1" s="15" t="s">
        <v>192</v>
      </c>
      <c r="Q1" s="15" t="s">
        <v>193</v>
      </c>
      <c r="R1" s="104" t="s">
        <v>194</v>
      </c>
    </row>
    <row r="2">
      <c r="A2" s="105">
        <v>45326.0</v>
      </c>
      <c r="B2" s="105">
        <v>1.0</v>
      </c>
      <c r="C2" s="105">
        <v>55.924</v>
      </c>
      <c r="D2" s="105">
        <v>-0.08747498691082001</v>
      </c>
      <c r="E2" s="105">
        <v>50.64033508300781</v>
      </c>
      <c r="F2" s="105">
        <v>1.250000059371814E-4</v>
      </c>
      <c r="H2" s="3">
        <f t="shared" ref="H2:H400" si="1">E2/(-D2)</f>
        <v>578.9121767</v>
      </c>
      <c r="I2" s="15">
        <v>15.748</v>
      </c>
      <c r="J2" s="15">
        <v>10.8268</v>
      </c>
      <c r="K2" s="15">
        <v>1.062</v>
      </c>
      <c r="L2" s="3">
        <f t="shared" ref="L2:L400" si="2">((12*H2*$I$2^3)/(48*$J$2*$K$2^3))/1000</f>
        <v>43.58682623</v>
      </c>
      <c r="N2" s="3">
        <f>MAX(L2:L400)</f>
        <v>343.4762009</v>
      </c>
      <c r="O2" s="3">
        <f>AVERAGE(L337:L390)</f>
        <v>324.5195073</v>
      </c>
      <c r="P2" s="15">
        <v>392.1820430027</v>
      </c>
      <c r="Q2" s="106">
        <f>(1-(N2/P2))</f>
        <v>0.1241919231</v>
      </c>
      <c r="R2" s="106">
        <f>1-(O2/P2)</f>
        <v>0.1725283882</v>
      </c>
    </row>
    <row r="3">
      <c r="A3" s="105">
        <v>45326.0</v>
      </c>
      <c r="B3" s="105">
        <v>2.0</v>
      </c>
      <c r="C3" s="105">
        <v>56.024</v>
      </c>
      <c r="D3" s="105">
        <v>-0.08747498691082001</v>
      </c>
      <c r="E3" s="105">
        <v>50.64033508300781</v>
      </c>
      <c r="F3" s="105">
        <v>1.250000059371814E-4</v>
      </c>
      <c r="H3" s="3">
        <f t="shared" si="1"/>
        <v>578.9121767</v>
      </c>
      <c r="L3" s="3">
        <f t="shared" si="2"/>
        <v>43.58682623</v>
      </c>
      <c r="U3" s="3">
        <f>1-(32.5/55)</f>
        <v>0.4090909091</v>
      </c>
    </row>
    <row r="4">
      <c r="A4" s="105">
        <v>45326.0</v>
      </c>
      <c r="B4" s="105">
        <v>3.0</v>
      </c>
      <c r="C4" s="105">
        <v>56.524</v>
      </c>
      <c r="D4" s="105">
        <v>-0.08810000121593475</v>
      </c>
      <c r="E4" s="105">
        <v>52.09559631347656</v>
      </c>
      <c r="F4" s="105">
        <v>7.500100182369351E-4</v>
      </c>
      <c r="H4" s="3">
        <f t="shared" si="1"/>
        <v>591.323446</v>
      </c>
      <c r="L4" s="3">
        <f t="shared" si="2"/>
        <v>44.52128202</v>
      </c>
    </row>
    <row r="5">
      <c r="A5" s="105">
        <v>45326.0</v>
      </c>
      <c r="B5" s="105">
        <v>4.0</v>
      </c>
      <c r="C5" s="105">
        <v>56.924</v>
      </c>
      <c r="D5" s="105">
        <v>-0.08869999647140503</v>
      </c>
      <c r="E5" s="105">
        <v>53.888954162597656</v>
      </c>
      <c r="F5" s="105">
        <v>0.0013500000350177288</v>
      </c>
      <c r="H5" s="3">
        <f t="shared" si="1"/>
        <v>607.5417847</v>
      </c>
      <c r="L5" s="3">
        <f t="shared" si="2"/>
        <v>45.74237555</v>
      </c>
    </row>
    <row r="6">
      <c r="A6" s="105">
        <v>45326.0</v>
      </c>
      <c r="B6" s="105">
        <v>5.0</v>
      </c>
      <c r="C6" s="105">
        <v>57.325</v>
      </c>
      <c r="D6" s="105">
        <v>-0.08932500332593918</v>
      </c>
      <c r="E6" s="105">
        <v>55.30012130737305</v>
      </c>
      <c r="F6" s="105">
        <v>0.0019749999046325684</v>
      </c>
      <c r="H6" s="3">
        <f t="shared" si="1"/>
        <v>619.0889364</v>
      </c>
      <c r="L6" s="3">
        <f t="shared" si="2"/>
        <v>46.61177114</v>
      </c>
    </row>
    <row r="7">
      <c r="A7" s="105">
        <v>45326.0</v>
      </c>
      <c r="B7" s="105">
        <v>6.0</v>
      </c>
      <c r="C7" s="105">
        <v>57.723</v>
      </c>
      <c r="D7" s="105">
        <v>-0.09009999781847</v>
      </c>
      <c r="E7" s="105">
        <v>57.16697311401367</v>
      </c>
      <c r="F7" s="105">
        <v>0.002749999985098839</v>
      </c>
      <c r="H7" s="3">
        <f t="shared" si="1"/>
        <v>634.4836237</v>
      </c>
      <c r="L7" s="3">
        <f t="shared" si="2"/>
        <v>47.7708512</v>
      </c>
    </row>
    <row r="8">
      <c r="A8" s="105">
        <v>45326.0</v>
      </c>
      <c r="B8" s="105">
        <v>7.0</v>
      </c>
      <c r="C8" s="105">
        <v>58.123</v>
      </c>
      <c r="D8" s="105">
        <v>-0.09075000137090683</v>
      </c>
      <c r="E8" s="105">
        <v>58.725135803222656</v>
      </c>
      <c r="F8" s="105">
        <v>0.0034000100567936897</v>
      </c>
      <c r="H8" s="3">
        <f t="shared" si="1"/>
        <v>647.1089247</v>
      </c>
      <c r="L8" s="3">
        <f t="shared" si="2"/>
        <v>48.72142163</v>
      </c>
    </row>
    <row r="9">
      <c r="A9" s="105">
        <v>45326.0</v>
      </c>
      <c r="B9" s="105">
        <v>8.0</v>
      </c>
      <c r="C9" s="105">
        <v>58.525</v>
      </c>
      <c r="D9" s="105">
        <v>-0.09139999747276306</v>
      </c>
      <c r="E9" s="105">
        <v>60.547889709472656</v>
      </c>
      <c r="F9" s="105">
        <v>0.004050000105053186</v>
      </c>
      <c r="H9" s="3">
        <f t="shared" si="1"/>
        <v>662.4495775</v>
      </c>
      <c r="L9" s="3">
        <f t="shared" si="2"/>
        <v>49.87643339</v>
      </c>
    </row>
    <row r="10">
      <c r="A10" s="105">
        <v>45326.0</v>
      </c>
      <c r="B10" s="105">
        <v>9.0</v>
      </c>
      <c r="C10" s="105">
        <v>58.825</v>
      </c>
      <c r="D10" s="105">
        <v>-0.09202499687671661</v>
      </c>
      <c r="E10" s="105">
        <v>62.06195068359375</v>
      </c>
      <c r="F10" s="105">
        <v>0.004674999974668026</v>
      </c>
      <c r="H10" s="3">
        <f t="shared" si="1"/>
        <v>674.4031816</v>
      </c>
      <c r="L10" s="3">
        <f t="shared" si="2"/>
        <v>50.77643115</v>
      </c>
    </row>
    <row r="11">
      <c r="A11" s="105">
        <v>45326.0</v>
      </c>
      <c r="B11" s="105">
        <v>10.0</v>
      </c>
      <c r="C11" s="105">
        <v>59.223</v>
      </c>
      <c r="D11" s="105">
        <v>-0.09262499958276749</v>
      </c>
      <c r="E11" s="105">
        <v>63.796504974365234</v>
      </c>
      <c r="F11" s="105">
        <v>0.005274999886751175</v>
      </c>
      <c r="H11" s="3">
        <f t="shared" si="1"/>
        <v>688.7611904</v>
      </c>
      <c r="L11" s="3">
        <f t="shared" si="2"/>
        <v>51.85745874</v>
      </c>
    </row>
    <row r="12">
      <c r="A12" s="105">
        <v>45326.0</v>
      </c>
      <c r="B12" s="105">
        <v>11.0</v>
      </c>
      <c r="C12" s="105">
        <v>59.624</v>
      </c>
      <c r="D12" s="105">
        <v>-0.09324999898672104</v>
      </c>
      <c r="E12" s="105">
        <v>65.3105697631836</v>
      </c>
      <c r="F12" s="105">
        <v>0.005900000222027302</v>
      </c>
      <c r="H12" s="3">
        <f t="shared" si="1"/>
        <v>700.3814528</v>
      </c>
      <c r="L12" s="3">
        <f t="shared" si="2"/>
        <v>52.7323589</v>
      </c>
    </row>
    <row r="13">
      <c r="A13" s="105">
        <v>45326.0</v>
      </c>
      <c r="B13" s="105">
        <v>12.0</v>
      </c>
      <c r="C13" s="105">
        <v>60.026</v>
      </c>
      <c r="D13" s="105">
        <v>-0.0939750000834465</v>
      </c>
      <c r="E13" s="105">
        <v>67.2950210571289</v>
      </c>
      <c r="F13" s="105">
        <v>0.006624999921768904</v>
      </c>
      <c r="H13" s="3">
        <f t="shared" si="1"/>
        <v>716.0949295</v>
      </c>
      <c r="L13" s="3">
        <f t="shared" si="2"/>
        <v>53.91544091</v>
      </c>
    </row>
    <row r="14">
      <c r="A14" s="105">
        <v>45326.0</v>
      </c>
      <c r="B14" s="105">
        <v>13.0</v>
      </c>
      <c r="C14" s="105">
        <v>60.424</v>
      </c>
      <c r="D14" s="105">
        <v>-0.09457500278949738</v>
      </c>
      <c r="E14" s="105">
        <v>68.94137573242188</v>
      </c>
      <c r="F14" s="105">
        <v>0.007224999833852053</v>
      </c>
      <c r="H14" s="3">
        <f t="shared" si="1"/>
        <v>728.9598065</v>
      </c>
      <c r="L14" s="3">
        <f t="shared" si="2"/>
        <v>54.88404924</v>
      </c>
    </row>
    <row r="15">
      <c r="A15" s="105">
        <v>45326.0</v>
      </c>
      <c r="B15" s="105">
        <v>14.0</v>
      </c>
      <c r="C15" s="105">
        <v>60.824</v>
      </c>
      <c r="D15" s="105">
        <v>-0.09519998729228973</v>
      </c>
      <c r="E15" s="105">
        <v>70.55833435058594</v>
      </c>
      <c r="F15" s="105">
        <v>0.007849999703466892</v>
      </c>
      <c r="H15" s="3">
        <f t="shared" si="1"/>
        <v>741.1590732</v>
      </c>
      <c r="L15" s="3">
        <f t="shared" si="2"/>
        <v>55.80254317</v>
      </c>
    </row>
    <row r="16">
      <c r="A16" s="105">
        <v>45326.0</v>
      </c>
      <c r="B16" s="105">
        <v>15.0</v>
      </c>
      <c r="C16" s="105">
        <v>61.323</v>
      </c>
      <c r="D16" s="105">
        <v>-0.09604998677968979</v>
      </c>
      <c r="E16" s="105">
        <v>72.4839859008789</v>
      </c>
      <c r="F16" s="105">
        <v>0.008700000122189522</v>
      </c>
      <c r="H16" s="3">
        <f t="shared" si="1"/>
        <v>754.6485776</v>
      </c>
      <c r="L16" s="3">
        <f t="shared" si="2"/>
        <v>56.81818027</v>
      </c>
    </row>
    <row r="17">
      <c r="A17" s="105">
        <v>45326.0</v>
      </c>
      <c r="B17" s="105">
        <v>16.0</v>
      </c>
      <c r="C17" s="105">
        <v>61.623</v>
      </c>
      <c r="D17" s="105">
        <v>-0.09662500023841858</v>
      </c>
      <c r="E17" s="105">
        <v>74.15973663330078</v>
      </c>
      <c r="F17" s="105">
        <v>0.009274999611079693</v>
      </c>
      <c r="H17" s="3">
        <f t="shared" si="1"/>
        <v>767.5005066</v>
      </c>
      <c r="L17" s="3">
        <f t="shared" si="2"/>
        <v>57.78581373</v>
      </c>
    </row>
    <row r="18">
      <c r="A18" s="105">
        <v>45326.0</v>
      </c>
      <c r="B18" s="105">
        <v>17.0</v>
      </c>
      <c r="C18" s="105">
        <v>62.024</v>
      </c>
      <c r="D18" s="105">
        <v>-0.09727499634027481</v>
      </c>
      <c r="E18" s="105">
        <v>75.96778869628906</v>
      </c>
      <c r="F18" s="105">
        <v>0.009925000369548798</v>
      </c>
      <c r="H18" s="3">
        <f t="shared" si="1"/>
        <v>780.9590496</v>
      </c>
      <c r="L18" s="3">
        <f t="shared" si="2"/>
        <v>58.79911972</v>
      </c>
    </row>
    <row r="19">
      <c r="A19" s="105">
        <v>45326.0</v>
      </c>
      <c r="B19" s="105">
        <v>18.0</v>
      </c>
      <c r="C19" s="105">
        <v>62.426</v>
      </c>
      <c r="D19" s="105">
        <v>-0.09792499989271164</v>
      </c>
      <c r="E19" s="105">
        <v>77.70234680175781</v>
      </c>
      <c r="F19" s="105">
        <v>0.010575000196695328</v>
      </c>
      <c r="H19" s="3">
        <f t="shared" si="1"/>
        <v>793.4883522</v>
      </c>
      <c r="L19" s="3">
        <f t="shared" si="2"/>
        <v>59.74246235</v>
      </c>
    </row>
    <row r="20">
      <c r="A20" s="105">
        <v>45326.0</v>
      </c>
      <c r="B20" s="105">
        <v>19.0</v>
      </c>
      <c r="C20" s="105">
        <v>62.823</v>
      </c>
      <c r="D20" s="105">
        <v>-0.0986500009894371</v>
      </c>
      <c r="E20" s="105">
        <v>79.83379364013672</v>
      </c>
      <c r="F20" s="105">
        <v>0.011300009675323963</v>
      </c>
      <c r="H20" s="3">
        <f t="shared" si="1"/>
        <v>809.2629786</v>
      </c>
      <c r="L20" s="3">
        <f t="shared" si="2"/>
        <v>60.93014837</v>
      </c>
    </row>
    <row r="21">
      <c r="A21" s="105">
        <v>45326.0</v>
      </c>
      <c r="B21" s="105">
        <v>20.0</v>
      </c>
      <c r="C21" s="105">
        <v>63.224</v>
      </c>
      <c r="D21" s="105">
        <v>-0.09925000369548798</v>
      </c>
      <c r="E21" s="105">
        <v>81.5095443725586</v>
      </c>
      <c r="F21" s="105">
        <v>0.011900000274181366</v>
      </c>
      <c r="H21" s="3">
        <f t="shared" si="1"/>
        <v>821.2548246</v>
      </c>
      <c r="L21" s="3">
        <f t="shared" si="2"/>
        <v>61.8330254</v>
      </c>
    </row>
    <row r="22">
      <c r="A22" s="105">
        <v>45326.0</v>
      </c>
      <c r="B22" s="105">
        <v>21.0</v>
      </c>
      <c r="C22" s="105">
        <v>63.623</v>
      </c>
      <c r="D22" s="105">
        <v>-0.09989999979734421</v>
      </c>
      <c r="E22" s="105">
        <v>83.25879669189453</v>
      </c>
      <c r="F22" s="105">
        <v>0.012550000101327896</v>
      </c>
      <c r="H22" s="3">
        <f t="shared" si="1"/>
        <v>833.42139</v>
      </c>
      <c r="L22" s="3">
        <f t="shared" si="2"/>
        <v>62.74905722</v>
      </c>
    </row>
    <row r="23">
      <c r="A23" s="105">
        <v>45326.0</v>
      </c>
      <c r="B23" s="105">
        <v>22.0</v>
      </c>
      <c r="C23" s="105">
        <v>64.024</v>
      </c>
      <c r="D23" s="105">
        <v>-0.1005999967455864</v>
      </c>
      <c r="E23" s="105">
        <v>85.0374526977539</v>
      </c>
      <c r="F23" s="105">
        <v>0.013249999843537807</v>
      </c>
      <c r="H23" s="3">
        <f t="shared" si="1"/>
        <v>845.3027381</v>
      </c>
      <c r="L23" s="3">
        <f t="shared" si="2"/>
        <v>63.64361476</v>
      </c>
    </row>
    <row r="24">
      <c r="A24" s="105">
        <v>45326.0</v>
      </c>
      <c r="B24" s="105">
        <v>23.0</v>
      </c>
      <c r="C24" s="105">
        <v>64.425</v>
      </c>
      <c r="D24" s="105">
        <v>-0.10122500360012054</v>
      </c>
      <c r="E24" s="105">
        <v>86.8749008178711</v>
      </c>
      <c r="F24" s="105">
        <v>0.013875000178813934</v>
      </c>
      <c r="H24" s="3">
        <f t="shared" si="1"/>
        <v>858.2355913</v>
      </c>
      <c r="L24" s="3">
        <f t="shared" si="2"/>
        <v>64.61734108</v>
      </c>
    </row>
    <row r="25">
      <c r="A25" s="105">
        <v>45326.0</v>
      </c>
      <c r="B25" s="105">
        <v>24.0</v>
      </c>
      <c r="C25" s="105">
        <v>64.823</v>
      </c>
      <c r="D25" s="105">
        <v>-0.1018500030040741</v>
      </c>
      <c r="E25" s="105">
        <v>88.4183578491211</v>
      </c>
      <c r="F25" s="105">
        <v>0.014499999582767487</v>
      </c>
      <c r="H25" s="3">
        <f t="shared" si="1"/>
        <v>868.1232719</v>
      </c>
      <c r="L25" s="3">
        <f t="shared" si="2"/>
        <v>65.36179358</v>
      </c>
    </row>
    <row r="26">
      <c r="A26" s="105">
        <v>45326.0</v>
      </c>
      <c r="B26" s="105">
        <v>25.0</v>
      </c>
      <c r="C26" s="105">
        <v>65.223</v>
      </c>
      <c r="D26" s="105">
        <v>-0.10254999995231628</v>
      </c>
      <c r="E26" s="105">
        <v>90.35870361328125</v>
      </c>
      <c r="F26" s="105">
        <v>0.015200000256299973</v>
      </c>
      <c r="H26" s="3">
        <f t="shared" si="1"/>
        <v>881.1185144</v>
      </c>
      <c r="L26" s="3">
        <f t="shared" si="2"/>
        <v>66.34021725</v>
      </c>
    </row>
    <row r="27">
      <c r="A27" s="105">
        <v>45326.0</v>
      </c>
      <c r="B27" s="105">
        <v>26.0</v>
      </c>
      <c r="C27" s="105">
        <v>65.524</v>
      </c>
      <c r="D27" s="105">
        <v>-0.10317499935626984</v>
      </c>
      <c r="E27" s="105">
        <v>91.96096801757812</v>
      </c>
      <c r="F27" s="105">
        <v>0.015824999660253525</v>
      </c>
      <c r="H27" s="3">
        <f t="shared" si="1"/>
        <v>891.3105752</v>
      </c>
      <c r="L27" s="3">
        <f t="shared" si="2"/>
        <v>67.10758681</v>
      </c>
    </row>
    <row r="28">
      <c r="A28" s="105">
        <v>45326.0</v>
      </c>
      <c r="B28" s="105">
        <v>27.0</v>
      </c>
      <c r="C28" s="105">
        <v>65.926</v>
      </c>
      <c r="D28" s="105">
        <v>-0.10379999876022339</v>
      </c>
      <c r="E28" s="105">
        <v>93.63671875</v>
      </c>
      <c r="F28" s="105">
        <v>0.016450000926852226</v>
      </c>
      <c r="H28" s="3">
        <f t="shared" si="1"/>
        <v>902.08786</v>
      </c>
      <c r="L28" s="3">
        <f t="shared" si="2"/>
        <v>67.91901842</v>
      </c>
    </row>
    <row r="29">
      <c r="A29" s="105">
        <v>45326.0</v>
      </c>
      <c r="B29" s="105">
        <v>28.0</v>
      </c>
      <c r="C29" s="105">
        <v>66.323</v>
      </c>
      <c r="D29" s="105">
        <v>-0.10439998656511307</v>
      </c>
      <c r="E29" s="105">
        <v>95.45946502685547</v>
      </c>
      <c r="F29" s="105">
        <v>0.0170499999076128</v>
      </c>
      <c r="H29" s="3">
        <f t="shared" si="1"/>
        <v>914.3628095</v>
      </c>
      <c r="L29" s="3">
        <f t="shared" si="2"/>
        <v>68.84321058</v>
      </c>
    </row>
    <row r="30">
      <c r="A30" s="105">
        <v>45326.0</v>
      </c>
      <c r="B30" s="105">
        <v>29.0</v>
      </c>
      <c r="C30" s="105">
        <v>66.723</v>
      </c>
      <c r="D30" s="105">
        <v>-0.10512500256299973</v>
      </c>
      <c r="E30" s="105">
        <v>97.70850372314453</v>
      </c>
      <c r="F30" s="105">
        <v>0.017774999141693115</v>
      </c>
      <c r="H30" s="3">
        <f t="shared" si="1"/>
        <v>929.4506667</v>
      </c>
      <c r="L30" s="3">
        <f t="shared" si="2"/>
        <v>69.97918912</v>
      </c>
    </row>
    <row r="31">
      <c r="A31" s="105">
        <v>45326.0</v>
      </c>
      <c r="B31" s="105">
        <v>30.0</v>
      </c>
      <c r="C31" s="105">
        <v>67.123</v>
      </c>
      <c r="D31" s="105">
        <v>-0.10572499781847</v>
      </c>
      <c r="E31" s="105">
        <v>99.64884948730469</v>
      </c>
      <c r="F31" s="105">
        <v>0.01837499998509884</v>
      </c>
      <c r="H31" s="3">
        <f t="shared" si="1"/>
        <v>942.5287448</v>
      </c>
      <c r="L31" s="3">
        <f t="shared" si="2"/>
        <v>70.96384955</v>
      </c>
    </row>
    <row r="32">
      <c r="A32" s="105">
        <v>45326.0</v>
      </c>
      <c r="B32" s="105">
        <v>31.0</v>
      </c>
      <c r="C32" s="105">
        <v>67.524</v>
      </c>
      <c r="D32" s="105">
        <v>-0.10634999722242355</v>
      </c>
      <c r="E32" s="105">
        <v>101.23641204833984</v>
      </c>
      <c r="F32" s="105">
        <v>0.01899999938905239</v>
      </c>
      <c r="H32" s="3">
        <f t="shared" si="1"/>
        <v>951.9173925</v>
      </c>
      <c r="L32" s="3">
        <f t="shared" si="2"/>
        <v>71.67072941</v>
      </c>
    </row>
    <row r="33">
      <c r="A33" s="105">
        <v>45326.0</v>
      </c>
      <c r="B33" s="105">
        <v>32.0</v>
      </c>
      <c r="C33" s="105">
        <v>67.925</v>
      </c>
      <c r="D33" s="105">
        <v>-0.1069749966263771</v>
      </c>
      <c r="E33" s="105">
        <v>102.8680648803711</v>
      </c>
      <c r="F33" s="105">
        <v>0.019625000655651093</v>
      </c>
      <c r="H33" s="3">
        <f t="shared" si="1"/>
        <v>961.6084891</v>
      </c>
      <c r="L33" s="3">
        <f t="shared" si="2"/>
        <v>72.40038092</v>
      </c>
    </row>
    <row r="34">
      <c r="A34" s="105">
        <v>45326.0</v>
      </c>
      <c r="B34" s="105">
        <v>33.0</v>
      </c>
      <c r="C34" s="105">
        <v>68.225</v>
      </c>
      <c r="D34" s="105">
        <v>-0.10757499933242798</v>
      </c>
      <c r="E34" s="105">
        <v>104.8966064453125</v>
      </c>
      <c r="F34" s="105">
        <v>0.020224999636411667</v>
      </c>
      <c r="H34" s="3">
        <f t="shared" si="1"/>
        <v>975.1020878</v>
      </c>
      <c r="L34" s="3">
        <f t="shared" si="2"/>
        <v>73.41632628</v>
      </c>
    </row>
    <row r="35">
      <c r="A35" s="105">
        <v>45326.0</v>
      </c>
      <c r="B35" s="105">
        <v>34.0</v>
      </c>
      <c r="C35" s="105">
        <v>68.623</v>
      </c>
      <c r="D35" s="105">
        <v>-0.10819999873638153</v>
      </c>
      <c r="E35" s="105">
        <v>106.88105010986328</v>
      </c>
      <c r="F35" s="105">
        <v>0.02085000090301037</v>
      </c>
      <c r="H35" s="3">
        <f t="shared" si="1"/>
        <v>987.8100865</v>
      </c>
      <c r="L35" s="3">
        <f t="shared" si="2"/>
        <v>74.3731231</v>
      </c>
    </row>
    <row r="36">
      <c r="A36" s="105">
        <v>45326.0</v>
      </c>
      <c r="B36" s="105">
        <v>35.0</v>
      </c>
      <c r="C36" s="105">
        <v>69.024</v>
      </c>
      <c r="D36" s="105">
        <v>-0.10879998654127121</v>
      </c>
      <c r="E36" s="105">
        <v>108.70380401611328</v>
      </c>
      <c r="F36" s="105">
        <v>0.021449999883770943</v>
      </c>
      <c r="H36" s="3">
        <f t="shared" si="1"/>
        <v>999.1159693</v>
      </c>
      <c r="L36" s="3">
        <f t="shared" si="2"/>
        <v>75.22435334</v>
      </c>
    </row>
    <row r="37">
      <c r="A37" s="105">
        <v>45326.0</v>
      </c>
      <c r="B37" s="105">
        <v>36.0</v>
      </c>
      <c r="C37" s="105">
        <v>69.223</v>
      </c>
      <c r="D37" s="105">
        <v>-0.10930000245571136</v>
      </c>
      <c r="E37" s="105">
        <v>110.39424896240234</v>
      </c>
      <c r="F37" s="105">
        <v>0.021950000897049904</v>
      </c>
      <c r="H37" s="3">
        <f t="shared" si="1"/>
        <v>1010.011404</v>
      </c>
      <c r="L37" s="3">
        <f t="shared" si="2"/>
        <v>76.04468058</v>
      </c>
    </row>
    <row r="38">
      <c r="A38" s="105">
        <v>45326.0</v>
      </c>
      <c r="B38" s="105">
        <v>37.0</v>
      </c>
      <c r="C38" s="105">
        <v>69.524</v>
      </c>
      <c r="D38" s="105">
        <v>-0.10980000346899033</v>
      </c>
      <c r="E38" s="105">
        <v>112.08470153808594</v>
      </c>
      <c r="F38" s="105">
        <v>0.022450000047683716</v>
      </c>
      <c r="H38" s="3">
        <f t="shared" si="1"/>
        <v>1020.807814</v>
      </c>
      <c r="L38" s="3">
        <f t="shared" si="2"/>
        <v>76.85755214</v>
      </c>
    </row>
    <row r="39">
      <c r="A39" s="105">
        <v>45326.0</v>
      </c>
      <c r="B39" s="105">
        <v>38.0</v>
      </c>
      <c r="C39" s="105">
        <v>69.924</v>
      </c>
      <c r="D39" s="105">
        <v>-0.11042500287294388</v>
      </c>
      <c r="E39" s="105">
        <v>113.99565124511719</v>
      </c>
      <c r="F39" s="105">
        <v>0.023074999451637268</v>
      </c>
      <c r="H39" s="3">
        <f t="shared" si="1"/>
        <v>1032.335506</v>
      </c>
      <c r="L39" s="3">
        <f t="shared" si="2"/>
        <v>77.7254826</v>
      </c>
    </row>
    <row r="40">
      <c r="A40" s="105">
        <v>45326.0</v>
      </c>
      <c r="B40" s="105">
        <v>39.0</v>
      </c>
      <c r="C40" s="105">
        <v>70.424</v>
      </c>
      <c r="D40" s="105">
        <v>-0.11112499982118607</v>
      </c>
      <c r="E40" s="105">
        <v>116.03889465332031</v>
      </c>
      <c r="F40" s="105">
        <v>0.023775000125169754</v>
      </c>
      <c r="H40" s="3">
        <f t="shared" si="1"/>
        <v>1044.219526</v>
      </c>
      <c r="L40" s="3">
        <f t="shared" si="2"/>
        <v>78.62024131</v>
      </c>
    </row>
    <row r="41">
      <c r="A41" s="105">
        <v>45326.0</v>
      </c>
      <c r="B41" s="105">
        <v>40.0</v>
      </c>
      <c r="C41" s="105">
        <v>70.723</v>
      </c>
      <c r="D41" s="105">
        <v>-0.11174999922513962</v>
      </c>
      <c r="E41" s="105">
        <v>118.00863647460938</v>
      </c>
      <c r="F41" s="105">
        <v>0.024399999529123306</v>
      </c>
      <c r="H41" s="3">
        <f t="shared" si="1"/>
        <v>1056.005703</v>
      </c>
      <c r="L41" s="3">
        <f t="shared" si="2"/>
        <v>79.50763331</v>
      </c>
    </row>
    <row r="42">
      <c r="A42" s="105">
        <v>45326.0</v>
      </c>
      <c r="B42" s="105">
        <v>41.0</v>
      </c>
      <c r="C42" s="105">
        <v>71.024</v>
      </c>
      <c r="D42" s="105">
        <v>-0.11227499693632126</v>
      </c>
      <c r="E42" s="105">
        <v>119.78728485107422</v>
      </c>
      <c r="F42" s="105">
        <v>0.024924999102950096</v>
      </c>
      <c r="H42" s="3">
        <f t="shared" si="1"/>
        <v>1066.909714</v>
      </c>
      <c r="L42" s="3">
        <f t="shared" si="2"/>
        <v>80.32860625</v>
      </c>
    </row>
    <row r="43">
      <c r="A43" s="105">
        <v>45326.0</v>
      </c>
      <c r="B43" s="105">
        <v>42.0</v>
      </c>
      <c r="C43" s="105">
        <v>71.323</v>
      </c>
      <c r="D43" s="105">
        <v>-0.11274998635053635</v>
      </c>
      <c r="E43" s="105">
        <v>121.50713348388672</v>
      </c>
      <c r="F43" s="105">
        <v>0.02539999969303608</v>
      </c>
      <c r="H43" s="3">
        <f t="shared" si="1"/>
        <v>1077.66872</v>
      </c>
      <c r="L43" s="3">
        <f t="shared" si="2"/>
        <v>81.13866166</v>
      </c>
    </row>
    <row r="44">
      <c r="A44" s="105">
        <v>45326.0</v>
      </c>
      <c r="B44" s="105">
        <v>43.0</v>
      </c>
      <c r="C44" s="105">
        <v>71.723</v>
      </c>
      <c r="D44" s="105">
        <v>-0.11334999650716782</v>
      </c>
      <c r="E44" s="105">
        <v>123.3592758178711</v>
      </c>
      <c r="F44" s="105">
        <v>0.026000000536441803</v>
      </c>
      <c r="H44" s="3">
        <f t="shared" si="1"/>
        <v>1088.304187</v>
      </c>
      <c r="L44" s="3">
        <f t="shared" si="2"/>
        <v>81.93941568</v>
      </c>
    </row>
    <row r="45">
      <c r="A45" s="105">
        <v>45326.0</v>
      </c>
      <c r="B45" s="105">
        <v>44.0</v>
      </c>
      <c r="C45" s="105">
        <v>72.125</v>
      </c>
      <c r="D45" s="105">
        <v>-0.11407499760389328</v>
      </c>
      <c r="E45" s="105">
        <v>125.66710662841797</v>
      </c>
      <c r="F45" s="105">
        <v>0.026724999770522118</v>
      </c>
      <c r="H45" s="3">
        <f t="shared" si="1"/>
        <v>1101.618315</v>
      </c>
      <c r="L45" s="3">
        <f t="shared" si="2"/>
        <v>82.94184851</v>
      </c>
    </row>
    <row r="46">
      <c r="A46" s="105">
        <v>45326.0</v>
      </c>
      <c r="B46" s="105">
        <v>45.0</v>
      </c>
      <c r="C46" s="105">
        <v>72.524</v>
      </c>
      <c r="D46" s="105">
        <v>-0.11467500030994415</v>
      </c>
      <c r="E46" s="105">
        <v>127.48986053466797</v>
      </c>
      <c r="F46" s="105">
        <v>0.02732500061392784</v>
      </c>
      <c r="H46" s="3">
        <f t="shared" si="1"/>
        <v>1111.74938</v>
      </c>
      <c r="L46" s="3">
        <f t="shared" si="2"/>
        <v>83.70462567</v>
      </c>
    </row>
    <row r="47">
      <c r="A47" s="105">
        <v>45326.0</v>
      </c>
      <c r="B47" s="105">
        <v>46.0</v>
      </c>
      <c r="C47" s="105">
        <v>72.823</v>
      </c>
      <c r="D47" s="105">
        <v>-0.11517498642206192</v>
      </c>
      <c r="E47" s="105">
        <v>129.31260681152344</v>
      </c>
      <c r="F47" s="105">
        <v>0.027824999764561653</v>
      </c>
      <c r="H47" s="3">
        <f t="shared" si="1"/>
        <v>1122.749052</v>
      </c>
      <c r="L47" s="3">
        <f t="shared" si="2"/>
        <v>84.53280099</v>
      </c>
    </row>
    <row r="48">
      <c r="A48" s="105">
        <v>45326.0</v>
      </c>
      <c r="B48" s="105">
        <v>47.0</v>
      </c>
      <c r="C48" s="105">
        <v>73.123</v>
      </c>
      <c r="D48" s="105">
        <v>-0.11567498743534088</v>
      </c>
      <c r="E48" s="105">
        <v>130.97366333007812</v>
      </c>
      <c r="F48" s="105">
        <v>0.028325000777840614</v>
      </c>
      <c r="H48" s="3">
        <f t="shared" si="1"/>
        <v>1132.255695</v>
      </c>
      <c r="L48" s="3">
        <f t="shared" si="2"/>
        <v>85.24856485</v>
      </c>
    </row>
    <row r="49">
      <c r="A49" s="105">
        <v>45326.0</v>
      </c>
      <c r="B49" s="105">
        <v>48.0</v>
      </c>
      <c r="C49" s="105">
        <v>73.424</v>
      </c>
      <c r="D49" s="105">
        <v>-0.11629998683929443</v>
      </c>
      <c r="E49" s="105">
        <v>132.86990356445312</v>
      </c>
      <c r="F49" s="105">
        <v>0.028950000181794167</v>
      </c>
      <c r="H49" s="3">
        <f t="shared" si="1"/>
        <v>1142.475654</v>
      </c>
      <c r="L49" s="3">
        <f t="shared" si="2"/>
        <v>86.01803489</v>
      </c>
    </row>
    <row r="50">
      <c r="A50" s="105">
        <v>45326.0</v>
      </c>
      <c r="B50" s="105">
        <v>49.0</v>
      </c>
      <c r="C50" s="105">
        <v>73.723</v>
      </c>
      <c r="D50" s="105">
        <v>-0.11677499860525131</v>
      </c>
      <c r="E50" s="105">
        <v>134.64854431152344</v>
      </c>
      <c r="F50" s="105">
        <v>0.02942500077188015</v>
      </c>
      <c r="H50" s="3">
        <f t="shared" si="1"/>
        <v>1153.059695</v>
      </c>
      <c r="L50" s="3">
        <f t="shared" si="2"/>
        <v>86.814917</v>
      </c>
    </row>
    <row r="51">
      <c r="A51" s="105">
        <v>45326.0</v>
      </c>
      <c r="B51" s="105">
        <v>50.0</v>
      </c>
      <c r="C51" s="105">
        <v>74.125</v>
      </c>
      <c r="D51" s="105">
        <v>-0.11737498641014099</v>
      </c>
      <c r="E51" s="105">
        <v>136.67709350585938</v>
      </c>
      <c r="F51" s="105">
        <v>0.030024999752640724</v>
      </c>
      <c r="H51" s="3">
        <f t="shared" si="1"/>
        <v>1164.448216</v>
      </c>
      <c r="L51" s="3">
        <f t="shared" si="2"/>
        <v>87.6723691</v>
      </c>
    </row>
    <row r="52">
      <c r="A52" s="105">
        <v>45326.0</v>
      </c>
      <c r="B52" s="105">
        <v>51.0</v>
      </c>
      <c r="C52" s="105">
        <v>74.425</v>
      </c>
      <c r="D52" s="105">
        <v>-0.11784999817609787</v>
      </c>
      <c r="E52" s="105">
        <v>138.44102478027344</v>
      </c>
      <c r="F52" s="105">
        <v>0.030500000342726707</v>
      </c>
      <c r="H52" s="3">
        <f t="shared" si="1"/>
        <v>1174.722333</v>
      </c>
      <c r="L52" s="3">
        <f t="shared" si="2"/>
        <v>88.44591675</v>
      </c>
    </row>
    <row r="53">
      <c r="A53" s="105">
        <v>45326.0</v>
      </c>
      <c r="B53" s="105">
        <v>52.0</v>
      </c>
      <c r="C53" s="105">
        <v>74.623</v>
      </c>
      <c r="D53" s="105">
        <v>-0.11824999749660492</v>
      </c>
      <c r="E53" s="105">
        <v>140.2490692138672</v>
      </c>
      <c r="F53" s="105">
        <v>0.030899999663233757</v>
      </c>
      <c r="H53" s="3">
        <f t="shared" si="1"/>
        <v>1186.038665</v>
      </c>
      <c r="L53" s="3">
        <f t="shared" si="2"/>
        <v>89.29793376</v>
      </c>
    </row>
    <row r="54">
      <c r="A54" s="105">
        <v>45326.0</v>
      </c>
      <c r="B54" s="105">
        <v>53.0</v>
      </c>
      <c r="C54" s="105">
        <v>75.025</v>
      </c>
      <c r="D54" s="105">
        <v>-0.11887499690055847</v>
      </c>
      <c r="E54" s="105">
        <v>142.1453094482422</v>
      </c>
      <c r="F54" s="105">
        <v>0.03152500092983246</v>
      </c>
      <c r="H54" s="3">
        <f t="shared" si="1"/>
        <v>1195.754474</v>
      </c>
      <c r="L54" s="3">
        <f t="shared" si="2"/>
        <v>90.02944589</v>
      </c>
    </row>
    <row r="55">
      <c r="A55" s="105">
        <v>45326.0</v>
      </c>
      <c r="B55" s="105">
        <v>54.0</v>
      </c>
      <c r="C55" s="105">
        <v>75.325</v>
      </c>
      <c r="D55" s="105">
        <v>-0.11934998631477356</v>
      </c>
      <c r="E55" s="105">
        <v>144.23265075683594</v>
      </c>
      <c r="F55" s="105">
        <v>0.03200000151991844</v>
      </c>
      <c r="H55" s="3">
        <f t="shared" si="1"/>
        <v>1208.484854</v>
      </c>
      <c r="L55" s="3">
        <f t="shared" si="2"/>
        <v>90.98792777</v>
      </c>
    </row>
    <row r="56">
      <c r="A56" s="105">
        <v>45326.0</v>
      </c>
      <c r="B56" s="105">
        <v>55.0</v>
      </c>
      <c r="C56" s="105">
        <v>75.623</v>
      </c>
      <c r="D56" s="105">
        <v>-0.11982499808073044</v>
      </c>
      <c r="E56" s="105">
        <v>146.1876983642578</v>
      </c>
      <c r="F56" s="105">
        <v>0.03247499838471413</v>
      </c>
      <c r="H56" s="3">
        <f t="shared" si="1"/>
        <v>1220.01002</v>
      </c>
      <c r="L56" s="3">
        <f t="shared" si="2"/>
        <v>91.85566809</v>
      </c>
    </row>
    <row r="57">
      <c r="A57" s="105">
        <v>45326.0</v>
      </c>
      <c r="B57" s="105">
        <v>56.0</v>
      </c>
      <c r="C57" s="105">
        <v>75.823</v>
      </c>
      <c r="D57" s="105">
        <v>-0.1203249990940094</v>
      </c>
      <c r="E57" s="105">
        <v>148.02513122558594</v>
      </c>
      <c r="F57" s="105">
        <v>0.03297499939799309</v>
      </c>
      <c r="H57" s="3">
        <f t="shared" si="1"/>
        <v>1230.210948</v>
      </c>
      <c r="L57" s="3">
        <f t="shared" si="2"/>
        <v>92.62370525</v>
      </c>
    </row>
    <row r="58">
      <c r="A58" s="105">
        <v>45326.0</v>
      </c>
      <c r="B58" s="105">
        <v>57.0</v>
      </c>
      <c r="C58" s="105">
        <v>76.124</v>
      </c>
      <c r="D58" s="105">
        <v>-0.12082500010728836</v>
      </c>
      <c r="E58" s="105">
        <v>149.67149353027344</v>
      </c>
      <c r="F58" s="105">
        <v>0.03347500041127205</v>
      </c>
      <c r="H58" s="3">
        <f t="shared" si="1"/>
        <v>1238.746066</v>
      </c>
      <c r="L58" s="3">
        <f t="shared" si="2"/>
        <v>93.26632204</v>
      </c>
    </row>
    <row r="59">
      <c r="A59" s="105">
        <v>45326.0</v>
      </c>
      <c r="B59" s="105">
        <v>58.0</v>
      </c>
      <c r="C59" s="105">
        <v>76.424</v>
      </c>
      <c r="D59" s="105">
        <v>-0.12120000272989273</v>
      </c>
      <c r="E59" s="105">
        <v>151.70001220703125</v>
      </c>
      <c r="F59" s="105">
        <v>0.03384999930858612</v>
      </c>
      <c r="H59" s="3">
        <f t="shared" si="1"/>
        <v>1251.650238</v>
      </c>
      <c r="L59" s="3">
        <f t="shared" si="2"/>
        <v>94.23788892</v>
      </c>
    </row>
    <row r="60">
      <c r="A60" s="105">
        <v>45326.0</v>
      </c>
      <c r="B60" s="105">
        <v>59.0</v>
      </c>
      <c r="C60" s="105">
        <v>76.723</v>
      </c>
      <c r="D60" s="105">
        <v>-0.12165000289678574</v>
      </c>
      <c r="E60" s="105">
        <v>153.69915771484375</v>
      </c>
      <c r="F60" s="105">
        <v>0.034299999475479126</v>
      </c>
      <c r="H60" s="3">
        <f t="shared" si="1"/>
        <v>1263.453794</v>
      </c>
      <c r="L60" s="3">
        <f t="shared" si="2"/>
        <v>95.12658947</v>
      </c>
    </row>
    <row r="61">
      <c r="A61" s="105">
        <v>45326.0</v>
      </c>
      <c r="B61" s="105">
        <v>60.0</v>
      </c>
      <c r="C61" s="105">
        <v>77.025</v>
      </c>
      <c r="D61" s="105">
        <v>-0.1221499964594841</v>
      </c>
      <c r="E61" s="105">
        <v>155.81590270996094</v>
      </c>
      <c r="F61" s="105">
        <v>0.03480000048875809</v>
      </c>
      <c r="H61" s="3">
        <f t="shared" si="1"/>
        <v>1275.611193</v>
      </c>
      <c r="L61" s="3">
        <f t="shared" si="2"/>
        <v>96.04193113</v>
      </c>
    </row>
    <row r="62">
      <c r="A62" s="105">
        <v>45326.0</v>
      </c>
      <c r="B62" s="105">
        <v>61.0</v>
      </c>
      <c r="C62" s="105">
        <v>77.325</v>
      </c>
      <c r="D62" s="105">
        <v>-0.12277500331401825</v>
      </c>
      <c r="E62" s="105">
        <v>158.71170043945312</v>
      </c>
      <c r="F62" s="105">
        <v>0.03542499989271164</v>
      </c>
      <c r="H62" s="3">
        <f t="shared" si="1"/>
        <v>1292.703695</v>
      </c>
      <c r="L62" s="3">
        <f t="shared" si="2"/>
        <v>97.3288412</v>
      </c>
    </row>
    <row r="63">
      <c r="A63" s="105">
        <v>45326.0</v>
      </c>
      <c r="B63" s="105">
        <v>62.0</v>
      </c>
      <c r="C63" s="105">
        <v>77.625</v>
      </c>
      <c r="D63" s="105">
        <v>-0.12325000017881393</v>
      </c>
      <c r="E63" s="105">
        <v>161.21063232421875</v>
      </c>
      <c r="F63" s="105">
        <v>0.03590000048279762</v>
      </c>
      <c r="H63" s="3">
        <f t="shared" si="1"/>
        <v>1307.997015</v>
      </c>
      <c r="L63" s="3">
        <f t="shared" si="2"/>
        <v>98.48028922</v>
      </c>
    </row>
    <row r="64">
      <c r="A64" s="105">
        <v>45326.0</v>
      </c>
      <c r="B64" s="105">
        <v>63.0</v>
      </c>
      <c r="C64" s="105">
        <v>77.925</v>
      </c>
      <c r="D64" s="105">
        <v>-0.1237499862909317</v>
      </c>
      <c r="E64" s="105">
        <v>163.6654510498047</v>
      </c>
      <c r="F64" s="105">
        <v>0.036400001496076584</v>
      </c>
      <c r="H64" s="3">
        <f t="shared" si="1"/>
        <v>1322.549246</v>
      </c>
      <c r="L64" s="3">
        <f t="shared" si="2"/>
        <v>99.57593997</v>
      </c>
    </row>
    <row r="65">
      <c r="A65" s="105">
        <v>45326.0</v>
      </c>
      <c r="B65" s="105">
        <v>64.0</v>
      </c>
      <c r="C65" s="105">
        <v>78.223</v>
      </c>
      <c r="D65" s="105">
        <v>-0.12417499721050262</v>
      </c>
      <c r="E65" s="105">
        <v>165.67929077148438</v>
      </c>
      <c r="F65" s="105">
        <v>0.03682500123977661</v>
      </c>
      <c r="H65" s="3">
        <f t="shared" si="1"/>
        <v>1334.240342</v>
      </c>
      <c r="L65" s="3">
        <f t="shared" si="2"/>
        <v>100.4561733</v>
      </c>
    </row>
    <row r="66">
      <c r="A66" s="105">
        <v>45326.0</v>
      </c>
      <c r="B66" s="105">
        <v>65.0</v>
      </c>
      <c r="C66" s="105">
        <v>78.424</v>
      </c>
      <c r="D66" s="105">
        <v>-0.12447498738765717</v>
      </c>
      <c r="E66" s="105">
        <v>167.4432373046875</v>
      </c>
      <c r="F66" s="105">
        <v>0.03712499886751175</v>
      </c>
      <c r="H66" s="3">
        <f t="shared" si="1"/>
        <v>1345.195857</v>
      </c>
      <c r="L66" s="3">
        <f t="shared" si="2"/>
        <v>101.281024</v>
      </c>
    </row>
    <row r="67">
      <c r="A67" s="105">
        <v>45326.0</v>
      </c>
      <c r="B67" s="105">
        <v>66.0</v>
      </c>
      <c r="C67" s="105">
        <v>78.724</v>
      </c>
      <c r="D67" s="105">
        <v>-0.12507499754428864</v>
      </c>
      <c r="E67" s="105">
        <v>171.1181182861328</v>
      </c>
      <c r="F67" s="105">
        <v>0.03772500157356262</v>
      </c>
      <c r="H67" s="3">
        <f t="shared" si="1"/>
        <v>1368.124099</v>
      </c>
      <c r="L67" s="3">
        <f t="shared" si="2"/>
        <v>103.0073122</v>
      </c>
    </row>
    <row r="68">
      <c r="A68" s="105">
        <v>45326.0</v>
      </c>
      <c r="B68" s="105">
        <v>67.0</v>
      </c>
      <c r="C68" s="105">
        <v>78.924</v>
      </c>
      <c r="D68" s="105">
        <v>-0.1254749894142151</v>
      </c>
      <c r="E68" s="105">
        <v>172.83795166015625</v>
      </c>
      <c r="F68" s="105">
        <v>0.038124989718198776</v>
      </c>
      <c r="H68" s="3">
        <f t="shared" si="1"/>
        <v>1377.469346</v>
      </c>
      <c r="L68" s="3">
        <f t="shared" si="2"/>
        <v>103.7109245</v>
      </c>
    </row>
    <row r="69">
      <c r="A69" s="105">
        <v>45326.0</v>
      </c>
      <c r="B69" s="105">
        <v>68.0</v>
      </c>
      <c r="C69" s="105">
        <v>79.223</v>
      </c>
      <c r="D69" s="105">
        <v>-0.1257999986410141</v>
      </c>
      <c r="E69" s="105">
        <v>175.14578247070312</v>
      </c>
      <c r="F69" s="105">
        <v>0.03844999894499779</v>
      </c>
      <c r="H69" s="3">
        <f t="shared" si="1"/>
        <v>1392.255838</v>
      </c>
      <c r="L69" s="3">
        <f t="shared" si="2"/>
        <v>104.8242129</v>
      </c>
    </row>
    <row r="70">
      <c r="A70" s="105">
        <v>45326.0</v>
      </c>
      <c r="B70" s="105">
        <v>69.0</v>
      </c>
      <c r="C70" s="105">
        <v>79.425</v>
      </c>
      <c r="D70" s="105">
        <v>-0.12617500126361847</v>
      </c>
      <c r="E70" s="105">
        <v>177.32131958007812</v>
      </c>
      <c r="F70" s="105">
        <v>0.038825009018182755</v>
      </c>
      <c r="H70" s="3">
        <f t="shared" si="1"/>
        <v>1405.360157</v>
      </c>
      <c r="L70" s="3">
        <f t="shared" si="2"/>
        <v>105.8108491</v>
      </c>
    </row>
    <row r="71">
      <c r="A71" s="105">
        <v>45326.0</v>
      </c>
      <c r="B71" s="105">
        <v>70.0</v>
      </c>
      <c r="C71" s="105">
        <v>79.723</v>
      </c>
      <c r="D71" s="105">
        <v>-0.12667499482631683</v>
      </c>
      <c r="E71" s="105">
        <v>180.2759246826172</v>
      </c>
      <c r="F71" s="105">
        <v>0.03932499885559082</v>
      </c>
      <c r="H71" s="3">
        <f t="shared" si="1"/>
        <v>1423.137415</v>
      </c>
      <c r="L71" s="3">
        <f t="shared" si="2"/>
        <v>107.149315</v>
      </c>
    </row>
    <row r="72">
      <c r="A72" s="105">
        <v>45326.0</v>
      </c>
      <c r="B72" s="105">
        <v>71.0</v>
      </c>
      <c r="C72" s="105">
        <v>79.925</v>
      </c>
      <c r="D72" s="105">
        <v>-0.12712499499320984</v>
      </c>
      <c r="E72" s="105">
        <v>182.67193603515625</v>
      </c>
      <c r="F72" s="105">
        <v>0.039774999022483826</v>
      </c>
      <c r="H72" s="3">
        <f t="shared" si="1"/>
        <v>1436.947439</v>
      </c>
      <c r="L72" s="3">
        <f t="shared" si="2"/>
        <v>108.1890844</v>
      </c>
    </row>
    <row r="73">
      <c r="A73" s="105">
        <v>45326.0</v>
      </c>
      <c r="B73" s="105">
        <v>72.0</v>
      </c>
      <c r="C73" s="105">
        <v>80.123</v>
      </c>
      <c r="D73" s="105">
        <v>-0.1273999959230423</v>
      </c>
      <c r="E73" s="105">
        <v>184.8474578857422</v>
      </c>
      <c r="F73" s="105">
        <v>0.040049999952316284</v>
      </c>
      <c r="H73" s="3">
        <f t="shared" si="1"/>
        <v>1450.922008</v>
      </c>
      <c r="L73" s="3">
        <f t="shared" si="2"/>
        <v>109.2412424</v>
      </c>
    </row>
    <row r="74">
      <c r="A74" s="105">
        <v>45326.0</v>
      </c>
      <c r="B74" s="105">
        <v>73.0</v>
      </c>
      <c r="C74" s="105">
        <v>80.424</v>
      </c>
      <c r="D74" s="105">
        <v>-0.12789998948574066</v>
      </c>
      <c r="E74" s="105">
        <v>187.77267456054688</v>
      </c>
      <c r="F74" s="105">
        <v>0.04054998978972435</v>
      </c>
      <c r="H74" s="3">
        <f t="shared" si="1"/>
        <v>1468.12111</v>
      </c>
      <c r="L74" s="3">
        <f t="shared" si="2"/>
        <v>110.5361785</v>
      </c>
    </row>
    <row r="75">
      <c r="A75" s="105">
        <v>45326.0</v>
      </c>
      <c r="B75" s="105">
        <v>74.0</v>
      </c>
      <c r="C75" s="105">
        <v>80.724</v>
      </c>
      <c r="D75" s="105">
        <v>-0.12839999794960022</v>
      </c>
      <c r="E75" s="105">
        <v>190.4332733154297</v>
      </c>
      <c r="F75" s="105">
        <v>0.04104999825358391</v>
      </c>
      <c r="H75" s="3">
        <f t="shared" si="1"/>
        <v>1483.125205</v>
      </c>
      <c r="L75" s="3">
        <f t="shared" si="2"/>
        <v>111.6658505</v>
      </c>
    </row>
    <row r="76">
      <c r="A76" s="105">
        <v>45326.0</v>
      </c>
      <c r="B76" s="105">
        <v>75.0</v>
      </c>
      <c r="C76" s="105">
        <v>80.924</v>
      </c>
      <c r="D76" s="105">
        <v>-0.12862499058246613</v>
      </c>
      <c r="E76" s="105">
        <v>192.43240356445312</v>
      </c>
      <c r="F76" s="105">
        <v>0.041274990886449814</v>
      </c>
      <c r="H76" s="3">
        <f t="shared" si="1"/>
        <v>1496.073218</v>
      </c>
      <c r="L76" s="3">
        <f t="shared" si="2"/>
        <v>112.6407182</v>
      </c>
    </row>
    <row r="77">
      <c r="A77" s="105">
        <v>45326.0</v>
      </c>
      <c r="B77" s="105">
        <v>76.0</v>
      </c>
      <c r="C77" s="105">
        <v>81.123</v>
      </c>
      <c r="D77" s="105">
        <v>-0.12912499904632568</v>
      </c>
      <c r="E77" s="105">
        <v>195.69570922851562</v>
      </c>
      <c r="F77" s="105">
        <v>0.04177499935030937</v>
      </c>
      <c r="H77" s="3">
        <f t="shared" si="1"/>
        <v>1515.552454</v>
      </c>
      <c r="L77" s="3">
        <f t="shared" si="2"/>
        <v>114.1073277</v>
      </c>
    </row>
    <row r="78">
      <c r="A78" s="105">
        <v>45326.0</v>
      </c>
      <c r="B78" s="105">
        <v>77.0</v>
      </c>
      <c r="C78" s="105">
        <v>81.426</v>
      </c>
      <c r="D78" s="105">
        <v>-0.12962499260902405</v>
      </c>
      <c r="E78" s="105">
        <v>198.4151153564453</v>
      </c>
      <c r="F78" s="105">
        <v>0.04227500036358833</v>
      </c>
      <c r="H78" s="3">
        <f t="shared" si="1"/>
        <v>1530.685645</v>
      </c>
      <c r="L78" s="3">
        <f t="shared" si="2"/>
        <v>115.2467194</v>
      </c>
    </row>
    <row r="79">
      <c r="A79" s="105">
        <v>45326.0</v>
      </c>
      <c r="B79" s="105">
        <v>78.0</v>
      </c>
      <c r="C79" s="105">
        <v>81.624</v>
      </c>
      <c r="D79" s="105">
        <v>-0.12985000014305115</v>
      </c>
      <c r="E79" s="105">
        <v>200.0614471435547</v>
      </c>
      <c r="F79" s="105">
        <v>0.042500000447034836</v>
      </c>
      <c r="H79" s="3">
        <f t="shared" si="1"/>
        <v>1540.711952</v>
      </c>
      <c r="L79" s="3">
        <f t="shared" si="2"/>
        <v>116.0016092</v>
      </c>
    </row>
    <row r="80">
      <c r="A80" s="105">
        <v>45326.0</v>
      </c>
      <c r="B80" s="105">
        <v>79.0</v>
      </c>
      <c r="C80" s="105">
        <v>81.823</v>
      </c>
      <c r="D80" s="105">
        <v>-0.13022500276565552</v>
      </c>
      <c r="E80" s="105">
        <v>202.50157165527344</v>
      </c>
      <c r="F80" s="105">
        <v>0.0428750105202198</v>
      </c>
      <c r="H80" s="3">
        <f t="shared" si="1"/>
        <v>1555.012996</v>
      </c>
      <c r="L80" s="3">
        <f t="shared" si="2"/>
        <v>117.0783479</v>
      </c>
    </row>
    <row r="81">
      <c r="A81" s="105">
        <v>45326.0</v>
      </c>
      <c r="B81" s="105">
        <v>80.0</v>
      </c>
      <c r="C81" s="105">
        <v>82.123</v>
      </c>
      <c r="D81" s="105">
        <v>-0.13067500293254852</v>
      </c>
      <c r="E81" s="105">
        <v>204.82408142089844</v>
      </c>
      <c r="F81" s="105">
        <v>0.04332501068711281</v>
      </c>
      <c r="H81" s="3">
        <f t="shared" si="1"/>
        <v>1567.431236</v>
      </c>
      <c r="L81" s="3">
        <f t="shared" si="2"/>
        <v>118.0133286</v>
      </c>
    </row>
    <row r="82">
      <c r="A82" s="105">
        <v>45326.0</v>
      </c>
      <c r="B82" s="105">
        <v>81.0</v>
      </c>
      <c r="C82" s="105">
        <v>82.225</v>
      </c>
      <c r="D82" s="105">
        <v>-0.1308249980211258</v>
      </c>
      <c r="E82" s="105">
        <v>206.47042846679688</v>
      </c>
      <c r="F82" s="105">
        <v>0.04347499832510948</v>
      </c>
      <c r="H82" s="3">
        <f t="shared" si="1"/>
        <v>1578.218472</v>
      </c>
      <c r="L82" s="3">
        <f t="shared" si="2"/>
        <v>118.8255094</v>
      </c>
    </row>
    <row r="83">
      <c r="A83" s="105">
        <v>45326.0</v>
      </c>
      <c r="B83" s="105">
        <v>82.0</v>
      </c>
      <c r="C83" s="105">
        <v>82.526</v>
      </c>
      <c r="D83" s="105">
        <v>-0.13144999742507935</v>
      </c>
      <c r="E83" s="105">
        <v>210.6597900390625</v>
      </c>
      <c r="F83" s="105">
        <v>0.04410000145435333</v>
      </c>
      <c r="H83" s="3">
        <f t="shared" si="1"/>
        <v>1602.584969</v>
      </c>
      <c r="L83" s="3">
        <f t="shared" si="2"/>
        <v>120.6600852</v>
      </c>
    </row>
    <row r="84">
      <c r="A84" s="105">
        <v>45326.0</v>
      </c>
      <c r="B84" s="105">
        <v>83.0</v>
      </c>
      <c r="C84" s="105">
        <v>82.823</v>
      </c>
      <c r="D84" s="105">
        <v>-0.13192500174045563</v>
      </c>
      <c r="E84" s="105">
        <v>213.18809509277344</v>
      </c>
      <c r="F84" s="105">
        <v>0.04457500949501991</v>
      </c>
      <c r="H84" s="3">
        <f t="shared" si="1"/>
        <v>1615.979475</v>
      </c>
      <c r="L84" s="3">
        <f t="shared" si="2"/>
        <v>121.6685698</v>
      </c>
    </row>
    <row r="85">
      <c r="A85" s="105">
        <v>45326.0</v>
      </c>
      <c r="B85" s="105">
        <v>84.0</v>
      </c>
      <c r="C85" s="105">
        <v>82.924</v>
      </c>
      <c r="D85" s="105">
        <v>-0.1320749968290329</v>
      </c>
      <c r="E85" s="105">
        <v>214.83444213867188</v>
      </c>
      <c r="F85" s="105">
        <v>0.044725000858306885</v>
      </c>
      <c r="H85" s="3">
        <f t="shared" si="1"/>
        <v>1626.609482</v>
      </c>
      <c r="L85" s="3">
        <f t="shared" si="2"/>
        <v>122.4689127</v>
      </c>
    </row>
    <row r="86">
      <c r="A86" s="105">
        <v>45326.0</v>
      </c>
      <c r="B86" s="105">
        <v>85.0</v>
      </c>
      <c r="C86" s="105">
        <v>83.223</v>
      </c>
      <c r="D86" s="105">
        <v>-0.13255000114440918</v>
      </c>
      <c r="E86" s="105">
        <v>217.8184356689453</v>
      </c>
      <c r="F86" s="105">
        <v>0.045200008898973465</v>
      </c>
      <c r="H86" s="3">
        <f t="shared" si="1"/>
        <v>1643.292597</v>
      </c>
      <c r="L86" s="3">
        <f t="shared" si="2"/>
        <v>123.7249997</v>
      </c>
    </row>
    <row r="87">
      <c r="A87" s="105">
        <v>45326.0</v>
      </c>
      <c r="B87" s="105">
        <v>86.0</v>
      </c>
      <c r="C87" s="105">
        <v>83.424</v>
      </c>
      <c r="D87" s="105">
        <v>-0.13277499377727509</v>
      </c>
      <c r="E87" s="105">
        <v>219.62648010253906</v>
      </c>
      <c r="F87" s="105">
        <v>0.04542500153183937</v>
      </c>
      <c r="H87" s="3">
        <f t="shared" si="1"/>
        <v>1654.125328</v>
      </c>
      <c r="L87" s="3">
        <f t="shared" si="2"/>
        <v>124.5406058</v>
      </c>
    </row>
    <row r="88">
      <c r="A88" s="105">
        <v>45326.0</v>
      </c>
      <c r="B88" s="105">
        <v>87.0</v>
      </c>
      <c r="C88" s="105">
        <v>83.625</v>
      </c>
      <c r="D88" s="105">
        <v>-0.13314999639987946</v>
      </c>
      <c r="E88" s="105">
        <v>222.11068725585938</v>
      </c>
      <c r="F88" s="105">
        <v>0.04580000042915344</v>
      </c>
      <c r="H88" s="3">
        <f t="shared" si="1"/>
        <v>1668.12387</v>
      </c>
      <c r="L88" s="3">
        <f t="shared" si="2"/>
        <v>125.5945689</v>
      </c>
    </row>
    <row r="89">
      <c r="A89" s="105">
        <v>45326.0</v>
      </c>
      <c r="B89" s="105">
        <v>88.0</v>
      </c>
      <c r="C89" s="105">
        <v>83.823</v>
      </c>
      <c r="D89" s="105">
        <v>-0.13362500071525574</v>
      </c>
      <c r="E89" s="105">
        <v>224.62429809570312</v>
      </c>
      <c r="F89" s="105">
        <v>0.046275001019239426</v>
      </c>
      <c r="H89" s="3">
        <f t="shared" si="1"/>
        <v>1681.005028</v>
      </c>
      <c r="L89" s="3">
        <f t="shared" si="2"/>
        <v>126.564403</v>
      </c>
    </row>
    <row r="90">
      <c r="A90" s="105">
        <v>45326.0</v>
      </c>
      <c r="B90" s="105">
        <v>89.0</v>
      </c>
      <c r="C90" s="105">
        <v>83.925</v>
      </c>
      <c r="D90" s="105">
        <v>-0.133774995803833</v>
      </c>
      <c r="E90" s="105">
        <v>226.37353515625</v>
      </c>
      <c r="F90" s="105">
        <v>0.046424999833106995</v>
      </c>
      <c r="H90" s="3">
        <f t="shared" si="1"/>
        <v>1692.196167</v>
      </c>
      <c r="L90" s="3">
        <f t="shared" si="2"/>
        <v>127.4069941</v>
      </c>
    </row>
    <row r="91">
      <c r="A91" s="105">
        <v>45326.0</v>
      </c>
      <c r="B91" s="105">
        <v>90.0</v>
      </c>
      <c r="C91" s="105">
        <v>84.225</v>
      </c>
      <c r="D91" s="105">
        <v>-0.1342500001192093</v>
      </c>
      <c r="E91" s="105">
        <v>229.06353759765625</v>
      </c>
      <c r="F91" s="105">
        <v>0.04690000042319298</v>
      </c>
      <c r="H91" s="3">
        <f t="shared" si="1"/>
        <v>1706.246089</v>
      </c>
      <c r="L91" s="3">
        <f t="shared" si="2"/>
        <v>128.4648255</v>
      </c>
    </row>
    <row r="92">
      <c r="A92" s="105">
        <v>45326.0</v>
      </c>
      <c r="B92" s="105">
        <v>91.0</v>
      </c>
      <c r="C92" s="105">
        <v>84.424</v>
      </c>
      <c r="D92" s="105">
        <v>-0.13449999690055847</v>
      </c>
      <c r="E92" s="105">
        <v>231.03326416015625</v>
      </c>
      <c r="F92" s="105">
        <v>0.04715000092983246</v>
      </c>
      <c r="H92" s="3">
        <f t="shared" si="1"/>
        <v>1717.719476</v>
      </c>
      <c r="L92" s="3">
        <f t="shared" si="2"/>
        <v>129.3286673</v>
      </c>
    </row>
    <row r="93">
      <c r="A93" s="105">
        <v>45326.0</v>
      </c>
      <c r="B93" s="105">
        <v>92.0</v>
      </c>
      <c r="C93" s="105">
        <v>84.623</v>
      </c>
      <c r="D93" s="105">
        <v>-0.13487499952316284</v>
      </c>
      <c r="E93" s="105">
        <v>233.26759338378906</v>
      </c>
      <c r="F93" s="105">
        <v>0.04752499982714653</v>
      </c>
      <c r="H93" s="3">
        <f t="shared" si="1"/>
        <v>1729.509503</v>
      </c>
      <c r="L93" s="3">
        <f t="shared" si="2"/>
        <v>130.2163492</v>
      </c>
    </row>
    <row r="94">
      <c r="A94" s="105">
        <v>45326.0</v>
      </c>
      <c r="B94" s="105">
        <v>93.0</v>
      </c>
      <c r="C94" s="105">
        <v>84.823</v>
      </c>
      <c r="D94" s="105">
        <v>-0.13509999215602875</v>
      </c>
      <c r="E94" s="105">
        <v>234.91392517089844</v>
      </c>
      <c r="F94" s="105">
        <v>0.04774999991059303</v>
      </c>
      <c r="H94" s="3">
        <f t="shared" si="1"/>
        <v>1738.815239</v>
      </c>
      <c r="L94" s="3">
        <f t="shared" si="2"/>
        <v>130.9169866</v>
      </c>
    </row>
    <row r="95">
      <c r="A95" s="105">
        <v>45326.0</v>
      </c>
      <c r="B95" s="105">
        <v>94.0</v>
      </c>
      <c r="C95" s="105">
        <v>85.025</v>
      </c>
      <c r="D95" s="105">
        <v>-0.1356000006198883</v>
      </c>
      <c r="E95" s="105">
        <v>238.6328887939453</v>
      </c>
      <c r="F95" s="105">
        <v>0.048250000923871994</v>
      </c>
      <c r="H95" s="3">
        <f t="shared" si="1"/>
        <v>1759.829555</v>
      </c>
      <c r="L95" s="3">
        <f t="shared" si="2"/>
        <v>132.4991736</v>
      </c>
    </row>
    <row r="96">
      <c r="A96" s="105">
        <v>45326.0</v>
      </c>
      <c r="B96" s="105">
        <v>95.0</v>
      </c>
      <c r="C96" s="105">
        <v>85.224</v>
      </c>
      <c r="D96" s="105">
        <v>-0.13592499494552612</v>
      </c>
      <c r="E96" s="105">
        <v>240.38214111328125</v>
      </c>
      <c r="F96" s="105">
        <v>0.04857499897480011</v>
      </c>
      <c r="H96" s="3">
        <f t="shared" si="1"/>
        <v>1768.49108</v>
      </c>
      <c r="L96" s="3">
        <f t="shared" si="2"/>
        <v>133.1513077</v>
      </c>
    </row>
    <row r="97">
      <c r="A97" s="105">
        <v>45326.0</v>
      </c>
      <c r="B97" s="105">
        <v>96.0</v>
      </c>
      <c r="C97" s="105">
        <v>85.424</v>
      </c>
      <c r="D97" s="105">
        <v>-0.13622500002384186</v>
      </c>
      <c r="E97" s="105">
        <v>242.71934509277344</v>
      </c>
      <c r="F97" s="105">
        <v>0.048875000327825546</v>
      </c>
      <c r="H97" s="3">
        <f t="shared" si="1"/>
        <v>1781.753313</v>
      </c>
      <c r="L97" s="3">
        <f t="shared" si="2"/>
        <v>134.1498333</v>
      </c>
    </row>
    <row r="98">
      <c r="A98" s="105">
        <v>45326.0</v>
      </c>
      <c r="B98" s="105">
        <v>97.0</v>
      </c>
      <c r="C98" s="105">
        <v>85.824</v>
      </c>
      <c r="D98" s="105">
        <v>-0.13682499527931213</v>
      </c>
      <c r="E98" s="105">
        <v>244.8213653564453</v>
      </c>
      <c r="F98" s="105">
        <v>0.04947499930858612</v>
      </c>
      <c r="H98" s="3">
        <f t="shared" si="1"/>
        <v>1789.302933</v>
      </c>
      <c r="L98" s="3">
        <f t="shared" si="2"/>
        <v>134.7182511</v>
      </c>
    </row>
    <row r="99">
      <c r="A99" s="105">
        <v>45326.0</v>
      </c>
      <c r="B99" s="105">
        <v>98.0</v>
      </c>
      <c r="C99" s="105">
        <v>86.024</v>
      </c>
      <c r="D99" s="105">
        <v>-0.13717499375343323</v>
      </c>
      <c r="E99" s="105">
        <v>246.93807983398438</v>
      </c>
      <c r="F99" s="105">
        <v>0.04982500150799751</v>
      </c>
      <c r="H99" s="3">
        <f t="shared" si="1"/>
        <v>1800.168333</v>
      </c>
      <c r="L99" s="3">
        <f t="shared" si="2"/>
        <v>135.536317</v>
      </c>
    </row>
    <row r="100">
      <c r="A100" s="105">
        <v>45326.0</v>
      </c>
      <c r="B100" s="105">
        <v>99.0</v>
      </c>
      <c r="C100" s="105">
        <v>86.223</v>
      </c>
      <c r="D100" s="105">
        <v>-0.1374249905347824</v>
      </c>
      <c r="E100" s="105">
        <v>249.09890747070312</v>
      </c>
      <c r="F100" s="105">
        <v>0.0500749908387661</v>
      </c>
      <c r="H100" s="3">
        <f t="shared" si="1"/>
        <v>1812.617243</v>
      </c>
      <c r="L100" s="3">
        <f t="shared" si="2"/>
        <v>136.4736068</v>
      </c>
    </row>
    <row r="101">
      <c r="A101" s="105">
        <v>45326.0</v>
      </c>
      <c r="B101" s="105">
        <v>100.0</v>
      </c>
      <c r="C101" s="105">
        <v>86.425</v>
      </c>
      <c r="D101" s="105">
        <v>-0.13792499899864197</v>
      </c>
      <c r="E101" s="105">
        <v>252.64149475097656</v>
      </c>
      <c r="F101" s="105">
        <v>0.050574999302625656</v>
      </c>
      <c r="H101" s="3">
        <f t="shared" si="1"/>
        <v>1831.730988</v>
      </c>
      <c r="L101" s="3">
        <f t="shared" si="2"/>
        <v>137.9126982</v>
      </c>
    </row>
    <row r="102">
      <c r="A102" s="105">
        <v>45326.0</v>
      </c>
      <c r="B102" s="105">
        <v>101.0</v>
      </c>
      <c r="C102" s="105">
        <v>86.725</v>
      </c>
      <c r="D102" s="105">
        <v>-0.13842499256134033</v>
      </c>
      <c r="E102" s="105">
        <v>255.64015197753906</v>
      </c>
      <c r="F102" s="105">
        <v>0.05107500031590462</v>
      </c>
      <c r="H102" s="3">
        <f t="shared" si="1"/>
        <v>1846.77743</v>
      </c>
      <c r="L102" s="3">
        <f t="shared" si="2"/>
        <v>139.0455585</v>
      </c>
    </row>
    <row r="103">
      <c r="A103" s="105">
        <v>45326.0</v>
      </c>
      <c r="B103" s="105">
        <v>102.0</v>
      </c>
      <c r="C103" s="105">
        <v>86.924</v>
      </c>
      <c r="D103" s="105">
        <v>-0.13865000009536743</v>
      </c>
      <c r="E103" s="105">
        <v>257.7421875</v>
      </c>
      <c r="F103" s="105">
        <v>0.05130000039935112</v>
      </c>
      <c r="H103" s="3">
        <f t="shared" si="1"/>
        <v>1858.941127</v>
      </c>
      <c r="L103" s="3">
        <f t="shared" si="2"/>
        <v>139.9613744</v>
      </c>
    </row>
    <row r="104">
      <c r="A104" s="105">
        <v>45326.0</v>
      </c>
      <c r="B104" s="105">
        <v>103.0</v>
      </c>
      <c r="C104" s="105">
        <v>87.123</v>
      </c>
      <c r="D104" s="105">
        <v>-0.13904999196529388</v>
      </c>
      <c r="E104" s="105">
        <v>260.6673583984375</v>
      </c>
      <c r="F104" s="105">
        <v>0.05169999971985817</v>
      </c>
      <c r="H104" s="3">
        <f t="shared" si="1"/>
        <v>1874.630518</v>
      </c>
      <c r="L104" s="3">
        <f t="shared" si="2"/>
        <v>141.1426429</v>
      </c>
    </row>
    <row r="105">
      <c r="A105" s="105">
        <v>45326.0</v>
      </c>
      <c r="B105" s="105">
        <v>104.0</v>
      </c>
      <c r="C105" s="105">
        <v>87.424</v>
      </c>
      <c r="D105" s="105">
        <v>-0.1394999921321869</v>
      </c>
      <c r="E105" s="105">
        <v>263.10748291015625</v>
      </c>
      <c r="F105" s="105">
        <v>0.052149999886751175</v>
      </c>
      <c r="H105" s="3">
        <f t="shared" si="1"/>
        <v>1886.075253</v>
      </c>
      <c r="L105" s="3">
        <f t="shared" si="2"/>
        <v>142.0043274</v>
      </c>
    </row>
    <row r="106">
      <c r="A106" s="105">
        <v>45326.0</v>
      </c>
      <c r="B106" s="105">
        <v>105.0</v>
      </c>
      <c r="C106" s="105">
        <v>87.625</v>
      </c>
      <c r="D106" s="105">
        <v>-0.13977499306201935</v>
      </c>
      <c r="E106" s="105">
        <v>265.6504821777344</v>
      </c>
      <c r="F106" s="105">
        <v>0.05242500081658363</v>
      </c>
      <c r="H106" s="3">
        <f t="shared" si="1"/>
        <v>1900.558007</v>
      </c>
      <c r="L106" s="3">
        <f t="shared" si="2"/>
        <v>143.0947472</v>
      </c>
    </row>
    <row r="107">
      <c r="A107" s="105">
        <v>45326.0</v>
      </c>
      <c r="B107" s="105">
        <v>106.0</v>
      </c>
      <c r="C107" s="105">
        <v>87.723</v>
      </c>
      <c r="D107" s="105">
        <v>-0.14014999568462372</v>
      </c>
      <c r="E107" s="105">
        <v>267.9582824707031</v>
      </c>
      <c r="F107" s="105">
        <v>0.052799999713897705</v>
      </c>
      <c r="H107" s="3">
        <f t="shared" si="1"/>
        <v>1911.939284</v>
      </c>
      <c r="L107" s="3">
        <f t="shared" si="2"/>
        <v>143.951654</v>
      </c>
    </row>
    <row r="108">
      <c r="A108" s="105">
        <v>45326.0</v>
      </c>
      <c r="B108" s="105">
        <v>107.0</v>
      </c>
      <c r="C108" s="105">
        <v>87.924</v>
      </c>
      <c r="D108" s="105">
        <v>-0.14037500321865082</v>
      </c>
      <c r="E108" s="105">
        <v>269.89862060546875</v>
      </c>
      <c r="F108" s="105">
        <v>0.0530250109732151</v>
      </c>
      <c r="H108" s="3">
        <f t="shared" si="1"/>
        <v>1922.697164</v>
      </c>
      <c r="L108" s="3">
        <f t="shared" si="2"/>
        <v>144.7616246</v>
      </c>
    </row>
    <row r="109">
      <c r="A109" s="105">
        <v>45326.0</v>
      </c>
      <c r="B109" s="105">
        <v>108.0</v>
      </c>
      <c r="C109" s="105">
        <v>88.123</v>
      </c>
      <c r="D109" s="105">
        <v>-0.140749990940094</v>
      </c>
      <c r="E109" s="105">
        <v>272.0006408691406</v>
      </c>
      <c r="F109" s="105">
        <v>0.05339999124407768</v>
      </c>
      <c r="H109" s="3">
        <f t="shared" si="1"/>
        <v>1932.509118</v>
      </c>
      <c r="L109" s="3">
        <f t="shared" si="2"/>
        <v>145.5003755</v>
      </c>
    </row>
    <row r="110">
      <c r="A110" s="105">
        <v>45326.0</v>
      </c>
      <c r="B110" s="105">
        <v>109.0</v>
      </c>
      <c r="C110" s="105">
        <v>88.323</v>
      </c>
      <c r="D110" s="105">
        <v>-0.1409749984741211</v>
      </c>
      <c r="E110" s="105">
        <v>274.0879821777344</v>
      </c>
      <c r="F110" s="105">
        <v>0.05362499877810478</v>
      </c>
      <c r="H110" s="3">
        <f t="shared" si="1"/>
        <v>1944.231141</v>
      </c>
      <c r="L110" s="3">
        <f t="shared" si="2"/>
        <v>146.3829374</v>
      </c>
    </row>
    <row r="111">
      <c r="A111" s="105">
        <v>45326.0</v>
      </c>
      <c r="B111" s="105">
        <v>110.0</v>
      </c>
      <c r="C111" s="105">
        <v>88.525</v>
      </c>
      <c r="D111" s="105">
        <v>-0.14135000109672546</v>
      </c>
      <c r="E111" s="105">
        <v>277.0572509765625</v>
      </c>
      <c r="F111" s="105">
        <v>0.05400000885128975</v>
      </c>
      <c r="H111" s="3">
        <f t="shared" si="1"/>
        <v>1960.079581</v>
      </c>
      <c r="L111" s="3">
        <f t="shared" si="2"/>
        <v>147.5761809</v>
      </c>
    </row>
    <row r="112">
      <c r="A112" s="105">
        <v>45326.0</v>
      </c>
      <c r="B112" s="105">
        <v>111.0</v>
      </c>
      <c r="C112" s="105">
        <v>88.825</v>
      </c>
      <c r="D112" s="105">
        <v>-0.14182499051094055</v>
      </c>
      <c r="E112" s="105">
        <v>279.54144287109375</v>
      </c>
      <c r="F112" s="105">
        <v>0.05447499081492424</v>
      </c>
      <c r="H112" s="3">
        <f t="shared" si="1"/>
        <v>1971.030929</v>
      </c>
      <c r="L112" s="3">
        <f t="shared" si="2"/>
        <v>148.4007179</v>
      </c>
    </row>
    <row r="113">
      <c r="A113" s="105">
        <v>45326.0</v>
      </c>
      <c r="B113" s="105">
        <v>112.0</v>
      </c>
      <c r="C113" s="105">
        <v>88.924</v>
      </c>
      <c r="D113" s="105">
        <v>-0.14197500050067902</v>
      </c>
      <c r="E113" s="105">
        <v>281.61407470703125</v>
      </c>
      <c r="F113" s="105">
        <v>0.054625000804662704</v>
      </c>
      <c r="H113" s="3">
        <f t="shared" si="1"/>
        <v>1983.546918</v>
      </c>
      <c r="L113" s="3">
        <f t="shared" si="2"/>
        <v>149.3430581</v>
      </c>
    </row>
    <row r="114">
      <c r="A114" s="105">
        <v>45326.0</v>
      </c>
      <c r="B114" s="105">
        <v>113.0</v>
      </c>
      <c r="C114" s="105">
        <v>89.124</v>
      </c>
      <c r="D114" s="105">
        <v>-0.14242500066757202</v>
      </c>
      <c r="E114" s="105">
        <v>283.9512939453125</v>
      </c>
      <c r="F114" s="105">
        <v>0.05507500097155571</v>
      </c>
      <c r="H114" s="3">
        <f t="shared" si="1"/>
        <v>1993.68996</v>
      </c>
      <c r="L114" s="3">
        <f t="shared" si="2"/>
        <v>150.106737</v>
      </c>
    </row>
    <row r="115">
      <c r="A115" s="105">
        <v>45326.0</v>
      </c>
      <c r="B115" s="105">
        <v>114.0</v>
      </c>
      <c r="C115" s="105">
        <v>89.323</v>
      </c>
      <c r="D115" s="105">
        <v>-0.14270000159740448</v>
      </c>
      <c r="E115" s="105">
        <v>286.59716796875</v>
      </c>
      <c r="F115" s="105">
        <v>0.055350009351968765</v>
      </c>
      <c r="H115" s="3">
        <f t="shared" si="1"/>
        <v>2008.389382</v>
      </c>
      <c r="L115" s="3">
        <f t="shared" si="2"/>
        <v>151.2134698</v>
      </c>
    </row>
    <row r="116">
      <c r="A116" s="105">
        <v>45326.0</v>
      </c>
      <c r="B116" s="105">
        <v>115.0</v>
      </c>
      <c r="C116" s="105">
        <v>89.524</v>
      </c>
      <c r="D116" s="105">
        <v>-0.14309999346733093</v>
      </c>
      <c r="E116" s="105">
        <v>289.21368408203125</v>
      </c>
      <c r="F116" s="105">
        <v>0.05575000122189522</v>
      </c>
      <c r="H116" s="3">
        <f t="shared" si="1"/>
        <v>2021.060079</v>
      </c>
      <c r="L116" s="3">
        <f t="shared" si="2"/>
        <v>152.1674582</v>
      </c>
    </row>
    <row r="117">
      <c r="A117" s="105">
        <v>45326.0</v>
      </c>
      <c r="B117" s="105">
        <v>116.0</v>
      </c>
      <c r="C117" s="105">
        <v>89.723</v>
      </c>
      <c r="D117" s="105">
        <v>-0.14329999685287476</v>
      </c>
      <c r="E117" s="105">
        <v>291.09521484375</v>
      </c>
      <c r="F117" s="105">
        <v>0.05595000088214874</v>
      </c>
      <c r="H117" s="3">
        <f t="shared" si="1"/>
        <v>2031.369304</v>
      </c>
      <c r="L117" s="3">
        <f t="shared" si="2"/>
        <v>152.9436492</v>
      </c>
    </row>
    <row r="118">
      <c r="A118" s="105">
        <v>45326.0</v>
      </c>
      <c r="B118" s="105">
        <v>117.0</v>
      </c>
      <c r="C118" s="105">
        <v>89.924</v>
      </c>
      <c r="D118" s="105">
        <v>-0.1437000036239624</v>
      </c>
      <c r="E118" s="105">
        <v>293.44708251953125</v>
      </c>
      <c r="F118" s="105">
        <v>0.05635001137852669</v>
      </c>
      <c r="H118" s="3">
        <f t="shared" si="1"/>
        <v>2042.081246</v>
      </c>
      <c r="L118" s="3">
        <f t="shared" si="2"/>
        <v>153.7501611</v>
      </c>
    </row>
    <row r="119">
      <c r="A119" s="105">
        <v>45326.0</v>
      </c>
      <c r="B119" s="105">
        <v>118.0</v>
      </c>
      <c r="C119" s="105">
        <v>90.123</v>
      </c>
      <c r="D119" s="105">
        <v>-0.14389999210834503</v>
      </c>
      <c r="E119" s="105">
        <v>295.2404479980469</v>
      </c>
      <c r="F119" s="105">
        <v>0.05654999986290932</v>
      </c>
      <c r="H119" s="3">
        <f t="shared" si="1"/>
        <v>2051.705797</v>
      </c>
      <c r="L119" s="3">
        <f t="shared" si="2"/>
        <v>154.4748023</v>
      </c>
    </row>
    <row r="120">
      <c r="A120" s="105">
        <v>45326.0</v>
      </c>
      <c r="B120" s="105">
        <v>119.0</v>
      </c>
      <c r="C120" s="105">
        <v>90.325</v>
      </c>
      <c r="D120" s="105">
        <v>-0.14429999887943268</v>
      </c>
      <c r="E120" s="105">
        <v>298.2685241699219</v>
      </c>
      <c r="F120" s="105">
        <v>0.05694999918341637</v>
      </c>
      <c r="H120" s="3">
        <f t="shared" si="1"/>
        <v>2067.002956</v>
      </c>
      <c r="L120" s="3">
        <f t="shared" si="2"/>
        <v>155.6265393</v>
      </c>
    </row>
    <row r="121">
      <c r="A121" s="105">
        <v>45326.0</v>
      </c>
      <c r="B121" s="105">
        <v>120.0</v>
      </c>
      <c r="C121" s="105">
        <v>90.524</v>
      </c>
      <c r="D121" s="105">
        <v>-0.14477500319480896</v>
      </c>
      <c r="E121" s="105">
        <v>301.07611083984375</v>
      </c>
      <c r="F121" s="105">
        <v>0.057425010949373245</v>
      </c>
      <c r="H121" s="3">
        <f t="shared" si="1"/>
        <v>2079.613913</v>
      </c>
      <c r="L121" s="3">
        <f t="shared" si="2"/>
        <v>156.5760298</v>
      </c>
    </row>
    <row r="122">
      <c r="A122" s="105">
        <v>45326.0</v>
      </c>
      <c r="B122" s="105">
        <v>121.0</v>
      </c>
      <c r="C122" s="105">
        <v>90.723</v>
      </c>
      <c r="D122" s="105">
        <v>-0.14502499997615814</v>
      </c>
      <c r="E122" s="105">
        <v>303.3985900878906</v>
      </c>
      <c r="F122" s="105">
        <v>0.05767500028014183</v>
      </c>
      <c r="H122" s="3">
        <f t="shared" si="1"/>
        <v>2092.043373</v>
      </c>
      <c r="L122" s="3">
        <f t="shared" si="2"/>
        <v>157.5118552</v>
      </c>
    </row>
    <row r="123">
      <c r="A123" s="105">
        <v>45326.0</v>
      </c>
      <c r="B123" s="105">
        <v>122.0</v>
      </c>
      <c r="C123" s="105">
        <v>90.925</v>
      </c>
      <c r="D123" s="105">
        <v>-0.1454000025987625</v>
      </c>
      <c r="E123" s="105">
        <v>305.8974914550781</v>
      </c>
      <c r="F123" s="105">
        <v>0.0580500103533268</v>
      </c>
      <c r="H123" s="3">
        <f t="shared" si="1"/>
        <v>2103.834154</v>
      </c>
      <c r="L123" s="3">
        <f t="shared" si="2"/>
        <v>158.3995939</v>
      </c>
    </row>
    <row r="124">
      <c r="A124" s="105">
        <v>45326.0</v>
      </c>
      <c r="B124" s="105">
        <v>123.0</v>
      </c>
      <c r="C124" s="105">
        <v>91.123</v>
      </c>
      <c r="D124" s="105">
        <v>-0.14562499523162842</v>
      </c>
      <c r="E124" s="105">
        <v>307.73492431640625</v>
      </c>
      <c r="F124" s="105">
        <v>0.058274999260902405</v>
      </c>
      <c r="H124" s="3">
        <f t="shared" si="1"/>
        <v>2113.201266</v>
      </c>
      <c r="L124" s="3">
        <f t="shared" si="2"/>
        <v>159.1048523</v>
      </c>
    </row>
    <row r="125">
      <c r="A125" s="105">
        <v>45326.0</v>
      </c>
      <c r="B125" s="105">
        <v>124.0</v>
      </c>
      <c r="C125" s="105">
        <v>91.323</v>
      </c>
      <c r="D125" s="105">
        <v>-0.14602500200271606</v>
      </c>
      <c r="E125" s="105">
        <v>310.73358154296875</v>
      </c>
      <c r="F125" s="105">
        <v>0.05867500975728035</v>
      </c>
      <c r="H125" s="3">
        <f t="shared" si="1"/>
        <v>2127.947799</v>
      </c>
      <c r="L125" s="3">
        <f t="shared" si="2"/>
        <v>160.2151322</v>
      </c>
    </row>
    <row r="126">
      <c r="A126" s="105">
        <v>45326.0</v>
      </c>
      <c r="B126" s="105">
        <v>125.0</v>
      </c>
      <c r="C126" s="105">
        <v>91.623</v>
      </c>
      <c r="D126" s="105">
        <v>-0.14639998972415924</v>
      </c>
      <c r="E126" s="105">
        <v>313.1148986816406</v>
      </c>
      <c r="F126" s="105">
        <v>0.05904999002814293</v>
      </c>
      <c r="H126" s="3">
        <f t="shared" si="1"/>
        <v>2138.763119</v>
      </c>
      <c r="L126" s="3">
        <f t="shared" si="2"/>
        <v>161.0294276</v>
      </c>
    </row>
    <row r="127">
      <c r="A127" s="105">
        <v>45326.0</v>
      </c>
      <c r="B127" s="105">
        <v>126.0</v>
      </c>
      <c r="C127" s="105">
        <v>91.723</v>
      </c>
      <c r="D127" s="105">
        <v>-0.14672499895095825</v>
      </c>
      <c r="E127" s="105">
        <v>315.672607421875</v>
      </c>
      <c r="F127" s="105">
        <v>0.05937499925494194</v>
      </c>
      <c r="H127" s="3">
        <f t="shared" si="1"/>
        <v>2151.457554</v>
      </c>
      <c r="L127" s="3">
        <f t="shared" si="2"/>
        <v>161.9852032</v>
      </c>
    </row>
    <row r="128">
      <c r="A128" s="105">
        <v>45326.0</v>
      </c>
      <c r="B128" s="105">
        <v>127.0</v>
      </c>
      <c r="C128" s="105">
        <v>91.924</v>
      </c>
      <c r="D128" s="105">
        <v>-0.14704999327659607</v>
      </c>
      <c r="E128" s="105">
        <v>317.62762451171875</v>
      </c>
      <c r="F128" s="105">
        <v>0.059700001031160355</v>
      </c>
      <c r="H128" s="3">
        <f t="shared" si="1"/>
        <v>2159.997545</v>
      </c>
      <c r="L128" s="3">
        <f t="shared" si="2"/>
        <v>162.6281869</v>
      </c>
    </row>
    <row r="129">
      <c r="A129" s="105">
        <v>45326.0</v>
      </c>
      <c r="B129" s="105">
        <v>128.0</v>
      </c>
      <c r="C129" s="105">
        <v>92.024</v>
      </c>
      <c r="D129" s="105">
        <v>-0.1472499966621399</v>
      </c>
      <c r="E129" s="105">
        <v>319.5532531738281</v>
      </c>
      <c r="F129" s="105">
        <v>0.05990000069141388</v>
      </c>
      <c r="H129" s="3">
        <f t="shared" si="1"/>
        <v>2170.140988</v>
      </c>
      <c r="L129" s="3">
        <f t="shared" si="2"/>
        <v>163.3918959</v>
      </c>
    </row>
    <row r="130">
      <c r="A130" s="105">
        <v>45326.0</v>
      </c>
      <c r="B130" s="105">
        <v>129.0</v>
      </c>
      <c r="C130" s="105">
        <v>92.323</v>
      </c>
      <c r="D130" s="105">
        <v>-0.1476999968290329</v>
      </c>
      <c r="E130" s="105">
        <v>322.4784240722656</v>
      </c>
      <c r="F130" s="105">
        <v>0.060350000858306885</v>
      </c>
      <c r="H130" s="3">
        <f t="shared" si="1"/>
        <v>2183.333995</v>
      </c>
      <c r="L130" s="3">
        <f t="shared" si="2"/>
        <v>164.3852094</v>
      </c>
    </row>
    <row r="131">
      <c r="A131" s="105">
        <v>45326.0</v>
      </c>
      <c r="B131" s="105">
        <v>130.0</v>
      </c>
      <c r="C131" s="105">
        <v>92.425</v>
      </c>
      <c r="D131" s="105">
        <v>-0.14784999191761017</v>
      </c>
      <c r="E131" s="105">
        <v>324.21295166015625</v>
      </c>
      <c r="F131" s="105">
        <v>0.060499999672174454</v>
      </c>
      <c r="H131" s="3">
        <f t="shared" si="1"/>
        <v>2192.850655</v>
      </c>
      <c r="L131" s="3">
        <f t="shared" si="2"/>
        <v>165.1017275</v>
      </c>
    </row>
    <row r="132">
      <c r="A132" s="105">
        <v>45326.0</v>
      </c>
      <c r="B132" s="105">
        <v>131.0</v>
      </c>
      <c r="C132" s="105">
        <v>92.725</v>
      </c>
      <c r="D132" s="105">
        <v>-0.14832499623298645</v>
      </c>
      <c r="E132" s="105">
        <v>326.9911193847656</v>
      </c>
      <c r="F132" s="105">
        <v>0.06097500026226044</v>
      </c>
      <c r="H132" s="3">
        <f t="shared" si="1"/>
        <v>2204.55842</v>
      </c>
      <c r="L132" s="3">
        <f t="shared" si="2"/>
        <v>165.9832158</v>
      </c>
    </row>
    <row r="133">
      <c r="A133" s="105">
        <v>45326.0</v>
      </c>
      <c r="B133" s="105">
        <v>132.0</v>
      </c>
      <c r="C133" s="105">
        <v>92.823</v>
      </c>
      <c r="D133" s="105">
        <v>-0.14847499132156372</v>
      </c>
      <c r="E133" s="105">
        <v>328.79913330078125</v>
      </c>
      <c r="F133" s="105">
        <v>0.061124999076128006</v>
      </c>
      <c r="H133" s="3">
        <f t="shared" si="1"/>
        <v>2214.50852</v>
      </c>
      <c r="L133" s="3">
        <f t="shared" si="2"/>
        <v>166.7323679</v>
      </c>
    </row>
    <row r="134">
      <c r="A134" s="105">
        <v>45326.0</v>
      </c>
      <c r="B134" s="105">
        <v>133.0</v>
      </c>
      <c r="C134" s="105">
        <v>93.025</v>
      </c>
      <c r="D134" s="105">
        <v>-0.14897499978542328</v>
      </c>
      <c r="E134" s="105">
        <v>331.7831115722656</v>
      </c>
      <c r="F134" s="105">
        <v>0.06162500008940697</v>
      </c>
      <c r="H134" s="3">
        <f t="shared" si="1"/>
        <v>2227.105971</v>
      </c>
      <c r="L134" s="3">
        <f t="shared" si="2"/>
        <v>167.6808415</v>
      </c>
    </row>
    <row r="135">
      <c r="A135" s="105">
        <v>45326.0</v>
      </c>
      <c r="B135" s="105">
        <v>134.0</v>
      </c>
      <c r="C135" s="105">
        <v>93.223</v>
      </c>
      <c r="D135" s="105">
        <v>-0.1491750031709671</v>
      </c>
      <c r="E135" s="105">
        <v>334.0174255371094</v>
      </c>
      <c r="F135" s="105">
        <v>0.06182501092553139</v>
      </c>
      <c r="H135" s="3">
        <f t="shared" si="1"/>
        <v>2239.097828</v>
      </c>
      <c r="L135" s="3">
        <f t="shared" si="2"/>
        <v>168.5837193</v>
      </c>
    </row>
    <row r="136">
      <c r="A136" s="105">
        <v>45326.0</v>
      </c>
      <c r="B136" s="105">
        <v>135.0</v>
      </c>
      <c r="C136" s="105">
        <v>93.424</v>
      </c>
      <c r="D136" s="105">
        <v>-0.14957499504089355</v>
      </c>
      <c r="E136" s="105">
        <v>336.5751037597656</v>
      </c>
      <c r="F136" s="105">
        <v>0.06222499907016754</v>
      </c>
      <c r="H136" s="3">
        <f t="shared" si="1"/>
        <v>2250.209694</v>
      </c>
      <c r="L136" s="3">
        <f t="shared" si="2"/>
        <v>169.4203419</v>
      </c>
    </row>
    <row r="137">
      <c r="A137" s="105">
        <v>45326.0</v>
      </c>
      <c r="B137" s="105">
        <v>136.0</v>
      </c>
      <c r="C137" s="105">
        <v>93.625</v>
      </c>
      <c r="D137" s="105">
        <v>-0.14980000257492065</v>
      </c>
      <c r="E137" s="105">
        <v>338.76531982421875</v>
      </c>
      <c r="F137" s="105">
        <v>0.06245001032948494</v>
      </c>
      <c r="H137" s="3">
        <f t="shared" si="1"/>
        <v>2261.450694</v>
      </c>
      <c r="L137" s="3">
        <f t="shared" si="2"/>
        <v>170.2666871</v>
      </c>
    </row>
    <row r="138">
      <c r="A138" s="105">
        <v>45326.0</v>
      </c>
      <c r="B138" s="105">
        <v>137.0</v>
      </c>
      <c r="C138" s="105">
        <v>93.823</v>
      </c>
      <c r="D138" s="105">
        <v>-0.1501999944448471</v>
      </c>
      <c r="E138" s="105">
        <v>341.3965148925781</v>
      </c>
      <c r="F138" s="105">
        <v>0.0628499984741211</v>
      </c>
      <c r="H138" s="3">
        <f t="shared" si="1"/>
        <v>2272.946255</v>
      </c>
      <c r="L138" s="3">
        <f t="shared" si="2"/>
        <v>171.1321983</v>
      </c>
    </row>
    <row r="139">
      <c r="A139" s="105">
        <v>45326.0</v>
      </c>
      <c r="B139" s="105">
        <v>138.0</v>
      </c>
      <c r="C139" s="105">
        <v>94.024</v>
      </c>
      <c r="D139" s="105">
        <v>-0.15039999783039093</v>
      </c>
      <c r="E139" s="105">
        <v>343.1016540527344</v>
      </c>
      <c r="F139" s="105">
        <v>0.06305000185966492</v>
      </c>
      <c r="H139" s="3">
        <f t="shared" si="1"/>
        <v>2281.261031</v>
      </c>
      <c r="L139" s="3">
        <f t="shared" si="2"/>
        <v>171.7582254</v>
      </c>
    </row>
    <row r="140">
      <c r="A140" s="105">
        <v>45326.0</v>
      </c>
      <c r="B140" s="105">
        <v>139.0</v>
      </c>
      <c r="C140" s="105">
        <v>94.225</v>
      </c>
      <c r="D140" s="105">
        <v>-0.15079998970031738</v>
      </c>
      <c r="E140" s="105">
        <v>345.8651123046875</v>
      </c>
      <c r="F140" s="105">
        <v>0.06344998627901077</v>
      </c>
      <c r="H140" s="3">
        <f t="shared" si="1"/>
        <v>2293.535384</v>
      </c>
      <c r="L140" s="3">
        <f t="shared" si="2"/>
        <v>172.6823727</v>
      </c>
    </row>
    <row r="141">
      <c r="A141" s="105">
        <v>45326.0</v>
      </c>
      <c r="B141" s="105">
        <v>140.0</v>
      </c>
      <c r="C141" s="105">
        <v>94.424</v>
      </c>
      <c r="D141" s="105">
        <v>-0.1512250006198883</v>
      </c>
      <c r="E141" s="105">
        <v>348.510986328125</v>
      </c>
      <c r="F141" s="105">
        <v>0.0638749971985817</v>
      </c>
      <c r="H141" s="3">
        <f t="shared" si="1"/>
        <v>2304.585782</v>
      </c>
      <c r="L141" s="3">
        <f t="shared" si="2"/>
        <v>173.5143672</v>
      </c>
    </row>
    <row r="142">
      <c r="A142" s="105">
        <v>45326.0</v>
      </c>
      <c r="B142" s="105">
        <v>141.0</v>
      </c>
      <c r="C142" s="105">
        <v>94.525</v>
      </c>
      <c r="D142" s="105">
        <v>-0.15142498910427094</v>
      </c>
      <c r="E142" s="105">
        <v>350.6130065917969</v>
      </c>
      <c r="F142" s="105">
        <v>0.06407499313354492</v>
      </c>
      <c r="H142" s="3">
        <f t="shared" si="1"/>
        <v>2315.423687</v>
      </c>
      <c r="L142" s="3">
        <f t="shared" si="2"/>
        <v>174.330363</v>
      </c>
    </row>
    <row r="143">
      <c r="A143" s="105">
        <v>45326.0</v>
      </c>
      <c r="B143" s="105">
        <v>142.0</v>
      </c>
      <c r="C143" s="105">
        <v>94.823</v>
      </c>
      <c r="D143" s="105">
        <v>-0.15189999341964722</v>
      </c>
      <c r="E143" s="105">
        <v>353.59698486328125</v>
      </c>
      <c r="F143" s="105">
        <v>0.0645499974489212</v>
      </c>
      <c r="H143" s="3">
        <f t="shared" si="1"/>
        <v>2327.827519</v>
      </c>
      <c r="L143" s="3">
        <f t="shared" si="2"/>
        <v>175.2642588</v>
      </c>
    </row>
    <row r="144">
      <c r="A144" s="105">
        <v>45326.0</v>
      </c>
      <c r="B144" s="105">
        <v>143.0</v>
      </c>
      <c r="C144" s="105">
        <v>95.024</v>
      </c>
      <c r="D144" s="105">
        <v>-0.15212500095367432</v>
      </c>
      <c r="E144" s="105">
        <v>356.06646728515625</v>
      </c>
      <c r="F144" s="105">
        <v>0.0647749975323677</v>
      </c>
      <c r="H144" s="3">
        <f t="shared" si="1"/>
        <v>2340.617683</v>
      </c>
      <c r="L144" s="3">
        <f t="shared" si="2"/>
        <v>176.2272419</v>
      </c>
    </row>
    <row r="145">
      <c r="A145" s="105">
        <v>45326.0</v>
      </c>
      <c r="B145" s="105">
        <v>144.0</v>
      </c>
      <c r="C145" s="105">
        <v>95.223</v>
      </c>
      <c r="D145" s="105">
        <v>-0.1525000035762787</v>
      </c>
      <c r="E145" s="105">
        <v>357.90386962890625</v>
      </c>
      <c r="F145" s="105">
        <v>0.06515000760555267</v>
      </c>
      <c r="H145" s="3">
        <f t="shared" si="1"/>
        <v>2346.910565</v>
      </c>
      <c r="L145" s="3">
        <f t="shared" si="2"/>
        <v>176.7010388</v>
      </c>
    </row>
    <row r="146">
      <c r="A146" s="105">
        <v>45326.0</v>
      </c>
      <c r="B146" s="105">
        <v>145.0</v>
      </c>
      <c r="C146" s="105">
        <v>95.424</v>
      </c>
      <c r="D146" s="105">
        <v>-0.1527249962091446</v>
      </c>
      <c r="E146" s="105">
        <v>360.3586730957031</v>
      </c>
      <c r="F146" s="105">
        <v>0.06537500023841858</v>
      </c>
      <c r="H146" s="3">
        <f t="shared" si="1"/>
        <v>2359.526483</v>
      </c>
      <c r="L146" s="3">
        <f t="shared" si="2"/>
        <v>177.6509027</v>
      </c>
    </row>
    <row r="147">
      <c r="A147" s="105">
        <v>45326.0</v>
      </c>
      <c r="B147" s="105">
        <v>146.0</v>
      </c>
      <c r="C147" s="105">
        <v>95.526</v>
      </c>
      <c r="D147" s="105">
        <v>-0.15312500298023224</v>
      </c>
      <c r="E147" s="105">
        <v>363.1368713378906</v>
      </c>
      <c r="F147" s="105">
        <v>0.06577500700950623</v>
      </c>
      <c r="H147" s="3">
        <f t="shared" si="1"/>
        <v>2371.506052</v>
      </c>
      <c r="L147" s="3">
        <f t="shared" si="2"/>
        <v>178.5528554</v>
      </c>
    </row>
    <row r="148">
      <c r="A148" s="105">
        <v>45326.0</v>
      </c>
      <c r="B148" s="105">
        <v>147.0</v>
      </c>
      <c r="C148" s="105">
        <v>95.723</v>
      </c>
      <c r="D148" s="105">
        <v>-0.15334999561309814</v>
      </c>
      <c r="E148" s="105">
        <v>365.2388610839844</v>
      </c>
      <c r="F148" s="105">
        <v>0.06599999964237213</v>
      </c>
      <c r="H148" s="3">
        <f t="shared" si="1"/>
        <v>2381.733756</v>
      </c>
      <c r="L148" s="3">
        <f t="shared" si="2"/>
        <v>179.3229086</v>
      </c>
    </row>
    <row r="149">
      <c r="A149" s="105">
        <v>45326.0</v>
      </c>
      <c r="B149" s="105">
        <v>148.0</v>
      </c>
      <c r="C149" s="105">
        <v>95.924</v>
      </c>
      <c r="D149" s="105">
        <v>-0.1537500023841858</v>
      </c>
      <c r="E149" s="105">
        <v>367.7965393066406</v>
      </c>
      <c r="F149" s="105">
        <v>0.06640000641345978</v>
      </c>
      <c r="H149" s="3">
        <f t="shared" si="1"/>
        <v>2392.172576</v>
      </c>
      <c r="L149" s="3">
        <f t="shared" si="2"/>
        <v>180.1088569</v>
      </c>
    </row>
    <row r="150">
      <c r="A150" s="105">
        <v>45326.0</v>
      </c>
      <c r="B150" s="105">
        <v>149.0</v>
      </c>
      <c r="C150" s="105">
        <v>96.224</v>
      </c>
      <c r="D150" s="105">
        <v>-0.15422499179840088</v>
      </c>
      <c r="E150" s="105">
        <v>370.927490234375</v>
      </c>
      <c r="F150" s="105">
        <v>0.06687500327825546</v>
      </c>
      <c r="H150" s="3">
        <f t="shared" si="1"/>
        <v>2405.106241</v>
      </c>
      <c r="L150" s="3">
        <f t="shared" si="2"/>
        <v>181.0826443</v>
      </c>
    </row>
    <row r="151">
      <c r="A151" s="105">
        <v>45326.0</v>
      </c>
      <c r="B151" s="105">
        <v>150.0</v>
      </c>
      <c r="C151" s="105">
        <v>96.323</v>
      </c>
      <c r="D151" s="105">
        <v>-0.1543249934911728</v>
      </c>
      <c r="E151" s="105">
        <v>372.7502136230469</v>
      </c>
      <c r="F151" s="105">
        <v>0.06697499752044678</v>
      </c>
      <c r="H151" s="3">
        <f t="shared" si="1"/>
        <v>2415.358687</v>
      </c>
      <c r="L151" s="3">
        <f t="shared" si="2"/>
        <v>181.8545603</v>
      </c>
    </row>
    <row r="152">
      <c r="A152" s="105">
        <v>45326.0</v>
      </c>
      <c r="B152" s="105">
        <v>151.0</v>
      </c>
      <c r="C152" s="105">
        <v>96.623</v>
      </c>
      <c r="D152" s="105">
        <v>-0.15484999120235443</v>
      </c>
      <c r="E152" s="105">
        <v>375.48431396484375</v>
      </c>
      <c r="F152" s="105">
        <v>0.06750000268220901</v>
      </c>
      <c r="H152" s="3">
        <f t="shared" si="1"/>
        <v>2424.826189</v>
      </c>
      <c r="L152" s="3">
        <f t="shared" si="2"/>
        <v>182.5673772</v>
      </c>
    </row>
    <row r="153">
      <c r="A153" s="105">
        <v>45326.0</v>
      </c>
      <c r="B153" s="105">
        <v>152.0</v>
      </c>
      <c r="C153" s="105">
        <v>96.824</v>
      </c>
      <c r="D153" s="105">
        <v>-0.15507499873638153</v>
      </c>
      <c r="E153" s="105">
        <v>377.6451110839844</v>
      </c>
      <c r="F153" s="105">
        <v>0.06772500276565552</v>
      </c>
      <c r="H153" s="3">
        <f t="shared" si="1"/>
        <v>2435.241749</v>
      </c>
      <c r="L153" s="3">
        <f t="shared" si="2"/>
        <v>183.3515742</v>
      </c>
    </row>
    <row r="154">
      <c r="A154" s="105">
        <v>45326.0</v>
      </c>
      <c r="B154" s="105">
        <v>153.0</v>
      </c>
      <c r="C154" s="105">
        <v>97.024</v>
      </c>
      <c r="D154" s="105">
        <v>-0.1555749922990799</v>
      </c>
      <c r="E154" s="105">
        <v>381.5404357910156</v>
      </c>
      <c r="F154" s="105">
        <v>0.06822499632835388</v>
      </c>
      <c r="H154" s="3">
        <f t="shared" si="1"/>
        <v>2452.453509</v>
      </c>
      <c r="L154" s="3">
        <f t="shared" si="2"/>
        <v>184.6474633</v>
      </c>
    </row>
    <row r="155">
      <c r="A155" s="105">
        <v>45326.0</v>
      </c>
      <c r="B155" s="105">
        <v>154.0</v>
      </c>
      <c r="C155" s="105">
        <v>97.323</v>
      </c>
      <c r="D155" s="105">
        <v>-0.15607500076293945</v>
      </c>
      <c r="E155" s="105">
        <v>385.06829833984375</v>
      </c>
      <c r="F155" s="105">
        <v>0.06872499734163284</v>
      </c>
      <c r="H155" s="3">
        <f t="shared" si="1"/>
        <v>2467.200362</v>
      </c>
      <c r="L155" s="3">
        <f t="shared" si="2"/>
        <v>185.7577673</v>
      </c>
    </row>
    <row r="156">
      <c r="A156" s="105">
        <v>45326.0</v>
      </c>
      <c r="B156" s="105">
        <v>155.0</v>
      </c>
      <c r="C156" s="105">
        <v>97.526</v>
      </c>
      <c r="D156" s="105">
        <v>-0.15627498924732208</v>
      </c>
      <c r="E156" s="105">
        <v>386.993896484375</v>
      </c>
      <c r="F156" s="105">
        <v>0.06892499327659607</v>
      </c>
      <c r="H156" s="3">
        <f t="shared" si="1"/>
        <v>2476.36489</v>
      </c>
      <c r="L156" s="3">
        <f t="shared" si="2"/>
        <v>186.447773</v>
      </c>
    </row>
    <row r="157">
      <c r="A157" s="105">
        <v>45326.0</v>
      </c>
      <c r="B157" s="105">
        <v>156.0</v>
      </c>
      <c r="C157" s="105">
        <v>97.724</v>
      </c>
      <c r="D157" s="105">
        <v>-0.15667499601840973</v>
      </c>
      <c r="E157" s="105">
        <v>389.62506103515625</v>
      </c>
      <c r="F157" s="105">
        <v>0.06932500004768372</v>
      </c>
      <c r="H157" s="3">
        <f t="shared" si="1"/>
        <v>2486.836259</v>
      </c>
      <c r="L157" s="3">
        <f t="shared" si="2"/>
        <v>187.236172</v>
      </c>
    </row>
    <row r="158">
      <c r="A158" s="105">
        <v>45326.0</v>
      </c>
      <c r="B158" s="105">
        <v>157.0</v>
      </c>
      <c r="C158" s="105">
        <v>97.924</v>
      </c>
      <c r="D158" s="105">
        <v>-0.15689998865127563</v>
      </c>
      <c r="E158" s="105">
        <v>391.44775390625</v>
      </c>
      <c r="F158" s="105">
        <v>0.06954999268054962</v>
      </c>
      <c r="H158" s="3">
        <f t="shared" si="1"/>
        <v>2494.887076</v>
      </c>
      <c r="L158" s="3">
        <f t="shared" si="2"/>
        <v>187.8423253</v>
      </c>
    </row>
    <row r="159">
      <c r="A159" s="105">
        <v>45326.0</v>
      </c>
      <c r="B159" s="105">
        <v>158.0</v>
      </c>
      <c r="C159" s="105">
        <v>98.123</v>
      </c>
      <c r="D159" s="105">
        <v>-0.15729999542236328</v>
      </c>
      <c r="E159" s="105">
        <v>394.49053955078125</v>
      </c>
      <c r="F159" s="105">
        <v>0.06994999945163727</v>
      </c>
      <c r="H159" s="3">
        <f t="shared" si="1"/>
        <v>2507.886529</v>
      </c>
      <c r="L159" s="3">
        <f t="shared" si="2"/>
        <v>188.821066</v>
      </c>
    </row>
    <row r="160">
      <c r="A160" s="105">
        <v>45326.0</v>
      </c>
      <c r="B160" s="105">
        <v>159.0</v>
      </c>
      <c r="C160" s="105">
        <v>98.223</v>
      </c>
      <c r="D160" s="105">
        <v>-0.1574999988079071</v>
      </c>
      <c r="E160" s="105">
        <v>396.2691650390625</v>
      </c>
      <c r="F160" s="105">
        <v>0.07015000283718109</v>
      </c>
      <c r="H160" s="3">
        <f t="shared" si="1"/>
        <v>2515.994718</v>
      </c>
      <c r="L160" s="3">
        <f t="shared" si="2"/>
        <v>189.4315389</v>
      </c>
    </row>
    <row r="161">
      <c r="A161" s="105">
        <v>45326.0</v>
      </c>
      <c r="B161" s="105">
        <v>160.0</v>
      </c>
      <c r="C161" s="105">
        <v>98.424</v>
      </c>
      <c r="D161" s="105">
        <v>-0.15789999067783356</v>
      </c>
      <c r="E161" s="105">
        <v>399.1649169921875</v>
      </c>
      <c r="F161" s="105">
        <v>0.07054998725652695</v>
      </c>
      <c r="H161" s="3">
        <f t="shared" si="1"/>
        <v>2527.960358</v>
      </c>
      <c r="L161" s="3">
        <f t="shared" si="2"/>
        <v>190.3324429</v>
      </c>
    </row>
    <row r="162">
      <c r="A162" s="105">
        <v>45326.0</v>
      </c>
      <c r="B162" s="105">
        <v>161.0</v>
      </c>
      <c r="C162" s="105">
        <v>98.624</v>
      </c>
      <c r="D162" s="105">
        <v>-0.15812499821186066</v>
      </c>
      <c r="E162" s="105">
        <v>400.8994445800781</v>
      </c>
      <c r="F162" s="105">
        <v>0.07077500224113464</v>
      </c>
      <c r="H162" s="3">
        <f t="shared" si="1"/>
        <v>2535.332485</v>
      </c>
      <c r="L162" s="3">
        <f t="shared" si="2"/>
        <v>190.8874971</v>
      </c>
    </row>
    <row r="163">
      <c r="A163" s="105">
        <v>45326.0</v>
      </c>
      <c r="B163" s="105">
        <v>162.0</v>
      </c>
      <c r="C163" s="105">
        <v>98.823</v>
      </c>
      <c r="D163" s="105">
        <v>-0.1585249900817871</v>
      </c>
      <c r="E163" s="105">
        <v>404.0303955078125</v>
      </c>
      <c r="F163" s="105">
        <v>0.0711749866604805</v>
      </c>
      <c r="H163" s="3">
        <f t="shared" si="1"/>
        <v>2548.685827</v>
      </c>
      <c r="L163" s="3">
        <f t="shared" si="2"/>
        <v>191.8928824</v>
      </c>
    </row>
    <row r="164">
      <c r="A164" s="105">
        <v>45326.0</v>
      </c>
      <c r="B164" s="105">
        <v>163.0</v>
      </c>
      <c r="C164" s="105">
        <v>99.123</v>
      </c>
      <c r="D164" s="105">
        <v>-0.15902499854564667</v>
      </c>
      <c r="E164" s="105">
        <v>407.16131591796875</v>
      </c>
      <c r="F164" s="105">
        <v>0.07167500257492065</v>
      </c>
      <c r="H164" s="3">
        <f t="shared" si="1"/>
        <v>2560.360444</v>
      </c>
      <c r="L164" s="3">
        <f t="shared" si="2"/>
        <v>192.771875</v>
      </c>
    </row>
    <row r="165">
      <c r="A165" s="105">
        <v>45326.0</v>
      </c>
      <c r="B165" s="105">
        <v>164.0</v>
      </c>
      <c r="C165" s="105">
        <v>99.323</v>
      </c>
      <c r="D165" s="105">
        <v>-0.15924999117851257</v>
      </c>
      <c r="E165" s="105">
        <v>409.21923828125</v>
      </c>
      <c r="F165" s="105">
        <v>0.07190000265836716</v>
      </c>
      <c r="H165" s="3">
        <f t="shared" si="1"/>
        <v>2569.665689</v>
      </c>
      <c r="L165" s="3">
        <f t="shared" si="2"/>
        <v>193.4724754</v>
      </c>
    </row>
    <row r="166">
      <c r="A166" s="105">
        <v>45326.0</v>
      </c>
      <c r="B166" s="105">
        <v>165.0</v>
      </c>
      <c r="C166" s="105">
        <v>99.524</v>
      </c>
      <c r="D166" s="105">
        <v>-0.15962499380111694</v>
      </c>
      <c r="E166" s="105">
        <v>411.18896484375</v>
      </c>
      <c r="F166" s="105">
        <v>0.07227499783039093</v>
      </c>
      <c r="H166" s="3">
        <f t="shared" si="1"/>
        <v>2575.968556</v>
      </c>
      <c r="L166" s="3">
        <f t="shared" si="2"/>
        <v>193.947024</v>
      </c>
    </row>
    <row r="167">
      <c r="A167" s="105">
        <v>45326.0</v>
      </c>
      <c r="B167" s="105">
        <v>166.0</v>
      </c>
      <c r="C167" s="105">
        <v>99.623</v>
      </c>
      <c r="D167" s="105">
        <v>-0.15974999964237213</v>
      </c>
      <c r="E167" s="105">
        <v>412.9675598144531</v>
      </c>
      <c r="F167" s="105">
        <v>0.07240000367164612</v>
      </c>
      <c r="H167" s="3">
        <f t="shared" si="1"/>
        <v>2585.086452</v>
      </c>
      <c r="L167" s="3">
        <f t="shared" si="2"/>
        <v>194.6335187</v>
      </c>
    </row>
    <row r="168">
      <c r="A168" s="105">
        <v>45326.0</v>
      </c>
      <c r="B168" s="105">
        <v>167.0</v>
      </c>
      <c r="C168" s="105">
        <v>99.723</v>
      </c>
      <c r="D168" s="105">
        <v>-0.1600250005722046</v>
      </c>
      <c r="E168" s="105">
        <v>414.6432800292969</v>
      </c>
      <c r="F168" s="105">
        <v>0.07267499715089798</v>
      </c>
      <c r="H168" s="3">
        <f t="shared" si="1"/>
        <v>2591.115629</v>
      </c>
      <c r="L168" s="3">
        <f t="shared" si="2"/>
        <v>195.0874609</v>
      </c>
    </row>
    <row r="169">
      <c r="A169" s="105">
        <v>45326.0</v>
      </c>
      <c r="B169" s="105">
        <v>168.0</v>
      </c>
      <c r="C169" s="105">
        <v>99.824</v>
      </c>
      <c r="D169" s="105">
        <v>-0.1602499932050705</v>
      </c>
      <c r="E169" s="105">
        <v>416.6277160644531</v>
      </c>
      <c r="F169" s="105">
        <v>0.07289999723434448</v>
      </c>
      <c r="H169" s="3">
        <f t="shared" si="1"/>
        <v>2599.861053</v>
      </c>
      <c r="L169" s="3">
        <f t="shared" si="2"/>
        <v>195.7459119</v>
      </c>
    </row>
    <row r="170">
      <c r="A170" s="105">
        <v>45326.0</v>
      </c>
      <c r="B170" s="105">
        <v>169.0</v>
      </c>
      <c r="C170" s="105">
        <v>100.024</v>
      </c>
      <c r="D170" s="105">
        <v>-0.16044999659061432</v>
      </c>
      <c r="E170" s="105">
        <v>418.4945068359375</v>
      </c>
      <c r="F170" s="105">
        <v>0.0731000006198883</v>
      </c>
      <c r="H170" s="3">
        <f t="shared" si="1"/>
        <v>2608.255006</v>
      </c>
      <c r="L170" s="3">
        <f t="shared" si="2"/>
        <v>196.3779003</v>
      </c>
    </row>
    <row r="171">
      <c r="A171" s="105">
        <v>45326.0</v>
      </c>
      <c r="B171" s="105">
        <v>170.0</v>
      </c>
      <c r="C171" s="105">
        <v>100.223</v>
      </c>
      <c r="D171" s="105">
        <v>-0.16085000336170197</v>
      </c>
      <c r="E171" s="105">
        <v>421.4784851074219</v>
      </c>
      <c r="F171" s="105">
        <v>0.07350000739097595</v>
      </c>
      <c r="H171" s="3">
        <f t="shared" si="1"/>
        <v>2620.320027</v>
      </c>
      <c r="L171" s="3">
        <f t="shared" si="2"/>
        <v>197.2862867</v>
      </c>
    </row>
    <row r="172">
      <c r="A172" s="105">
        <v>45326.0</v>
      </c>
      <c r="B172" s="105">
        <v>171.0</v>
      </c>
      <c r="C172" s="105">
        <v>100.424</v>
      </c>
      <c r="D172" s="105">
        <v>-0.16107499599456787</v>
      </c>
      <c r="E172" s="105">
        <v>423.13946533203125</v>
      </c>
      <c r="F172" s="105">
        <v>0.07372500002384186</v>
      </c>
      <c r="H172" s="3">
        <f t="shared" si="1"/>
        <v>2626.971758</v>
      </c>
      <c r="L172" s="3">
        <f t="shared" si="2"/>
        <v>197.7871016</v>
      </c>
    </row>
    <row r="173">
      <c r="A173" s="105">
        <v>45326.0</v>
      </c>
      <c r="B173" s="105">
        <v>172.0</v>
      </c>
      <c r="C173" s="105">
        <v>100.623</v>
      </c>
      <c r="D173" s="105">
        <v>-0.16147500276565552</v>
      </c>
      <c r="E173" s="105">
        <v>426.3145446777344</v>
      </c>
      <c r="F173" s="105">
        <v>0.0741250067949295</v>
      </c>
      <c r="H173" s="3">
        <f t="shared" si="1"/>
        <v>2640.127186</v>
      </c>
      <c r="L173" s="3">
        <f t="shared" si="2"/>
        <v>198.7775858</v>
      </c>
    </row>
    <row r="174">
      <c r="A174" s="105">
        <v>45326.0</v>
      </c>
      <c r="B174" s="105">
        <v>173.0</v>
      </c>
      <c r="C174" s="105">
        <v>100.823</v>
      </c>
      <c r="D174" s="105">
        <v>-0.16169999539852142</v>
      </c>
      <c r="E174" s="105">
        <v>428.13726806640625</v>
      </c>
      <c r="F174" s="105">
        <v>0.07434999942779541</v>
      </c>
      <c r="H174" s="3">
        <f t="shared" si="1"/>
        <v>2647.725914</v>
      </c>
      <c r="L174" s="3">
        <f t="shared" si="2"/>
        <v>199.3497009</v>
      </c>
    </row>
    <row r="175">
      <c r="A175" s="105">
        <v>45326.0</v>
      </c>
      <c r="B175" s="105">
        <v>174.0</v>
      </c>
      <c r="C175" s="105">
        <v>100.924</v>
      </c>
      <c r="D175" s="105">
        <v>-0.1620749980211258</v>
      </c>
      <c r="E175" s="105">
        <v>430.9154052734375</v>
      </c>
      <c r="F175" s="105">
        <v>0.07472500205039978</v>
      </c>
      <c r="H175" s="3">
        <f t="shared" si="1"/>
        <v>2658.740771</v>
      </c>
      <c r="L175" s="3">
        <f t="shared" si="2"/>
        <v>200.1790196</v>
      </c>
    </row>
    <row r="176">
      <c r="A176" s="105">
        <v>45326.0</v>
      </c>
      <c r="B176" s="105">
        <v>175.0</v>
      </c>
      <c r="C176" s="105">
        <v>101.123</v>
      </c>
      <c r="D176" s="105">
        <v>-0.16232499480247498</v>
      </c>
      <c r="E176" s="105">
        <v>432.76751708984375</v>
      </c>
      <c r="F176" s="105">
        <v>0.07497499883174896</v>
      </c>
      <c r="H176" s="3">
        <f t="shared" si="1"/>
        <v>2666.055943</v>
      </c>
      <c r="L176" s="3">
        <f t="shared" si="2"/>
        <v>200.7297856</v>
      </c>
    </row>
    <row r="177">
      <c r="A177" s="105">
        <v>45326.0</v>
      </c>
      <c r="B177" s="105">
        <v>176.0</v>
      </c>
      <c r="C177" s="105">
        <v>101.223</v>
      </c>
      <c r="D177" s="105">
        <v>-0.16257499158382416</v>
      </c>
      <c r="E177" s="105">
        <v>434.42852783203125</v>
      </c>
      <c r="F177" s="105">
        <v>0.07522500306367874</v>
      </c>
      <c r="H177" s="3">
        <f t="shared" si="1"/>
        <v>2672.173153</v>
      </c>
      <c r="L177" s="3">
        <f t="shared" si="2"/>
        <v>201.1903559</v>
      </c>
    </row>
    <row r="178">
      <c r="A178" s="105">
        <v>45326.0</v>
      </c>
      <c r="B178" s="105">
        <v>177.0</v>
      </c>
      <c r="C178" s="105">
        <v>101.425</v>
      </c>
      <c r="D178" s="105">
        <v>-0.16279999911785126</v>
      </c>
      <c r="E178" s="105">
        <v>436.2806396484375</v>
      </c>
      <c r="F178" s="105">
        <v>0.07545000314712524</v>
      </c>
      <c r="H178" s="3">
        <f t="shared" si="1"/>
        <v>2679.856523</v>
      </c>
      <c r="L178" s="3">
        <f t="shared" si="2"/>
        <v>201.7688439</v>
      </c>
    </row>
    <row r="179">
      <c r="A179" s="105">
        <v>45326.0</v>
      </c>
      <c r="B179" s="105">
        <v>178.0</v>
      </c>
      <c r="C179" s="105">
        <v>101.623</v>
      </c>
      <c r="D179" s="105">
        <v>-0.1631999909877777</v>
      </c>
      <c r="E179" s="105">
        <v>438.8824157714844</v>
      </c>
      <c r="F179" s="105">
        <v>0.0758500024676323</v>
      </c>
      <c r="H179" s="3">
        <f t="shared" si="1"/>
        <v>2689.230637</v>
      </c>
      <c r="L179" s="3">
        <f t="shared" si="2"/>
        <v>202.4746295</v>
      </c>
    </row>
    <row r="180">
      <c r="A180" s="105">
        <v>45326.0</v>
      </c>
      <c r="B180" s="105">
        <v>179.0</v>
      </c>
      <c r="C180" s="105">
        <v>101.823</v>
      </c>
      <c r="D180" s="105">
        <v>-0.16339999437332153</v>
      </c>
      <c r="E180" s="105">
        <v>440.7933349609375</v>
      </c>
      <c r="F180" s="105">
        <v>0.07604999840259552</v>
      </c>
      <c r="H180" s="3">
        <f t="shared" si="1"/>
        <v>2697.633722</v>
      </c>
      <c r="L180" s="3">
        <f t="shared" si="2"/>
        <v>203.1073054</v>
      </c>
    </row>
    <row r="181">
      <c r="A181" s="105">
        <v>45326.0</v>
      </c>
      <c r="B181" s="105">
        <v>180.0</v>
      </c>
      <c r="C181" s="105">
        <v>102.026</v>
      </c>
      <c r="D181" s="105">
        <v>-0.16392499208450317</v>
      </c>
      <c r="E181" s="105">
        <v>445.1148986816406</v>
      </c>
      <c r="F181" s="105">
        <v>0.07657500356435776</v>
      </c>
      <c r="H181" s="3">
        <f t="shared" si="1"/>
        <v>2715.357146</v>
      </c>
      <c r="L181" s="3">
        <f t="shared" si="2"/>
        <v>204.4417182</v>
      </c>
    </row>
    <row r="182">
      <c r="A182" s="105">
        <v>45326.0</v>
      </c>
      <c r="B182" s="105">
        <v>181.0</v>
      </c>
      <c r="C182" s="105">
        <v>102.323</v>
      </c>
      <c r="D182" s="105">
        <v>-0.1642249971628189</v>
      </c>
      <c r="E182" s="105">
        <v>446.8200378417969</v>
      </c>
      <c r="F182" s="105">
        <v>0.0768750011920929</v>
      </c>
      <c r="H182" s="3">
        <f t="shared" si="1"/>
        <v>2720.779696</v>
      </c>
      <c r="L182" s="3">
        <f t="shared" si="2"/>
        <v>204.8499869</v>
      </c>
    </row>
    <row r="183">
      <c r="A183" s="105">
        <v>45326.0</v>
      </c>
      <c r="B183" s="105">
        <v>182.0</v>
      </c>
      <c r="C183" s="105">
        <v>102.424</v>
      </c>
      <c r="D183" s="105">
        <v>-0.16452500224113464</v>
      </c>
      <c r="E183" s="105">
        <v>449.8186950683594</v>
      </c>
      <c r="F183" s="105">
        <v>0.07717501372098923</v>
      </c>
      <c r="H183" s="3">
        <f t="shared" si="1"/>
        <v>2734.044607</v>
      </c>
      <c r="L183" s="3">
        <f t="shared" si="2"/>
        <v>205.8487141</v>
      </c>
    </row>
    <row r="184">
      <c r="A184" s="105">
        <v>45326.0</v>
      </c>
      <c r="B184" s="105">
        <v>183.0</v>
      </c>
      <c r="C184" s="105">
        <v>102.623</v>
      </c>
      <c r="D184" s="105">
        <v>-0.16487500071525574</v>
      </c>
      <c r="E184" s="105">
        <v>451.7148742675781</v>
      </c>
      <c r="F184" s="105">
        <v>0.07752499729394913</v>
      </c>
      <c r="H184" s="3">
        <f t="shared" si="1"/>
        <v>2739.741454</v>
      </c>
      <c r="L184" s="3">
        <f t="shared" si="2"/>
        <v>206.277635</v>
      </c>
    </row>
    <row r="185">
      <c r="A185" s="105">
        <v>45326.0</v>
      </c>
      <c r="B185" s="105">
        <v>184.0</v>
      </c>
      <c r="C185" s="105">
        <v>102.723</v>
      </c>
      <c r="D185" s="105">
        <v>-0.165024995803833</v>
      </c>
      <c r="E185" s="105">
        <v>453.4053039550781</v>
      </c>
      <c r="F185" s="105">
        <v>0.077674999833107</v>
      </c>
      <c r="H185" s="3">
        <f t="shared" si="1"/>
        <v>2747.494716</v>
      </c>
      <c r="L185" s="3">
        <f t="shared" si="2"/>
        <v>206.8613851</v>
      </c>
    </row>
    <row r="186">
      <c r="A186" s="105">
        <v>45326.0</v>
      </c>
      <c r="B186" s="105">
        <v>185.0</v>
      </c>
      <c r="C186" s="105">
        <v>102.924</v>
      </c>
      <c r="D186" s="105">
        <v>-0.1652499884366989</v>
      </c>
      <c r="E186" s="105">
        <v>455.1251220703125</v>
      </c>
      <c r="F186" s="105">
        <v>0.0778999924659729</v>
      </c>
      <c r="H186" s="3">
        <f t="shared" si="1"/>
        <v>2754.161295</v>
      </c>
      <c r="L186" s="3">
        <f t="shared" si="2"/>
        <v>207.3633179</v>
      </c>
    </row>
    <row r="187">
      <c r="A187" s="105">
        <v>45326.0</v>
      </c>
      <c r="B187" s="105">
        <v>186.0</v>
      </c>
      <c r="C187" s="105">
        <v>103.024</v>
      </c>
      <c r="D187" s="105">
        <v>-0.1655000001192093</v>
      </c>
      <c r="E187" s="105">
        <v>456.77142333984375</v>
      </c>
      <c r="F187" s="105">
        <v>0.07814999669790268</v>
      </c>
      <c r="H187" s="3">
        <f t="shared" si="1"/>
        <v>2759.948175</v>
      </c>
      <c r="L187" s="3">
        <f t="shared" si="2"/>
        <v>207.7990175</v>
      </c>
    </row>
    <row r="188">
      <c r="A188" s="105">
        <v>45326.0</v>
      </c>
      <c r="B188" s="105">
        <v>187.0</v>
      </c>
      <c r="C188" s="105">
        <v>103.223</v>
      </c>
      <c r="D188" s="105">
        <v>-0.1657249927520752</v>
      </c>
      <c r="E188" s="105">
        <v>458.8734436035156</v>
      </c>
      <c r="F188" s="105">
        <v>0.07837499678134918</v>
      </c>
      <c r="H188" s="3">
        <f t="shared" si="1"/>
        <v>2768.884982</v>
      </c>
      <c r="L188" s="3">
        <f t="shared" si="2"/>
        <v>208.4718778</v>
      </c>
    </row>
    <row r="189">
      <c r="A189" s="105">
        <v>45326.0</v>
      </c>
      <c r="B189" s="105">
        <v>188.0</v>
      </c>
      <c r="C189" s="105">
        <v>103.424</v>
      </c>
      <c r="D189" s="105">
        <v>-0.16612499952316284</v>
      </c>
      <c r="E189" s="105">
        <v>461.75445556640625</v>
      </c>
      <c r="F189" s="105">
        <v>0.07877500355243683</v>
      </c>
      <c r="H189" s="3">
        <f t="shared" si="1"/>
        <v>2779.560312</v>
      </c>
      <c r="L189" s="3">
        <f t="shared" si="2"/>
        <v>209.2756332</v>
      </c>
    </row>
    <row r="190">
      <c r="A190" s="105">
        <v>45326.0</v>
      </c>
      <c r="B190" s="105">
        <v>189.0</v>
      </c>
      <c r="C190" s="105">
        <v>103.525</v>
      </c>
      <c r="D190" s="105">
        <v>-0.16632500290870667</v>
      </c>
      <c r="E190" s="105">
        <v>463.70947265625</v>
      </c>
      <c r="F190" s="105">
        <v>0.07897500693798065</v>
      </c>
      <c r="H190" s="3">
        <f t="shared" si="1"/>
        <v>2787.97213</v>
      </c>
      <c r="L190" s="3">
        <f t="shared" si="2"/>
        <v>209.9089666</v>
      </c>
    </row>
    <row r="191">
      <c r="A191" s="105">
        <v>45326.0</v>
      </c>
      <c r="B191" s="105">
        <v>190.0</v>
      </c>
      <c r="C191" s="105">
        <v>103.724</v>
      </c>
      <c r="D191" s="105">
        <v>-0.16672499477863312</v>
      </c>
      <c r="E191" s="105">
        <v>466.84039306640625</v>
      </c>
      <c r="F191" s="105">
        <v>0.0793749988079071</v>
      </c>
      <c r="H191" s="3">
        <f t="shared" si="1"/>
        <v>2800.062424</v>
      </c>
      <c r="L191" s="3">
        <f t="shared" si="2"/>
        <v>210.8192559</v>
      </c>
    </row>
    <row r="192">
      <c r="A192" s="105">
        <v>45326.0</v>
      </c>
      <c r="B192" s="105">
        <v>191.0</v>
      </c>
      <c r="C192" s="105">
        <v>104.024</v>
      </c>
      <c r="D192" s="105">
        <v>-0.16717499494552612</v>
      </c>
      <c r="E192" s="105">
        <v>469.58917236328125</v>
      </c>
      <c r="F192" s="105">
        <v>0.07982499897480011</v>
      </c>
      <c r="H192" s="3">
        <f t="shared" si="1"/>
        <v>2808.967768</v>
      </c>
      <c r="L192" s="3">
        <f t="shared" si="2"/>
        <v>211.4897473</v>
      </c>
    </row>
    <row r="193">
      <c r="A193" s="105">
        <v>45326.0</v>
      </c>
      <c r="B193" s="105">
        <v>192.0</v>
      </c>
      <c r="C193" s="105">
        <v>104.223</v>
      </c>
      <c r="D193" s="105">
        <v>-0.16747500002384186</v>
      </c>
      <c r="E193" s="105">
        <v>472.13214111328125</v>
      </c>
      <c r="F193" s="105">
        <v>0.08012499660253525</v>
      </c>
      <c r="H193" s="3">
        <f t="shared" si="1"/>
        <v>2819.120114</v>
      </c>
      <c r="L193" s="3">
        <f t="shared" si="2"/>
        <v>212.2541267</v>
      </c>
    </row>
    <row r="194">
      <c r="A194" s="105">
        <v>45326.0</v>
      </c>
      <c r="B194" s="105">
        <v>193.0</v>
      </c>
      <c r="C194" s="105">
        <v>104.524</v>
      </c>
      <c r="D194" s="105">
        <v>-0.16797499358654022</v>
      </c>
      <c r="E194" s="105">
        <v>475.90985107421875</v>
      </c>
      <c r="F194" s="105">
        <v>0.08062499761581421</v>
      </c>
      <c r="H194" s="3">
        <f t="shared" si="1"/>
        <v>2833.218451</v>
      </c>
      <c r="L194" s="3">
        <f t="shared" si="2"/>
        <v>213.3156034</v>
      </c>
    </row>
    <row r="195">
      <c r="A195" s="105">
        <v>45326.0</v>
      </c>
      <c r="B195" s="105">
        <v>194.0</v>
      </c>
      <c r="C195" s="105">
        <v>104.723</v>
      </c>
      <c r="D195" s="105">
        <v>-0.16817499697208405</v>
      </c>
      <c r="E195" s="105">
        <v>477.9677429199219</v>
      </c>
      <c r="F195" s="105">
        <v>0.08082500100135803</v>
      </c>
      <c r="H195" s="3">
        <f t="shared" si="1"/>
        <v>2842.085634</v>
      </c>
      <c r="L195" s="3">
        <f t="shared" si="2"/>
        <v>213.9832217</v>
      </c>
    </row>
    <row r="196">
      <c r="A196" s="105">
        <v>45326.0</v>
      </c>
      <c r="B196" s="105">
        <v>195.0</v>
      </c>
      <c r="C196" s="105">
        <v>104.823</v>
      </c>
      <c r="D196" s="105">
        <v>-0.1685749888420105</v>
      </c>
      <c r="E196" s="105">
        <v>480.8929138183594</v>
      </c>
      <c r="F196" s="105">
        <v>0.08122499287128448</v>
      </c>
      <c r="H196" s="3">
        <f t="shared" si="1"/>
        <v>2852.694324</v>
      </c>
      <c r="L196" s="3">
        <f t="shared" si="2"/>
        <v>214.7819596</v>
      </c>
    </row>
    <row r="197">
      <c r="A197" s="105">
        <v>45326.0</v>
      </c>
      <c r="B197" s="105">
        <v>196.0</v>
      </c>
      <c r="C197" s="105">
        <v>105.123</v>
      </c>
      <c r="D197" s="105">
        <v>-0.16904999315738678</v>
      </c>
      <c r="E197" s="105">
        <v>483.8768310546875</v>
      </c>
      <c r="F197" s="105">
        <v>0.08169999718666077</v>
      </c>
      <c r="H197" s="3">
        <f t="shared" si="1"/>
        <v>2862.329788</v>
      </c>
      <c r="L197" s="3">
        <f t="shared" si="2"/>
        <v>215.5074225</v>
      </c>
    </row>
    <row r="198">
      <c r="A198" s="105">
        <v>45326.0</v>
      </c>
      <c r="B198" s="105">
        <v>197.0</v>
      </c>
      <c r="C198" s="105">
        <v>105.224</v>
      </c>
      <c r="D198" s="105">
        <v>-0.16920000314712524</v>
      </c>
      <c r="E198" s="105">
        <v>485.8465270996094</v>
      </c>
      <c r="F198" s="105">
        <v>0.08185000717639923</v>
      </c>
      <c r="H198" s="3">
        <f t="shared" si="1"/>
        <v>2871.433322</v>
      </c>
      <c r="L198" s="3">
        <f t="shared" si="2"/>
        <v>216.1928359</v>
      </c>
    </row>
    <row r="199">
      <c r="A199" s="105">
        <v>45326.0</v>
      </c>
      <c r="B199" s="105">
        <v>198.0</v>
      </c>
      <c r="C199" s="105">
        <v>105.525</v>
      </c>
      <c r="D199" s="105">
        <v>-0.16967499256134033</v>
      </c>
      <c r="E199" s="105">
        <v>489.30084228515625</v>
      </c>
      <c r="F199" s="105">
        <v>0.08232499659061432</v>
      </c>
      <c r="H199" s="3">
        <f t="shared" si="1"/>
        <v>2883.753433</v>
      </c>
      <c r="L199" s="3">
        <f t="shared" si="2"/>
        <v>217.1204283</v>
      </c>
    </row>
    <row r="200">
      <c r="A200" s="105">
        <v>45326.0</v>
      </c>
      <c r="B200" s="105">
        <v>199.0</v>
      </c>
      <c r="C200" s="105">
        <v>105.723</v>
      </c>
      <c r="D200" s="105">
        <v>-0.16990000009536743</v>
      </c>
      <c r="E200" s="105">
        <v>491.4763488769531</v>
      </c>
      <c r="F200" s="105">
        <v>0.08254999667406082</v>
      </c>
      <c r="H200" s="3">
        <f t="shared" si="1"/>
        <v>2892.738956</v>
      </c>
      <c r="L200" s="3">
        <f t="shared" si="2"/>
        <v>217.7969565</v>
      </c>
    </row>
    <row r="201">
      <c r="A201" s="105">
        <v>45326.0</v>
      </c>
      <c r="B201" s="105">
        <v>200.0</v>
      </c>
      <c r="C201" s="105">
        <v>105.924</v>
      </c>
      <c r="D201" s="105">
        <v>-0.17029999196529388</v>
      </c>
      <c r="E201" s="105">
        <v>494.298583984375</v>
      </c>
      <c r="F201" s="105">
        <v>0.08295000344514847</v>
      </c>
      <c r="H201" s="3">
        <f t="shared" si="1"/>
        <v>2902.516778</v>
      </c>
      <c r="L201" s="3">
        <f t="shared" si="2"/>
        <v>218.5331377</v>
      </c>
    </row>
    <row r="202">
      <c r="A202" s="105">
        <v>45326.0</v>
      </c>
      <c r="B202" s="105">
        <v>201.0</v>
      </c>
      <c r="C202" s="105">
        <v>106.125</v>
      </c>
      <c r="D202" s="105">
        <v>-0.1704999953508377</v>
      </c>
      <c r="E202" s="105">
        <v>496.2095031738281</v>
      </c>
      <c r="F202" s="105">
        <v>0.0831499993801117</v>
      </c>
      <c r="H202" s="3">
        <f t="shared" si="1"/>
        <v>2910.319746</v>
      </c>
      <c r="L202" s="3">
        <f t="shared" si="2"/>
        <v>219.1206303</v>
      </c>
    </row>
    <row r="203">
      <c r="A203" s="105">
        <v>45326.0</v>
      </c>
      <c r="B203" s="105">
        <v>202.0</v>
      </c>
      <c r="C203" s="105">
        <v>106.223</v>
      </c>
      <c r="D203" s="105">
        <v>-0.17092499136924744</v>
      </c>
      <c r="E203" s="105">
        <v>499.2081298828125</v>
      </c>
      <c r="F203" s="105">
        <v>0.08357500284910202</v>
      </c>
      <c r="H203" s="3">
        <f t="shared" si="1"/>
        <v>2920.626913</v>
      </c>
      <c r="L203" s="3">
        <f t="shared" si="2"/>
        <v>219.8966663</v>
      </c>
    </row>
    <row r="204">
      <c r="A204" s="105">
        <v>45326.0</v>
      </c>
      <c r="B204" s="105">
        <v>203.0</v>
      </c>
      <c r="C204" s="105">
        <v>106.425</v>
      </c>
      <c r="D204" s="105">
        <v>-0.17112499475479126</v>
      </c>
      <c r="E204" s="105">
        <v>500.91326904296875</v>
      </c>
      <c r="F204" s="105">
        <v>0.08377499878406525</v>
      </c>
      <c r="H204" s="3">
        <f t="shared" si="1"/>
        <v>2927.177703</v>
      </c>
      <c r="L204" s="3">
        <f t="shared" si="2"/>
        <v>220.3898812</v>
      </c>
    </row>
    <row r="205">
      <c r="A205" s="105">
        <v>45326.0</v>
      </c>
      <c r="B205" s="105">
        <v>204.0</v>
      </c>
      <c r="C205" s="105">
        <v>106.624</v>
      </c>
      <c r="D205" s="105">
        <v>-0.1715250015258789</v>
      </c>
      <c r="E205" s="105">
        <v>504.0736083984375</v>
      </c>
      <c r="F205" s="105">
        <v>0.08417501300573349</v>
      </c>
      <c r="H205" s="3">
        <f t="shared" si="1"/>
        <v>2938.776295</v>
      </c>
      <c r="L205" s="3">
        <f t="shared" si="2"/>
        <v>221.2631498</v>
      </c>
    </row>
    <row r="206">
      <c r="A206" s="105">
        <v>45326.0</v>
      </c>
      <c r="B206" s="105">
        <v>205.0</v>
      </c>
      <c r="C206" s="105">
        <v>106.924</v>
      </c>
      <c r="D206" s="105">
        <v>-0.1719750016927719</v>
      </c>
      <c r="E206" s="105">
        <v>506.6018371582031</v>
      </c>
      <c r="F206" s="105">
        <v>0.0846250131726265</v>
      </c>
      <c r="H206" s="3">
        <f t="shared" si="1"/>
        <v>2945.787656</v>
      </c>
      <c r="L206" s="3">
        <f t="shared" si="2"/>
        <v>221.7910416</v>
      </c>
    </row>
    <row r="207">
      <c r="A207" s="105">
        <v>45326.0</v>
      </c>
      <c r="B207" s="105">
        <v>206.0</v>
      </c>
      <c r="C207" s="105">
        <v>107.026</v>
      </c>
      <c r="D207" s="105">
        <v>-0.17215000092983246</v>
      </c>
      <c r="E207" s="105">
        <v>508.8948974609375</v>
      </c>
      <c r="F207" s="105">
        <v>0.08479999750852585</v>
      </c>
      <c r="H207" s="3">
        <f t="shared" si="1"/>
        <v>2956.113243</v>
      </c>
      <c r="L207" s="3">
        <f t="shared" si="2"/>
        <v>222.5684644</v>
      </c>
    </row>
    <row r="208">
      <c r="A208" s="105">
        <v>45326.0</v>
      </c>
      <c r="B208" s="105">
        <v>207.0</v>
      </c>
      <c r="C208" s="105">
        <v>107.224</v>
      </c>
      <c r="D208" s="105">
        <v>-0.1723499894142151</v>
      </c>
      <c r="E208" s="105">
        <v>510.70294189453125</v>
      </c>
      <c r="F208" s="105">
        <v>0.08499999344348907</v>
      </c>
      <c r="H208" s="3">
        <f t="shared" si="1"/>
        <v>2963.173619</v>
      </c>
      <c r="L208" s="3">
        <f t="shared" si="2"/>
        <v>223.1000466</v>
      </c>
    </row>
    <row r="209">
      <c r="A209" s="105">
        <v>45326.0</v>
      </c>
      <c r="B209" s="105">
        <v>208.0</v>
      </c>
      <c r="C209" s="105">
        <v>107.424</v>
      </c>
      <c r="D209" s="105">
        <v>-0.17272499203681946</v>
      </c>
      <c r="E209" s="105">
        <v>513.86328125</v>
      </c>
      <c r="F209" s="105">
        <v>0.08537500351667404</v>
      </c>
      <c r="H209" s="3">
        <f t="shared" si="1"/>
        <v>2975.037226</v>
      </c>
      <c r="L209" s="3">
        <f t="shared" si="2"/>
        <v>223.9932685</v>
      </c>
    </row>
    <row r="210">
      <c r="A210" s="105">
        <v>45326.0</v>
      </c>
      <c r="B210" s="105">
        <v>209.0</v>
      </c>
      <c r="C210" s="105">
        <v>107.623</v>
      </c>
      <c r="D210" s="105">
        <v>-0.17322500050067902</v>
      </c>
      <c r="E210" s="105">
        <v>517.3028564453125</v>
      </c>
      <c r="F210" s="105">
        <v>0.0858749970793724</v>
      </c>
      <c r="H210" s="3">
        <f t="shared" si="1"/>
        <v>2986.305989</v>
      </c>
      <c r="L210" s="3">
        <f t="shared" si="2"/>
        <v>224.8417039</v>
      </c>
    </row>
    <row r="211">
      <c r="A211" s="105">
        <v>45326.0</v>
      </c>
      <c r="B211" s="105">
        <v>210.0</v>
      </c>
      <c r="C211" s="105">
        <v>107.824</v>
      </c>
      <c r="D211" s="105">
        <v>-0.17344999313354492</v>
      </c>
      <c r="E211" s="105">
        <v>519.3607788085938</v>
      </c>
      <c r="F211" s="105">
        <v>0.08609999716281891</v>
      </c>
      <c r="H211" s="3">
        <f t="shared" si="1"/>
        <v>2994.296912</v>
      </c>
      <c r="L211" s="3">
        <f t="shared" si="2"/>
        <v>225.4433478</v>
      </c>
    </row>
    <row r="212">
      <c r="A212" s="105">
        <v>45326.0</v>
      </c>
      <c r="B212" s="105">
        <v>211.0</v>
      </c>
      <c r="C212" s="105">
        <v>108.024</v>
      </c>
      <c r="D212" s="105">
        <v>-0.17384999990463257</v>
      </c>
      <c r="E212" s="105">
        <v>522.3740844726562</v>
      </c>
      <c r="F212" s="105">
        <v>0.08649999648332596</v>
      </c>
      <c r="H212" s="3">
        <f t="shared" si="1"/>
        <v>3004.740206</v>
      </c>
      <c r="L212" s="3">
        <f t="shared" si="2"/>
        <v>226.2296329</v>
      </c>
    </row>
    <row r="213">
      <c r="A213" s="105">
        <v>45326.0</v>
      </c>
      <c r="B213" s="105">
        <v>212.0</v>
      </c>
      <c r="C213" s="105">
        <v>108.223</v>
      </c>
      <c r="D213" s="105">
        <v>-0.17407499253749847</v>
      </c>
      <c r="E213" s="105">
        <v>524.6818237304688</v>
      </c>
      <c r="F213" s="105">
        <v>0.08672499656677246</v>
      </c>
      <c r="H213" s="3">
        <f t="shared" si="1"/>
        <v>3014.113722</v>
      </c>
      <c r="L213" s="3">
        <f t="shared" si="2"/>
        <v>226.9353735</v>
      </c>
    </row>
    <row r="214">
      <c r="A214" s="105">
        <v>45326.0</v>
      </c>
      <c r="B214" s="105">
        <v>213.0</v>
      </c>
      <c r="C214" s="105">
        <v>108.425</v>
      </c>
      <c r="D214" s="105">
        <v>-0.17444999516010284</v>
      </c>
      <c r="E214" s="105">
        <v>527.7539672851562</v>
      </c>
      <c r="F214" s="105">
        <v>0.08709999918937683</v>
      </c>
      <c r="H214" s="3">
        <f t="shared" si="1"/>
        <v>3025.244952</v>
      </c>
      <c r="L214" s="3">
        <f t="shared" si="2"/>
        <v>227.773454</v>
      </c>
    </row>
    <row r="215">
      <c r="A215" s="105">
        <v>45326.0</v>
      </c>
      <c r="B215" s="105">
        <v>214.0</v>
      </c>
      <c r="C215" s="105">
        <v>108.623</v>
      </c>
      <c r="D215" s="105">
        <v>-0.17467500269412994</v>
      </c>
      <c r="E215" s="105">
        <v>529.4297485351562</v>
      </c>
      <c r="F215" s="105">
        <v>0.08732500672340393</v>
      </c>
      <c r="H215" s="3">
        <f t="shared" si="1"/>
        <v>3030.941694</v>
      </c>
      <c r="L215" s="3">
        <f t="shared" si="2"/>
        <v>228.2023668</v>
      </c>
    </row>
    <row r="216">
      <c r="A216" s="105">
        <v>45326.0</v>
      </c>
      <c r="B216" s="105">
        <v>215.0</v>
      </c>
      <c r="C216" s="105">
        <v>108.725</v>
      </c>
      <c r="D216" s="105">
        <v>-0.1750749945640564</v>
      </c>
      <c r="E216" s="105">
        <v>532.5459594726562</v>
      </c>
      <c r="F216" s="105">
        <v>0.08772499859333038</v>
      </c>
      <c r="H216" s="3">
        <f t="shared" si="1"/>
        <v>3041.816227</v>
      </c>
      <c r="L216" s="3">
        <f t="shared" si="2"/>
        <v>229.0211204</v>
      </c>
    </row>
    <row r="217">
      <c r="A217" s="105">
        <v>45326.0</v>
      </c>
      <c r="B217" s="105">
        <v>216.0</v>
      </c>
      <c r="C217" s="105">
        <v>109.025</v>
      </c>
      <c r="D217" s="105">
        <v>-0.17554999887943268</v>
      </c>
      <c r="E217" s="105">
        <v>535.8826293945312</v>
      </c>
      <c r="F217" s="105">
        <v>0.08820000290870667</v>
      </c>
      <c r="H217" s="3">
        <f t="shared" si="1"/>
        <v>3052.592611</v>
      </c>
      <c r="L217" s="3">
        <f t="shared" si="2"/>
        <v>229.8324841</v>
      </c>
    </row>
    <row r="218">
      <c r="A218" s="105">
        <v>45326.0</v>
      </c>
      <c r="B218" s="105">
        <v>217.0</v>
      </c>
      <c r="C218" s="105">
        <v>109.223</v>
      </c>
      <c r="D218" s="105">
        <v>-0.17579999566078186</v>
      </c>
      <c r="E218" s="105">
        <v>538.263916015625</v>
      </c>
      <c r="F218" s="105">
        <v>0.08844999969005585</v>
      </c>
      <c r="H218" s="3">
        <f t="shared" si="1"/>
        <v>3061.797095</v>
      </c>
      <c r="L218" s="3">
        <f t="shared" si="2"/>
        <v>230.5254982</v>
      </c>
    </row>
    <row r="219">
      <c r="A219" s="105">
        <v>45326.0</v>
      </c>
      <c r="B219" s="105">
        <v>218.0</v>
      </c>
      <c r="C219" s="105">
        <v>109.424</v>
      </c>
      <c r="D219" s="105">
        <v>-0.17617499828338623</v>
      </c>
      <c r="E219" s="105">
        <v>540.806884765625</v>
      </c>
      <c r="F219" s="105">
        <v>0.08882500231266022</v>
      </c>
      <c r="H219" s="3">
        <f t="shared" si="1"/>
        <v>3069.714148</v>
      </c>
      <c r="L219" s="3">
        <f t="shared" si="2"/>
        <v>231.1215803</v>
      </c>
    </row>
    <row r="220">
      <c r="A220" s="105">
        <v>45326.0</v>
      </c>
      <c r="B220" s="105">
        <v>219.0</v>
      </c>
      <c r="C220" s="105">
        <v>109.624</v>
      </c>
      <c r="D220" s="105">
        <v>-0.17639999091625214</v>
      </c>
      <c r="E220" s="105">
        <v>542.8206787109375</v>
      </c>
      <c r="F220" s="105">
        <v>0.08904998749494553</v>
      </c>
      <c r="H220" s="3">
        <f t="shared" si="1"/>
        <v>3077.21489</v>
      </c>
      <c r="L220" s="3">
        <f t="shared" si="2"/>
        <v>231.686318</v>
      </c>
    </row>
    <row r="221">
      <c r="A221" s="105">
        <v>45326.0</v>
      </c>
      <c r="B221" s="105">
        <v>220.0</v>
      </c>
      <c r="C221" s="105">
        <v>109.823</v>
      </c>
      <c r="D221" s="105">
        <v>-0.17679999768733978</v>
      </c>
      <c r="E221" s="105">
        <v>545.5988159179688</v>
      </c>
      <c r="F221" s="105">
        <v>0.08945000171661377</v>
      </c>
      <c r="H221" s="3">
        <f t="shared" si="1"/>
        <v>3085.966194</v>
      </c>
      <c r="L221" s="3">
        <f t="shared" si="2"/>
        <v>232.3452117</v>
      </c>
    </row>
    <row r="222">
      <c r="A222" s="105">
        <v>45326.0</v>
      </c>
      <c r="B222" s="105">
        <v>221.0</v>
      </c>
      <c r="C222" s="105">
        <v>110.024</v>
      </c>
      <c r="D222" s="105">
        <v>-0.1770000010728836</v>
      </c>
      <c r="E222" s="105">
        <v>547.9653930664062</v>
      </c>
      <c r="F222" s="105">
        <v>0.08965001255273819</v>
      </c>
      <c r="H222" s="3">
        <f t="shared" si="1"/>
        <v>3095.84966</v>
      </c>
      <c r="L222" s="3">
        <f t="shared" si="2"/>
        <v>233.0893468</v>
      </c>
    </row>
    <row r="223">
      <c r="A223" s="105">
        <v>45326.0</v>
      </c>
      <c r="B223" s="105">
        <v>222.0</v>
      </c>
      <c r="C223" s="105">
        <v>110.123</v>
      </c>
      <c r="D223" s="105">
        <v>-0.17739999294281006</v>
      </c>
      <c r="E223" s="105">
        <v>550.919921875</v>
      </c>
      <c r="F223" s="105">
        <v>0.09004999697208405</v>
      </c>
      <c r="H223" s="3">
        <f t="shared" si="1"/>
        <v>3105.523922</v>
      </c>
      <c r="L223" s="3">
        <f t="shared" si="2"/>
        <v>233.8177309</v>
      </c>
    </row>
    <row r="224">
      <c r="A224" s="105">
        <v>45326.0</v>
      </c>
      <c r="B224" s="105">
        <v>223.0</v>
      </c>
      <c r="C224" s="105">
        <v>110.323</v>
      </c>
      <c r="D224" s="105">
        <v>-0.17762500047683716</v>
      </c>
      <c r="E224" s="105">
        <v>553.1982421875</v>
      </c>
      <c r="F224" s="105">
        <v>0.09027499705553055</v>
      </c>
      <c r="H224" s="3">
        <f t="shared" si="1"/>
        <v>3114.416556</v>
      </c>
      <c r="L224" s="3">
        <f t="shared" si="2"/>
        <v>234.4872654</v>
      </c>
    </row>
    <row r="225">
      <c r="A225" s="105">
        <v>45326.0</v>
      </c>
      <c r="B225" s="105">
        <v>224.0</v>
      </c>
      <c r="C225" s="105">
        <v>110.525</v>
      </c>
      <c r="D225" s="105">
        <v>-0.17799998819828033</v>
      </c>
      <c r="E225" s="105">
        <v>556.0940551757812</v>
      </c>
      <c r="F225" s="105">
        <v>0.09064999222755432</v>
      </c>
      <c r="H225" s="3">
        <f t="shared" si="1"/>
        <v>3124.124113</v>
      </c>
      <c r="L225" s="3">
        <f t="shared" si="2"/>
        <v>235.2181562</v>
      </c>
    </row>
    <row r="226">
      <c r="A226" s="105">
        <v>45326.0</v>
      </c>
      <c r="B226" s="105">
        <v>225.0</v>
      </c>
      <c r="C226" s="105">
        <v>110.723</v>
      </c>
      <c r="D226" s="105">
        <v>-0.17822499573230743</v>
      </c>
      <c r="E226" s="105">
        <v>558.0490112304688</v>
      </c>
      <c r="F226" s="105">
        <v>0.09087499976158142</v>
      </c>
      <c r="H226" s="3">
        <f t="shared" si="1"/>
        <v>3131.148967</v>
      </c>
      <c r="L226" s="3">
        <f t="shared" si="2"/>
        <v>235.7470639</v>
      </c>
    </row>
    <row r="227">
      <c r="A227" s="105">
        <v>45326.0</v>
      </c>
      <c r="B227" s="105">
        <v>226.0</v>
      </c>
      <c r="C227" s="105">
        <v>110.824</v>
      </c>
      <c r="D227" s="105">
        <v>-0.17847499251365662</v>
      </c>
      <c r="E227" s="105">
        <v>559.7393798828125</v>
      </c>
      <c r="F227" s="105">
        <v>0.0911249965429306</v>
      </c>
      <c r="H227" s="3">
        <f t="shared" si="1"/>
        <v>3136.234225</v>
      </c>
      <c r="L227" s="3">
        <f t="shared" si="2"/>
        <v>236.1299376</v>
      </c>
    </row>
    <row r="228">
      <c r="A228" s="105">
        <v>45326.0</v>
      </c>
      <c r="B228" s="105">
        <v>227.0</v>
      </c>
      <c r="C228" s="105">
        <v>111.024</v>
      </c>
      <c r="D228" s="105">
        <v>-0.1787249892950058</v>
      </c>
      <c r="E228" s="105">
        <v>562.0177612304688</v>
      </c>
      <c r="F228" s="105">
        <v>0.09137499332427979</v>
      </c>
      <c r="H228" s="3">
        <f t="shared" si="1"/>
        <v>3144.595299</v>
      </c>
      <c r="L228" s="3">
        <f t="shared" si="2"/>
        <v>236.7594505</v>
      </c>
    </row>
    <row r="229">
      <c r="A229" s="105">
        <v>45326.0</v>
      </c>
      <c r="B229" s="105">
        <v>228.0</v>
      </c>
      <c r="C229" s="105">
        <v>111.223</v>
      </c>
      <c r="D229" s="105">
        <v>-0.17912499606609344</v>
      </c>
      <c r="E229" s="105">
        <v>564.8400268554688</v>
      </c>
      <c r="F229" s="105">
        <v>0.09177500009536743</v>
      </c>
      <c r="H229" s="3">
        <f t="shared" si="1"/>
        <v>3153.3289</v>
      </c>
      <c r="L229" s="3">
        <f t="shared" si="2"/>
        <v>237.4170113</v>
      </c>
    </row>
    <row r="230">
      <c r="A230" s="105">
        <v>45326.0</v>
      </c>
      <c r="B230" s="105">
        <v>229.0</v>
      </c>
      <c r="C230" s="105">
        <v>111.424</v>
      </c>
      <c r="D230" s="105">
        <v>-0.17947499454021454</v>
      </c>
      <c r="E230" s="105">
        <v>567.8680419921875</v>
      </c>
      <c r="F230" s="105">
        <v>0.09212499856948853</v>
      </c>
      <c r="H230" s="3">
        <f t="shared" si="1"/>
        <v>3164.051034</v>
      </c>
      <c r="L230" s="3">
        <f t="shared" si="2"/>
        <v>238.2242905</v>
      </c>
    </row>
    <row r="231">
      <c r="A231" s="105">
        <v>45326.0</v>
      </c>
      <c r="B231" s="105">
        <v>230.0</v>
      </c>
      <c r="C231" s="105">
        <v>111.524</v>
      </c>
      <c r="D231" s="105">
        <v>-0.179749995470047</v>
      </c>
      <c r="E231" s="105">
        <v>569.8230590820312</v>
      </c>
      <c r="F231" s="105">
        <v>0.09239999949932098</v>
      </c>
      <c r="H231" s="3">
        <f t="shared" si="1"/>
        <v>3170.086639</v>
      </c>
      <c r="L231" s="3">
        <f t="shared" si="2"/>
        <v>238.6787168</v>
      </c>
    </row>
    <row r="232">
      <c r="A232" s="105">
        <v>45326.0</v>
      </c>
      <c r="B232" s="105">
        <v>231.0</v>
      </c>
      <c r="C232" s="105">
        <v>111.724</v>
      </c>
      <c r="D232" s="105">
        <v>-0.1799749881029129</v>
      </c>
      <c r="E232" s="105">
        <v>572.0573120117188</v>
      </c>
      <c r="F232" s="105">
        <v>0.09262499213218689</v>
      </c>
      <c r="H232" s="3">
        <f t="shared" si="1"/>
        <v>3178.537852</v>
      </c>
      <c r="L232" s="3">
        <f t="shared" si="2"/>
        <v>239.3150163</v>
      </c>
    </row>
    <row r="233">
      <c r="A233" s="105">
        <v>45326.0</v>
      </c>
      <c r="B233" s="105">
        <v>232.0</v>
      </c>
      <c r="C233" s="105">
        <v>111.924</v>
      </c>
      <c r="D233" s="105">
        <v>-0.18034999072551727</v>
      </c>
      <c r="E233" s="105">
        <v>574.3356323242188</v>
      </c>
      <c r="F233" s="105">
        <v>0.09299998730421066</v>
      </c>
      <c r="H233" s="3">
        <f t="shared" si="1"/>
        <v>3184.561474</v>
      </c>
      <c r="L233" s="3">
        <f t="shared" si="2"/>
        <v>239.7685403</v>
      </c>
    </row>
    <row r="234">
      <c r="A234" s="105">
        <v>45326.0</v>
      </c>
      <c r="B234" s="105">
        <v>233.0</v>
      </c>
      <c r="C234" s="105">
        <v>112.123</v>
      </c>
      <c r="D234" s="105">
        <v>-0.18057499825954437</v>
      </c>
      <c r="E234" s="105">
        <v>576.6727905273438</v>
      </c>
      <c r="F234" s="105">
        <v>0.09322500228881836</v>
      </c>
      <c r="H234" s="3">
        <f t="shared" si="1"/>
        <v>3193.536182</v>
      </c>
      <c r="L234" s="3">
        <f t="shared" si="2"/>
        <v>240.4442543</v>
      </c>
    </row>
    <row r="235">
      <c r="A235" s="105">
        <v>45326.0</v>
      </c>
      <c r="B235" s="105">
        <v>234.0</v>
      </c>
      <c r="C235" s="105">
        <v>112.323</v>
      </c>
      <c r="D235" s="105">
        <v>-0.18095000088214874</v>
      </c>
      <c r="E235" s="105">
        <v>579.2598876953125</v>
      </c>
      <c r="F235" s="105">
        <v>0.09359999746084213</v>
      </c>
      <c r="H235" s="3">
        <f t="shared" si="1"/>
        <v>3201.215169</v>
      </c>
      <c r="L235" s="3">
        <f t="shared" si="2"/>
        <v>241.0224122</v>
      </c>
    </row>
    <row r="236">
      <c r="A236" s="105">
        <v>45326.0</v>
      </c>
      <c r="B236" s="105">
        <v>235.0</v>
      </c>
      <c r="C236" s="105">
        <v>112.424</v>
      </c>
      <c r="D236" s="105">
        <v>-0.18107499182224274</v>
      </c>
      <c r="E236" s="105">
        <v>581.141357421875</v>
      </c>
      <c r="F236" s="105">
        <v>0.09372500330209732</v>
      </c>
      <c r="H236" s="3">
        <f t="shared" si="1"/>
        <v>3209.396016</v>
      </c>
      <c r="L236" s="3">
        <f t="shared" si="2"/>
        <v>241.6383557</v>
      </c>
    </row>
    <row r="237">
      <c r="A237" s="105">
        <v>45326.0</v>
      </c>
      <c r="B237" s="105">
        <v>236.0</v>
      </c>
      <c r="C237" s="105">
        <v>112.623</v>
      </c>
      <c r="D237" s="105">
        <v>-0.1813499927520752</v>
      </c>
      <c r="E237" s="105">
        <v>582.8464965820312</v>
      </c>
      <c r="F237" s="105">
        <v>0.09399999678134918</v>
      </c>
      <c r="H237" s="3">
        <f t="shared" si="1"/>
        <v>3213.931734</v>
      </c>
      <c r="L237" s="3">
        <f t="shared" si="2"/>
        <v>241.979854</v>
      </c>
    </row>
    <row r="238">
      <c r="A238" s="105">
        <v>45326.0</v>
      </c>
      <c r="B238" s="105">
        <v>237.0</v>
      </c>
      <c r="C238" s="105">
        <v>112.723</v>
      </c>
      <c r="D238" s="105">
        <v>-0.1815750002861023</v>
      </c>
      <c r="E238" s="105">
        <v>584.948486328125</v>
      </c>
      <c r="F238" s="105">
        <v>0.09422499686479568</v>
      </c>
      <c r="H238" s="3">
        <f t="shared" si="1"/>
        <v>3221.52546</v>
      </c>
      <c r="L238" s="3">
        <f t="shared" si="2"/>
        <v>242.5515926</v>
      </c>
    </row>
    <row r="239">
      <c r="A239" s="105">
        <v>45326.0</v>
      </c>
      <c r="B239" s="105">
        <v>238.0</v>
      </c>
      <c r="C239" s="105">
        <v>112.824</v>
      </c>
      <c r="D239" s="105">
        <v>-0.1817999929189682</v>
      </c>
      <c r="E239" s="105">
        <v>587.1091918945312</v>
      </c>
      <c r="F239" s="105">
        <v>0.09444999694824219</v>
      </c>
      <c r="H239" s="3">
        <f t="shared" si="1"/>
        <v>3229.423624</v>
      </c>
      <c r="L239" s="3">
        <f t="shared" si="2"/>
        <v>243.1462525</v>
      </c>
    </row>
    <row r="240">
      <c r="A240" s="105">
        <v>45326.0</v>
      </c>
      <c r="B240" s="105">
        <v>239.0</v>
      </c>
      <c r="C240" s="105">
        <v>113.024</v>
      </c>
      <c r="D240" s="105">
        <v>-0.18217499554157257</v>
      </c>
      <c r="E240" s="105">
        <v>590.3577270507812</v>
      </c>
      <c r="F240" s="105">
        <v>0.09482499957084656</v>
      </c>
      <c r="H240" s="3">
        <f t="shared" si="1"/>
        <v>3240.607885</v>
      </c>
      <c r="L240" s="3">
        <f t="shared" si="2"/>
        <v>243.9883258</v>
      </c>
    </row>
    <row r="241">
      <c r="A241" s="105">
        <v>45326.0</v>
      </c>
      <c r="B241" s="105">
        <v>240.0</v>
      </c>
      <c r="C241" s="105">
        <v>113.223</v>
      </c>
      <c r="D241" s="105">
        <v>-0.18239998817443848</v>
      </c>
      <c r="E241" s="105">
        <v>592.2833251953125</v>
      </c>
      <c r="F241" s="105">
        <v>0.09504999220371246</v>
      </c>
      <c r="H241" s="3">
        <f t="shared" si="1"/>
        <v>3247.167564</v>
      </c>
      <c r="L241" s="3">
        <f t="shared" si="2"/>
        <v>244.4822099</v>
      </c>
    </row>
    <row r="242">
      <c r="A242" s="105">
        <v>45326.0</v>
      </c>
      <c r="B242" s="105">
        <v>241.0</v>
      </c>
      <c r="C242" s="105">
        <v>113.424</v>
      </c>
      <c r="D242" s="105">
        <v>-0.18279999494552612</v>
      </c>
      <c r="E242" s="105">
        <v>595.50244140625</v>
      </c>
      <c r="F242" s="105">
        <v>0.09544999897480011</v>
      </c>
      <c r="H242" s="3">
        <f t="shared" si="1"/>
        <v>3257.672089</v>
      </c>
      <c r="L242" s="3">
        <f t="shared" si="2"/>
        <v>245.2731053</v>
      </c>
    </row>
    <row r="243">
      <c r="A243" s="105">
        <v>45326.0</v>
      </c>
      <c r="B243" s="105">
        <v>242.0</v>
      </c>
      <c r="C243" s="105">
        <v>113.623</v>
      </c>
      <c r="D243" s="105">
        <v>-0.18302500247955322</v>
      </c>
      <c r="E243" s="105">
        <v>597.2515869140625</v>
      </c>
      <c r="F243" s="105">
        <v>0.09567500650882721</v>
      </c>
      <c r="H243" s="3">
        <f t="shared" si="1"/>
        <v>3263.224034</v>
      </c>
      <c r="L243" s="3">
        <f t="shared" si="2"/>
        <v>245.6911163</v>
      </c>
    </row>
    <row r="244">
      <c r="A244" s="105">
        <v>45326.0</v>
      </c>
      <c r="B244" s="105">
        <v>243.0</v>
      </c>
      <c r="C244" s="105">
        <v>113.823</v>
      </c>
      <c r="D244" s="105">
        <v>-0.1833999902009964</v>
      </c>
      <c r="E244" s="105">
        <v>600.2943115234375</v>
      </c>
      <c r="F244" s="105">
        <v>0.09604998677968979</v>
      </c>
      <c r="H244" s="3">
        <f t="shared" si="1"/>
        <v>3273.14255</v>
      </c>
      <c r="L244" s="3">
        <f t="shared" si="2"/>
        <v>246.4378904</v>
      </c>
    </row>
    <row r="245">
      <c r="A245" s="105">
        <v>45326.0</v>
      </c>
      <c r="B245" s="105">
        <v>244.0</v>
      </c>
      <c r="C245" s="105">
        <v>114.024</v>
      </c>
      <c r="D245" s="105">
        <v>-0.18389999866485596</v>
      </c>
      <c r="E245" s="105">
        <v>603.8074340820312</v>
      </c>
      <c r="F245" s="105">
        <v>0.09655000269412994</v>
      </c>
      <c r="H245" s="3">
        <f t="shared" si="1"/>
        <v>3283.346593</v>
      </c>
      <c r="L245" s="3">
        <f t="shared" si="2"/>
        <v>247.2061621</v>
      </c>
    </row>
    <row r="246">
      <c r="A246" s="105">
        <v>45326.0</v>
      </c>
      <c r="B246" s="105">
        <v>245.0</v>
      </c>
      <c r="C246" s="105">
        <v>114.223</v>
      </c>
      <c r="D246" s="105">
        <v>-0.18414999544620514</v>
      </c>
      <c r="E246" s="105">
        <v>606.2769165039062</v>
      </c>
      <c r="F246" s="105">
        <v>0.09679999947547913</v>
      </c>
      <c r="H246" s="3">
        <f t="shared" si="1"/>
        <v>3292.299384</v>
      </c>
      <c r="L246" s="3">
        <f t="shared" si="2"/>
        <v>247.8802259</v>
      </c>
    </row>
    <row r="247">
      <c r="A247" s="105">
        <v>45326.0</v>
      </c>
      <c r="B247" s="105">
        <v>246.0</v>
      </c>
      <c r="C247" s="105">
        <v>114.424</v>
      </c>
      <c r="D247" s="105">
        <v>-0.1845249980688095</v>
      </c>
      <c r="E247" s="105">
        <v>608.8345336914062</v>
      </c>
      <c r="F247" s="105">
        <v>0.0971750020980835</v>
      </c>
      <c r="H247" s="3">
        <f t="shared" si="1"/>
        <v>3299.469124</v>
      </c>
      <c r="L247" s="3">
        <f t="shared" si="2"/>
        <v>248.4200422</v>
      </c>
    </row>
    <row r="248">
      <c r="A248" s="105">
        <v>45326.0</v>
      </c>
      <c r="B248" s="105">
        <v>247.0</v>
      </c>
      <c r="C248" s="105">
        <v>114.624</v>
      </c>
      <c r="D248" s="105">
        <v>-0.18474999070167542</v>
      </c>
      <c r="E248" s="105">
        <v>611.010009765625</v>
      </c>
      <c r="F248" s="105">
        <v>0.0973999872803688</v>
      </c>
      <c r="H248" s="3">
        <f t="shared" si="1"/>
        <v>3307.2262</v>
      </c>
      <c r="L248" s="3">
        <f t="shared" si="2"/>
        <v>249.0040795</v>
      </c>
    </row>
    <row r="249">
      <c r="A249" s="105">
        <v>45326.0</v>
      </c>
      <c r="B249" s="105">
        <v>248.0</v>
      </c>
      <c r="C249" s="105">
        <v>114.823</v>
      </c>
      <c r="D249" s="105">
        <v>-0.18512499332427979</v>
      </c>
      <c r="E249" s="105">
        <v>613.5676879882812</v>
      </c>
      <c r="F249" s="105">
        <v>0.09777499735355377</v>
      </c>
      <c r="H249" s="3">
        <f t="shared" si="1"/>
        <v>3314.342796</v>
      </c>
      <c r="L249" s="3">
        <f t="shared" si="2"/>
        <v>249.5398945</v>
      </c>
    </row>
    <row r="250">
      <c r="A250" s="105">
        <v>45326.0</v>
      </c>
      <c r="B250" s="105">
        <v>249.0</v>
      </c>
      <c r="C250" s="105">
        <v>114.924</v>
      </c>
      <c r="D250" s="105">
        <v>-0.18524999916553497</v>
      </c>
      <c r="E250" s="105">
        <v>615.3462524414062</v>
      </c>
      <c r="F250" s="105">
        <v>0.09790000319480896</v>
      </c>
      <c r="H250" s="3">
        <f t="shared" si="1"/>
        <v>3321.707181</v>
      </c>
      <c r="L250" s="3">
        <f t="shared" si="2"/>
        <v>250.0943658</v>
      </c>
    </row>
    <row r="251">
      <c r="A251" s="105">
        <v>45326.0</v>
      </c>
      <c r="B251" s="105">
        <v>250.0</v>
      </c>
      <c r="C251" s="105">
        <v>115.123</v>
      </c>
      <c r="D251" s="105">
        <v>-0.18554998934268951</v>
      </c>
      <c r="E251" s="105">
        <v>617.110107421875</v>
      </c>
      <c r="F251" s="105">
        <v>0.0981999933719635</v>
      </c>
      <c r="H251" s="3">
        <f t="shared" si="1"/>
        <v>3325.842861</v>
      </c>
      <c r="L251" s="3">
        <f t="shared" si="2"/>
        <v>250.4057449</v>
      </c>
    </row>
    <row r="252">
      <c r="A252" s="105">
        <v>45326.0</v>
      </c>
      <c r="B252" s="105">
        <v>251.0</v>
      </c>
      <c r="C252" s="105">
        <v>115.224</v>
      </c>
      <c r="D252" s="105">
        <v>-0.18572498857975006</v>
      </c>
      <c r="E252" s="105">
        <v>619.4619750976562</v>
      </c>
      <c r="F252" s="105">
        <v>0.09837499260902405</v>
      </c>
      <c r="H252" s="3">
        <f t="shared" si="1"/>
        <v>3335.372261</v>
      </c>
      <c r="L252" s="3">
        <f t="shared" si="2"/>
        <v>251.1232221</v>
      </c>
    </row>
    <row r="253">
      <c r="A253" s="105">
        <v>45326.0</v>
      </c>
      <c r="B253" s="105">
        <v>252.0</v>
      </c>
      <c r="C253" s="105">
        <v>115.323</v>
      </c>
      <c r="D253" s="105">
        <v>-0.18597500026226044</v>
      </c>
      <c r="E253" s="105">
        <v>621.211181640625</v>
      </c>
      <c r="F253" s="105">
        <v>0.09862499684095383</v>
      </c>
      <c r="H253" s="3">
        <f t="shared" si="1"/>
        <v>3340.294022</v>
      </c>
      <c r="L253" s="3">
        <f t="shared" si="2"/>
        <v>251.493786</v>
      </c>
    </row>
    <row r="254">
      <c r="A254" s="105">
        <v>45326.0</v>
      </c>
      <c r="B254" s="105">
        <v>253.0</v>
      </c>
      <c r="C254" s="105">
        <v>115.524</v>
      </c>
      <c r="D254" s="105">
        <v>-0.1863499879837036</v>
      </c>
      <c r="E254" s="105">
        <v>624.5037841796875</v>
      </c>
      <c r="F254" s="105">
        <v>0.0989999920129776</v>
      </c>
      <c r="H254" s="3">
        <f t="shared" si="1"/>
        <v>3351.241344</v>
      </c>
      <c r="L254" s="3">
        <f t="shared" si="2"/>
        <v>252.3180199</v>
      </c>
    </row>
    <row r="255">
      <c r="A255" s="105">
        <v>45326.0</v>
      </c>
      <c r="B255" s="105">
        <v>254.0</v>
      </c>
      <c r="C255" s="105">
        <v>115.723</v>
      </c>
      <c r="D255" s="105">
        <v>-0.186599999666214</v>
      </c>
      <c r="E255" s="105">
        <v>626.38525390625</v>
      </c>
      <c r="F255" s="105">
        <v>0.09925000369548798</v>
      </c>
      <c r="H255" s="3">
        <f t="shared" si="1"/>
        <v>3356.834164</v>
      </c>
      <c r="L255" s="3">
        <f t="shared" si="2"/>
        <v>252.7391084</v>
      </c>
    </row>
    <row r="256">
      <c r="A256" s="105">
        <v>45326.0</v>
      </c>
      <c r="B256" s="105">
        <v>255.0</v>
      </c>
      <c r="C256" s="105">
        <v>115.823</v>
      </c>
      <c r="D256" s="105">
        <v>-0.1868249922990799</v>
      </c>
      <c r="E256" s="105">
        <v>628.1638793945312</v>
      </c>
      <c r="F256" s="105">
        <v>0.09947499632835388</v>
      </c>
      <c r="H256" s="3">
        <f t="shared" si="1"/>
        <v>3362.311817</v>
      </c>
      <c r="L256" s="3">
        <f t="shared" si="2"/>
        <v>253.1515259</v>
      </c>
    </row>
    <row r="257">
      <c r="A257" s="105">
        <v>45326.0</v>
      </c>
      <c r="B257" s="105">
        <v>256.0</v>
      </c>
      <c r="C257" s="105">
        <v>115.926</v>
      </c>
      <c r="D257" s="105">
        <v>-0.18694999814033508</v>
      </c>
      <c r="E257" s="105">
        <v>629.839599609375</v>
      </c>
      <c r="F257" s="105">
        <v>0.09960000216960907</v>
      </c>
      <c r="H257" s="3">
        <f t="shared" si="1"/>
        <v>3369.027044</v>
      </c>
      <c r="L257" s="3">
        <f t="shared" si="2"/>
        <v>253.6571215</v>
      </c>
    </row>
    <row r="258">
      <c r="A258" s="105">
        <v>45326.0</v>
      </c>
      <c r="B258" s="105">
        <v>257.0</v>
      </c>
      <c r="C258" s="105">
        <v>116.125</v>
      </c>
      <c r="D258" s="105">
        <v>-0.18722499907016754</v>
      </c>
      <c r="E258" s="105">
        <v>632.2649536132812</v>
      </c>
      <c r="F258" s="105">
        <v>0.09987500309944153</v>
      </c>
      <c r="H258" s="3">
        <f t="shared" si="1"/>
        <v>3377.032751</v>
      </c>
      <c r="L258" s="3">
        <f t="shared" si="2"/>
        <v>254.2598784</v>
      </c>
    </row>
    <row r="259">
      <c r="A259" s="105">
        <v>45326.0</v>
      </c>
      <c r="B259" s="105">
        <v>258.0</v>
      </c>
      <c r="C259" s="105">
        <v>116.223</v>
      </c>
      <c r="D259" s="105">
        <v>-0.18744999170303345</v>
      </c>
      <c r="E259" s="105">
        <v>634.734375</v>
      </c>
      <c r="F259" s="105">
        <v>0.10010000318288803</v>
      </c>
      <c r="H259" s="3">
        <f t="shared" si="1"/>
        <v>3386.153124</v>
      </c>
      <c r="L259" s="3">
        <f t="shared" si="2"/>
        <v>254.9465597</v>
      </c>
    </row>
    <row r="260">
      <c r="A260" s="105">
        <v>45326.0</v>
      </c>
      <c r="B260" s="105">
        <v>259.0</v>
      </c>
      <c r="C260" s="105">
        <v>116.323</v>
      </c>
      <c r="D260" s="105">
        <v>-0.1876000016927719</v>
      </c>
      <c r="E260" s="105">
        <v>636.439453125</v>
      </c>
      <c r="F260" s="105">
        <v>0.1002500131726265</v>
      </c>
      <c r="H260" s="3">
        <f t="shared" si="1"/>
        <v>3392.534368</v>
      </c>
      <c r="L260" s="3">
        <f t="shared" si="2"/>
        <v>255.4270093</v>
      </c>
    </row>
    <row r="261">
      <c r="A261" s="105">
        <v>45326.0</v>
      </c>
      <c r="B261" s="105">
        <v>260.0</v>
      </c>
      <c r="C261" s="105">
        <v>116.524</v>
      </c>
      <c r="D261" s="105">
        <v>-0.1878499984741211</v>
      </c>
      <c r="E261" s="105">
        <v>638.8942260742188</v>
      </c>
      <c r="F261" s="105">
        <v>0.10050000250339508</v>
      </c>
      <c r="H261" s="3">
        <f t="shared" si="1"/>
        <v>3401.087204</v>
      </c>
      <c r="L261" s="3">
        <f t="shared" si="2"/>
        <v>256.0709602</v>
      </c>
    </row>
    <row r="262">
      <c r="A262" s="105">
        <v>45326.0</v>
      </c>
      <c r="B262" s="105">
        <v>261.0</v>
      </c>
      <c r="C262" s="105">
        <v>116.623</v>
      </c>
      <c r="D262" s="105">
        <v>-0.188074991106987</v>
      </c>
      <c r="E262" s="105">
        <v>641.2901611328125</v>
      </c>
      <c r="F262" s="105">
        <v>0.10072500258684158</v>
      </c>
      <c r="H262" s="3">
        <f t="shared" si="1"/>
        <v>3409.757764</v>
      </c>
      <c r="L262" s="3">
        <f t="shared" si="2"/>
        <v>256.7237745</v>
      </c>
    </row>
    <row r="263">
      <c r="A263" s="105">
        <v>45326.0</v>
      </c>
      <c r="B263" s="105">
        <v>262.0</v>
      </c>
      <c r="C263" s="105">
        <v>116.723</v>
      </c>
      <c r="D263" s="105">
        <v>-0.1882999986410141</v>
      </c>
      <c r="E263" s="105">
        <v>644.2887573242188</v>
      </c>
      <c r="F263" s="105">
        <v>0.10095000267028809</v>
      </c>
      <c r="H263" s="3">
        <f t="shared" si="1"/>
        <v>3421.60787</v>
      </c>
      <c r="L263" s="3">
        <f t="shared" si="2"/>
        <v>257.6159799</v>
      </c>
    </row>
    <row r="264">
      <c r="A264" s="105">
        <v>45326.0</v>
      </c>
      <c r="B264" s="105">
        <v>263.0</v>
      </c>
      <c r="C264" s="105">
        <v>116.924</v>
      </c>
      <c r="D264" s="105">
        <v>-0.18869999051094055</v>
      </c>
      <c r="E264" s="105">
        <v>648.1399536132812</v>
      </c>
      <c r="F264" s="105">
        <v>0.10134998708963394</v>
      </c>
      <c r="H264" s="3">
        <f t="shared" si="1"/>
        <v>3434.764103</v>
      </c>
      <c r="L264" s="3">
        <f t="shared" si="2"/>
        <v>258.6065246</v>
      </c>
    </row>
    <row r="265">
      <c r="A265" s="105">
        <v>45326.0</v>
      </c>
      <c r="B265" s="105">
        <v>264.0</v>
      </c>
      <c r="C265" s="105">
        <v>117.123</v>
      </c>
      <c r="D265" s="105">
        <v>-0.18892499804496765</v>
      </c>
      <c r="E265" s="105">
        <v>650.9768676757812</v>
      </c>
      <c r="F265" s="105">
        <v>0.10157500207424164</v>
      </c>
      <c r="H265" s="3">
        <f t="shared" si="1"/>
        <v>3445.689424</v>
      </c>
      <c r="L265" s="3">
        <f t="shared" si="2"/>
        <v>259.429102</v>
      </c>
    </row>
    <row r="266">
      <c r="A266" s="105">
        <v>45326.0</v>
      </c>
      <c r="B266" s="105">
        <v>265.0</v>
      </c>
      <c r="C266" s="105">
        <v>117.323</v>
      </c>
      <c r="D266" s="105">
        <v>-0.18930000066757202</v>
      </c>
      <c r="E266" s="105">
        <v>655.0338134765625</v>
      </c>
      <c r="F266" s="105">
        <v>0.10194999724626541</v>
      </c>
      <c r="H266" s="3">
        <f t="shared" si="1"/>
        <v>3460.294829</v>
      </c>
      <c r="L266" s="3">
        <f t="shared" si="2"/>
        <v>260.5287563</v>
      </c>
    </row>
    <row r="267">
      <c r="A267" s="105">
        <v>45326.0</v>
      </c>
      <c r="B267" s="105">
        <v>266.0</v>
      </c>
      <c r="C267" s="105">
        <v>117.524</v>
      </c>
      <c r="D267" s="105">
        <v>-0.18952499330043793</v>
      </c>
      <c r="E267" s="105">
        <v>657.7678833007812</v>
      </c>
      <c r="F267" s="105">
        <v>0.10217499732971191</v>
      </c>
      <c r="H267" s="3">
        <f t="shared" si="1"/>
        <v>3470.612882</v>
      </c>
      <c r="L267" s="3">
        <f t="shared" si="2"/>
        <v>261.305612</v>
      </c>
    </row>
    <row r="268">
      <c r="A268" s="105">
        <v>45326.0</v>
      </c>
      <c r="B268" s="105">
        <v>267.0</v>
      </c>
      <c r="C268" s="105">
        <v>117.723</v>
      </c>
      <c r="D268" s="105">
        <v>-0.18992500007152557</v>
      </c>
      <c r="E268" s="105">
        <v>662.2069702148438</v>
      </c>
      <c r="F268" s="105">
        <v>0.10257499665021896</v>
      </c>
      <c r="H268" s="3">
        <f t="shared" si="1"/>
        <v>3486.676161</v>
      </c>
      <c r="L268" s="3">
        <f t="shared" si="2"/>
        <v>262.5150309</v>
      </c>
    </row>
    <row r="269">
      <c r="A269" s="105">
        <v>45326.0</v>
      </c>
      <c r="B269" s="105">
        <v>268.0</v>
      </c>
      <c r="C269" s="105">
        <v>117.926</v>
      </c>
      <c r="D269" s="105">
        <v>-0.1901249885559082</v>
      </c>
      <c r="E269" s="105">
        <v>664.5294189453125</v>
      </c>
      <c r="F269" s="105">
        <v>0.10277499258518219</v>
      </c>
      <c r="H269" s="3">
        <f t="shared" si="1"/>
        <v>3495.223979</v>
      </c>
      <c r="L269" s="3">
        <f t="shared" si="2"/>
        <v>263.1586039</v>
      </c>
    </row>
    <row r="270">
      <c r="A270" s="105">
        <v>45326.0</v>
      </c>
      <c r="B270" s="105">
        <v>269.0</v>
      </c>
      <c r="C270" s="105">
        <v>118.024</v>
      </c>
      <c r="D270" s="105">
        <v>-0.19052499532699585</v>
      </c>
      <c r="E270" s="105">
        <v>669.3800659179688</v>
      </c>
      <c r="F270" s="105">
        <v>0.10317499935626984</v>
      </c>
      <c r="H270" s="3">
        <f t="shared" si="1"/>
        <v>3513.345138</v>
      </c>
      <c r="L270" s="3">
        <f t="shared" si="2"/>
        <v>264.5229625</v>
      </c>
    </row>
    <row r="271">
      <c r="A271" s="105">
        <v>45326.0</v>
      </c>
      <c r="B271" s="105">
        <v>270.0</v>
      </c>
      <c r="C271" s="105">
        <v>118.223</v>
      </c>
      <c r="D271" s="105">
        <v>-0.19077499210834503</v>
      </c>
      <c r="E271" s="105">
        <v>671.6290283203125</v>
      </c>
      <c r="F271" s="105">
        <v>0.10342500358819962</v>
      </c>
      <c r="H271" s="3">
        <f t="shared" si="1"/>
        <v>3520.529714</v>
      </c>
      <c r="L271" s="3">
        <f t="shared" si="2"/>
        <v>265.0638957</v>
      </c>
    </row>
    <row r="272">
      <c r="A272" s="105">
        <v>45326.0</v>
      </c>
      <c r="B272" s="105">
        <v>271.0</v>
      </c>
      <c r="C272" s="105">
        <v>118.323</v>
      </c>
      <c r="D272" s="105">
        <v>-0.1910249888896942</v>
      </c>
      <c r="E272" s="105">
        <v>674.1719970703125</v>
      </c>
      <c r="F272" s="105">
        <v>0.1036749929189682</v>
      </c>
      <c r="H272" s="3">
        <f t="shared" si="1"/>
        <v>3529.234583</v>
      </c>
      <c r="L272" s="3">
        <f t="shared" si="2"/>
        <v>265.7192933</v>
      </c>
    </row>
    <row r="273">
      <c r="A273" s="105">
        <v>45326.0</v>
      </c>
      <c r="B273" s="105">
        <v>272.0</v>
      </c>
      <c r="C273" s="105">
        <v>118.424</v>
      </c>
      <c r="D273" s="105">
        <v>-0.19112499058246613</v>
      </c>
      <c r="E273" s="105">
        <v>676.1270141601562</v>
      </c>
      <c r="F273" s="105">
        <v>0.10377498716115952</v>
      </c>
      <c r="H273" s="3">
        <f t="shared" si="1"/>
        <v>3537.616991</v>
      </c>
      <c r="L273" s="3">
        <f t="shared" si="2"/>
        <v>266.3504125</v>
      </c>
    </row>
    <row r="274">
      <c r="A274" s="105">
        <v>45326.0</v>
      </c>
      <c r="B274" s="105">
        <v>273.0</v>
      </c>
      <c r="C274" s="105">
        <v>118.623</v>
      </c>
      <c r="D274" s="105">
        <v>-0.19139999151229858</v>
      </c>
      <c r="E274" s="105">
        <v>678.1113891601562</v>
      </c>
      <c r="F274" s="105">
        <v>0.10405000299215317</v>
      </c>
      <c r="H274" s="3">
        <f t="shared" si="1"/>
        <v>3542.901877</v>
      </c>
      <c r="L274" s="3">
        <f t="shared" si="2"/>
        <v>266.7483163</v>
      </c>
    </row>
    <row r="275">
      <c r="A275" s="105">
        <v>45326.0</v>
      </c>
      <c r="B275" s="105">
        <v>274.0</v>
      </c>
      <c r="C275" s="105">
        <v>118.725</v>
      </c>
      <c r="D275" s="105">
        <v>-0.19164998829364777</v>
      </c>
      <c r="E275" s="105">
        <v>680.9923706054688</v>
      </c>
      <c r="F275" s="105">
        <v>0.10429999232292175</v>
      </c>
      <c r="H275" s="3">
        <f t="shared" si="1"/>
        <v>3553.312873</v>
      </c>
      <c r="L275" s="3">
        <f t="shared" si="2"/>
        <v>267.5321698</v>
      </c>
    </row>
    <row r="276">
      <c r="A276" s="105">
        <v>45326.0</v>
      </c>
      <c r="B276" s="105">
        <v>275.0</v>
      </c>
      <c r="C276" s="105">
        <v>118.823</v>
      </c>
      <c r="D276" s="105">
        <v>-0.19174998998641968</v>
      </c>
      <c r="E276" s="105">
        <v>682.80029296875</v>
      </c>
      <c r="F276" s="105">
        <v>0.10439998656511307</v>
      </c>
      <c r="H276" s="3">
        <f t="shared" si="1"/>
        <v>3560.888285</v>
      </c>
      <c r="L276" s="3">
        <f t="shared" si="2"/>
        <v>268.1025294</v>
      </c>
    </row>
    <row r="277">
      <c r="A277" s="105">
        <v>45326.0</v>
      </c>
      <c r="B277" s="105">
        <v>276.0</v>
      </c>
      <c r="C277" s="105">
        <v>119.025</v>
      </c>
      <c r="D277" s="105">
        <v>-0.19202499091625214</v>
      </c>
      <c r="E277" s="105">
        <v>684.6964721679688</v>
      </c>
      <c r="F277" s="105">
        <v>0.10467498749494553</v>
      </c>
      <c r="H277" s="3">
        <f t="shared" si="1"/>
        <v>3565.663349</v>
      </c>
      <c r="L277" s="3">
        <f t="shared" si="2"/>
        <v>268.4620483</v>
      </c>
    </row>
    <row r="278">
      <c r="A278" s="105">
        <v>45326.0</v>
      </c>
      <c r="B278" s="105">
        <v>277.0</v>
      </c>
      <c r="C278" s="105">
        <v>119.123</v>
      </c>
      <c r="D278" s="105">
        <v>-0.19224999845027924</v>
      </c>
      <c r="E278" s="105">
        <v>687.5040283203125</v>
      </c>
      <c r="F278" s="105">
        <v>0.10490000247955322</v>
      </c>
      <c r="H278" s="3">
        <f t="shared" si="1"/>
        <v>3576.093804</v>
      </c>
      <c r="L278" s="3">
        <f t="shared" si="2"/>
        <v>269.2473669</v>
      </c>
    </row>
    <row r="279">
      <c r="A279" s="105">
        <v>45326.0</v>
      </c>
      <c r="B279" s="105">
        <v>278.0</v>
      </c>
      <c r="C279" s="105">
        <v>119.223</v>
      </c>
      <c r="D279" s="105">
        <v>-0.19247499108314514</v>
      </c>
      <c r="E279" s="105">
        <v>690.1792602539062</v>
      </c>
      <c r="F279" s="105">
        <v>0.10512500256299973</v>
      </c>
      <c r="H279" s="3">
        <f t="shared" si="1"/>
        <v>3585.812663</v>
      </c>
      <c r="L279" s="3">
        <f t="shared" si="2"/>
        <v>269.9791086</v>
      </c>
    </row>
    <row r="280">
      <c r="A280" s="105">
        <v>45326.0</v>
      </c>
      <c r="B280" s="105">
        <v>279.0</v>
      </c>
      <c r="C280" s="105">
        <v>119.424</v>
      </c>
      <c r="D280" s="105">
        <v>-0.1928499937057495</v>
      </c>
      <c r="E280" s="105">
        <v>693.765869140625</v>
      </c>
      <c r="F280" s="105">
        <v>0.1054999977350235</v>
      </c>
      <c r="H280" s="3">
        <f t="shared" si="1"/>
        <v>3597.437863</v>
      </c>
      <c r="L280" s="3">
        <f t="shared" si="2"/>
        <v>270.8543805</v>
      </c>
    </row>
    <row r="281">
      <c r="A281" s="105">
        <v>45326.0</v>
      </c>
      <c r="B281" s="105">
        <v>280.0</v>
      </c>
      <c r="C281" s="105">
        <v>119.524</v>
      </c>
      <c r="D281" s="105">
        <v>-0.1929749995470047</v>
      </c>
      <c r="E281" s="105">
        <v>695.5443725585938</v>
      </c>
      <c r="F281" s="105">
        <v>0.10562500357627869</v>
      </c>
      <c r="H281" s="3">
        <f t="shared" si="1"/>
        <v>3604.323742</v>
      </c>
      <c r="L281" s="3">
        <f t="shared" si="2"/>
        <v>271.3728247</v>
      </c>
    </row>
    <row r="282">
      <c r="A282" s="105">
        <v>45326.0</v>
      </c>
      <c r="B282" s="105">
        <v>281.0</v>
      </c>
      <c r="C282" s="105">
        <v>119.723</v>
      </c>
      <c r="D282" s="105">
        <v>-0.19325000047683716</v>
      </c>
      <c r="E282" s="105">
        <v>698.0873413085938</v>
      </c>
      <c r="F282" s="105">
        <v>0.10589999705553055</v>
      </c>
      <c r="H282" s="3">
        <f t="shared" si="1"/>
        <v>3612.353633</v>
      </c>
      <c r="L282" s="3">
        <f t="shared" si="2"/>
        <v>271.9774025</v>
      </c>
    </row>
    <row r="283">
      <c r="A283" s="105">
        <v>45326.0</v>
      </c>
      <c r="B283" s="105">
        <v>282.0</v>
      </c>
      <c r="C283" s="105">
        <v>119.823</v>
      </c>
      <c r="D283" s="105">
        <v>-0.19347499310970306</v>
      </c>
      <c r="E283" s="105">
        <v>700.7037353515625</v>
      </c>
      <c r="F283" s="105">
        <v>0.10612499713897705</v>
      </c>
      <c r="H283" s="3">
        <f t="shared" si="1"/>
        <v>3621.67598</v>
      </c>
      <c r="L283" s="3">
        <f t="shared" si="2"/>
        <v>272.6792905</v>
      </c>
    </row>
    <row r="284">
      <c r="A284" s="105">
        <v>45326.0</v>
      </c>
      <c r="B284" s="105">
        <v>283.0</v>
      </c>
      <c r="C284" s="105">
        <v>119.924</v>
      </c>
      <c r="D284" s="105">
        <v>-0.19357499480247498</v>
      </c>
      <c r="E284" s="105">
        <v>702.423583984375</v>
      </c>
      <c r="F284" s="105">
        <v>0.10622499883174896</v>
      </c>
      <c r="H284" s="3">
        <f t="shared" si="1"/>
        <v>3628.68967</v>
      </c>
      <c r="L284" s="3">
        <f t="shared" si="2"/>
        <v>273.2073576</v>
      </c>
    </row>
    <row r="285">
      <c r="A285" s="105">
        <v>45326.0</v>
      </c>
      <c r="B285" s="105">
        <v>284.0</v>
      </c>
      <c r="C285" s="105">
        <v>120.123</v>
      </c>
      <c r="D285" s="105">
        <v>-0.19392499327659607</v>
      </c>
      <c r="E285" s="105">
        <v>705.6426391601562</v>
      </c>
      <c r="F285" s="105">
        <v>0.10657499730587006</v>
      </c>
      <c r="H285" s="3">
        <f t="shared" si="1"/>
        <v>3638.740047</v>
      </c>
      <c r="L285" s="3">
        <f t="shared" si="2"/>
        <v>273.9640597</v>
      </c>
    </row>
    <row r="286">
      <c r="A286" s="105">
        <v>45326.0</v>
      </c>
      <c r="B286" s="105">
        <v>285.0</v>
      </c>
      <c r="C286" s="105">
        <v>120.225</v>
      </c>
      <c r="D286" s="105">
        <v>-0.19409999251365662</v>
      </c>
      <c r="E286" s="105">
        <v>708.097412109375</v>
      </c>
      <c r="F286" s="105">
        <v>0.1067499965429306</v>
      </c>
      <c r="H286" s="3">
        <f t="shared" si="1"/>
        <v>3648.106334</v>
      </c>
      <c r="L286" s="3">
        <f t="shared" si="2"/>
        <v>274.6692559</v>
      </c>
    </row>
    <row r="287">
      <c r="A287" s="105">
        <v>45326.0</v>
      </c>
      <c r="B287" s="105">
        <v>286.0</v>
      </c>
      <c r="C287" s="105">
        <v>120.424</v>
      </c>
      <c r="D287" s="105">
        <v>-0.19429999589920044</v>
      </c>
      <c r="E287" s="105">
        <v>710.7138061523438</v>
      </c>
      <c r="F287" s="105">
        <v>0.10694999992847443</v>
      </c>
      <c r="H287" s="3">
        <f t="shared" si="1"/>
        <v>3657.816887</v>
      </c>
      <c r="L287" s="3">
        <f t="shared" si="2"/>
        <v>275.4003724</v>
      </c>
    </row>
    <row r="288">
      <c r="A288" s="105">
        <v>45326.0</v>
      </c>
      <c r="B288" s="105">
        <v>287.0</v>
      </c>
      <c r="C288" s="105">
        <v>120.524</v>
      </c>
      <c r="D288" s="105">
        <v>-0.1946999877691269</v>
      </c>
      <c r="E288" s="105">
        <v>715.476318359375</v>
      </c>
      <c r="F288" s="105">
        <v>0.10734999179840088</v>
      </c>
      <c r="H288" s="3">
        <f t="shared" si="1"/>
        <v>3674.763037</v>
      </c>
      <c r="L288" s="3">
        <f t="shared" si="2"/>
        <v>276.6762635</v>
      </c>
    </row>
    <row r="289">
      <c r="A289" s="105">
        <v>45326.0</v>
      </c>
      <c r="B289" s="105">
        <v>288.0</v>
      </c>
      <c r="C289" s="105">
        <v>120.723</v>
      </c>
      <c r="D289" s="105">
        <v>-0.19497498869895935</v>
      </c>
      <c r="E289" s="105">
        <v>718.107421875</v>
      </c>
      <c r="F289" s="105">
        <v>0.10762499272823334</v>
      </c>
      <c r="H289" s="3">
        <f t="shared" si="1"/>
        <v>3683.074566</v>
      </c>
      <c r="L289" s="3">
        <f t="shared" si="2"/>
        <v>277.3020461</v>
      </c>
    </row>
    <row r="290">
      <c r="A290" s="105">
        <v>45326.0</v>
      </c>
      <c r="B290" s="105">
        <v>289.0</v>
      </c>
      <c r="C290" s="105">
        <v>120.824</v>
      </c>
      <c r="D290" s="105">
        <v>-0.19517499208450317</v>
      </c>
      <c r="E290" s="105">
        <v>720.9002075195312</v>
      </c>
      <c r="F290" s="105">
        <v>0.10782500356435776</v>
      </c>
      <c r="H290" s="3">
        <f t="shared" si="1"/>
        <v>3693.609513</v>
      </c>
      <c r="L290" s="3">
        <f t="shared" si="2"/>
        <v>278.0952319</v>
      </c>
    </row>
    <row r="291">
      <c r="A291" s="105">
        <v>45326.0</v>
      </c>
      <c r="B291" s="105">
        <v>290.0</v>
      </c>
      <c r="C291" s="105">
        <v>121.024</v>
      </c>
      <c r="D291" s="105">
        <v>-0.19539999961853027</v>
      </c>
      <c r="E291" s="105">
        <v>723.3255615234375</v>
      </c>
      <c r="F291" s="105">
        <v>0.10805000364780426</v>
      </c>
      <c r="H291" s="3">
        <f t="shared" si="1"/>
        <v>3701.76849</v>
      </c>
      <c r="L291" s="3">
        <f t="shared" si="2"/>
        <v>278.7095287</v>
      </c>
    </row>
    <row r="292">
      <c r="A292" s="105">
        <v>45326.0</v>
      </c>
      <c r="B292" s="105">
        <v>291.0</v>
      </c>
      <c r="C292" s="105">
        <v>121.125</v>
      </c>
      <c r="D292" s="105">
        <v>-0.1955999881029129</v>
      </c>
      <c r="E292" s="105">
        <v>725.0159301757812</v>
      </c>
      <c r="F292" s="105">
        <v>0.10824999213218689</v>
      </c>
      <c r="H292" s="3">
        <f t="shared" si="1"/>
        <v>3706.625635</v>
      </c>
      <c r="L292" s="3">
        <f t="shared" si="2"/>
        <v>279.0752276</v>
      </c>
    </row>
    <row r="293">
      <c r="A293" s="105">
        <v>45326.0</v>
      </c>
      <c r="B293" s="105">
        <v>292.0</v>
      </c>
      <c r="C293" s="105">
        <v>121.223</v>
      </c>
      <c r="D293" s="105">
        <v>-0.19579999148845673</v>
      </c>
      <c r="E293" s="105">
        <v>727.6618041992188</v>
      </c>
      <c r="F293" s="105">
        <v>0.10845000296831131</v>
      </c>
      <c r="H293" s="3">
        <f t="shared" si="1"/>
        <v>3716.352583</v>
      </c>
      <c r="L293" s="3">
        <f t="shared" si="2"/>
        <v>279.8075784</v>
      </c>
    </row>
    <row r="294">
      <c r="A294" s="105">
        <v>45326.0</v>
      </c>
      <c r="B294" s="105">
        <v>293.0</v>
      </c>
      <c r="C294" s="105">
        <v>121.323</v>
      </c>
      <c r="D294" s="105">
        <v>-0.19589999318122864</v>
      </c>
      <c r="E294" s="105">
        <v>729.32275390625</v>
      </c>
      <c r="F294" s="105">
        <v>0.10854999721050262</v>
      </c>
      <c r="H294" s="3">
        <f t="shared" si="1"/>
        <v>3722.934044</v>
      </c>
      <c r="L294" s="3">
        <f t="shared" si="2"/>
        <v>280.3031026</v>
      </c>
    </row>
    <row r="295">
      <c r="A295" s="105">
        <v>45326.0</v>
      </c>
      <c r="B295" s="105">
        <v>294.0</v>
      </c>
      <c r="C295" s="105">
        <v>121.524</v>
      </c>
      <c r="D295" s="105">
        <v>-0.19622500240802765</v>
      </c>
      <c r="E295" s="105">
        <v>731.8363037109375</v>
      </c>
      <c r="F295" s="105">
        <v>0.10887500643730164</v>
      </c>
      <c r="H295" s="3">
        <f t="shared" si="1"/>
        <v>3729.577244</v>
      </c>
      <c r="L295" s="3">
        <f t="shared" si="2"/>
        <v>280.8032751</v>
      </c>
    </row>
    <row r="296">
      <c r="A296" s="105">
        <v>45326.0</v>
      </c>
      <c r="B296" s="105">
        <v>295.0</v>
      </c>
      <c r="C296" s="105">
        <v>121.623</v>
      </c>
      <c r="D296" s="105">
        <v>-0.19642499089241028</v>
      </c>
      <c r="E296" s="105">
        <v>734.364501953125</v>
      </c>
      <c r="F296" s="105">
        <v>0.10907498747110367</v>
      </c>
      <c r="H296" s="3">
        <f t="shared" si="1"/>
        <v>3738.651068</v>
      </c>
      <c r="L296" s="3">
        <f t="shared" si="2"/>
        <v>281.4864516</v>
      </c>
    </row>
    <row r="297">
      <c r="A297" s="105">
        <v>45326.0</v>
      </c>
      <c r="B297" s="105">
        <v>296.0</v>
      </c>
      <c r="C297" s="105">
        <v>121.724</v>
      </c>
      <c r="D297" s="105">
        <v>-0.19664999842643738</v>
      </c>
      <c r="E297" s="105">
        <v>737.0250854492188</v>
      </c>
      <c r="F297" s="105">
        <v>0.10930000245571136</v>
      </c>
      <c r="H297" s="3">
        <f t="shared" si="1"/>
        <v>3747.902829</v>
      </c>
      <c r="L297" s="3">
        <f t="shared" si="2"/>
        <v>282.1830252</v>
      </c>
    </row>
    <row r="298">
      <c r="A298" s="105">
        <v>45326.0</v>
      </c>
      <c r="B298" s="105">
        <v>297.0</v>
      </c>
      <c r="C298" s="105">
        <v>121.924</v>
      </c>
      <c r="D298" s="105">
        <v>-0.1968500018119812</v>
      </c>
      <c r="E298" s="105">
        <v>738.8477172851562</v>
      </c>
      <c r="F298" s="105">
        <v>0.10950001329183578</v>
      </c>
      <c r="H298" s="3">
        <f t="shared" si="1"/>
        <v>3753.353876</v>
      </c>
      <c r="L298" s="3">
        <f t="shared" si="2"/>
        <v>282.5934395</v>
      </c>
    </row>
    <row r="299">
      <c r="A299" s="105">
        <v>45326.0</v>
      </c>
      <c r="B299" s="105">
        <v>298.0</v>
      </c>
      <c r="C299" s="105">
        <v>122.025</v>
      </c>
      <c r="D299" s="105">
        <v>-0.19712498784065247</v>
      </c>
      <c r="E299" s="105">
        <v>742.5224609375</v>
      </c>
      <c r="F299" s="105">
        <v>0.10977499186992645</v>
      </c>
      <c r="H299" s="3">
        <f t="shared" si="1"/>
        <v>3766.759704</v>
      </c>
      <c r="L299" s="3">
        <f t="shared" si="2"/>
        <v>283.6027765</v>
      </c>
    </row>
    <row r="300">
      <c r="A300" s="105">
        <v>45326.0</v>
      </c>
      <c r="B300" s="105">
        <v>299.0</v>
      </c>
      <c r="C300" s="105">
        <v>122.223</v>
      </c>
      <c r="D300" s="105">
        <v>-0.19744999706745148</v>
      </c>
      <c r="E300" s="105">
        <v>745.2711791992188</v>
      </c>
      <c r="F300" s="105">
        <v>0.11010000109672546</v>
      </c>
      <c r="H300" s="3">
        <f t="shared" si="1"/>
        <v>3774.480579</v>
      </c>
      <c r="L300" s="3">
        <f t="shared" si="2"/>
        <v>284.1840882</v>
      </c>
    </row>
    <row r="301">
      <c r="A301" s="105">
        <v>45326.0</v>
      </c>
      <c r="B301" s="105">
        <v>300.0</v>
      </c>
      <c r="C301" s="105">
        <v>122.325</v>
      </c>
      <c r="D301" s="105">
        <v>-0.1976500004529953</v>
      </c>
      <c r="E301" s="105">
        <v>748.0345458984375</v>
      </c>
      <c r="F301" s="105">
        <v>0.11029999703168869</v>
      </c>
      <c r="H301" s="3">
        <f t="shared" si="1"/>
        <v>3784.642268</v>
      </c>
      <c r="L301" s="3">
        <f t="shared" si="2"/>
        <v>284.949171</v>
      </c>
    </row>
    <row r="302">
      <c r="A302" s="105">
        <v>45326.0</v>
      </c>
      <c r="B302" s="105">
        <v>301.0</v>
      </c>
      <c r="C302" s="105">
        <v>122.524</v>
      </c>
      <c r="D302" s="105">
        <v>-0.19789999723434448</v>
      </c>
      <c r="E302" s="105">
        <v>750.8715209960938</v>
      </c>
      <c r="F302" s="105">
        <v>0.11055000126361847</v>
      </c>
      <c r="H302" s="3">
        <f t="shared" si="1"/>
        <v>3794.196723</v>
      </c>
      <c r="L302" s="3">
        <f t="shared" si="2"/>
        <v>285.6685347</v>
      </c>
    </row>
    <row r="303">
      <c r="A303" s="105">
        <v>45326.0</v>
      </c>
      <c r="B303" s="105">
        <v>302.0</v>
      </c>
      <c r="C303" s="105">
        <v>122.624</v>
      </c>
      <c r="D303" s="105">
        <v>-0.1981249898672104</v>
      </c>
      <c r="E303" s="105">
        <v>753.238037109375</v>
      </c>
      <c r="F303" s="105">
        <v>0.11077498644590378</v>
      </c>
      <c r="H303" s="3">
        <f t="shared" si="1"/>
        <v>3801.832558</v>
      </c>
      <c r="L303" s="3">
        <f t="shared" si="2"/>
        <v>286.2434437</v>
      </c>
    </row>
    <row r="304">
      <c r="A304" s="105">
        <v>45326.0</v>
      </c>
      <c r="B304" s="105">
        <v>303.0</v>
      </c>
      <c r="C304" s="105">
        <v>122.723</v>
      </c>
      <c r="D304" s="105">
        <v>-0.19824999570846558</v>
      </c>
      <c r="E304" s="105">
        <v>755.4281616210938</v>
      </c>
      <c r="F304" s="105">
        <v>0.11089999973773956</v>
      </c>
      <c r="H304" s="3">
        <f t="shared" si="1"/>
        <v>3810.482613</v>
      </c>
      <c r="L304" s="3">
        <f t="shared" si="2"/>
        <v>286.8947142</v>
      </c>
    </row>
    <row r="305">
      <c r="A305" s="105">
        <v>45326.0</v>
      </c>
      <c r="B305" s="105">
        <v>304.0</v>
      </c>
      <c r="C305" s="105">
        <v>122.925</v>
      </c>
      <c r="D305" s="105">
        <v>-0.19849999248981476</v>
      </c>
      <c r="E305" s="105">
        <v>757.7653198242188</v>
      </c>
      <c r="F305" s="105">
        <v>0.11114999651908875</v>
      </c>
      <c r="H305" s="3">
        <f t="shared" si="1"/>
        <v>3817.457675</v>
      </c>
      <c r="L305" s="3">
        <f t="shared" si="2"/>
        <v>287.419873</v>
      </c>
    </row>
    <row r="306">
      <c r="A306" s="105">
        <v>45326.0</v>
      </c>
      <c r="B306" s="105">
        <v>305.0</v>
      </c>
      <c r="C306" s="105">
        <v>123.024</v>
      </c>
      <c r="D306" s="105">
        <v>-0.19874998927116394</v>
      </c>
      <c r="E306" s="105">
        <v>760.1906127929688</v>
      </c>
      <c r="F306" s="105">
        <v>0.11139999330043793</v>
      </c>
      <c r="H306" s="3">
        <f t="shared" si="1"/>
        <v>3824.858636</v>
      </c>
      <c r="L306" s="3">
        <f t="shared" si="2"/>
        <v>287.9770981</v>
      </c>
    </row>
    <row r="307">
      <c r="A307" s="105">
        <v>45326.0</v>
      </c>
      <c r="B307" s="105">
        <v>306.0</v>
      </c>
      <c r="C307" s="105">
        <v>123.123</v>
      </c>
      <c r="D307" s="105">
        <v>-0.19887499511241913</v>
      </c>
      <c r="E307" s="105">
        <v>762.762939453125</v>
      </c>
      <c r="F307" s="105">
        <v>0.11152499914169312</v>
      </c>
      <c r="H307" s="3">
        <f t="shared" si="1"/>
        <v>3835.388853</v>
      </c>
      <c r="L307" s="3">
        <f t="shared" si="2"/>
        <v>288.7699278</v>
      </c>
    </row>
    <row r="308">
      <c r="A308" s="105">
        <v>45326.0</v>
      </c>
      <c r="B308" s="105">
        <v>307.0</v>
      </c>
      <c r="C308" s="105">
        <v>123.224</v>
      </c>
      <c r="D308" s="105">
        <v>-0.1991249918937683</v>
      </c>
      <c r="E308" s="105">
        <v>765.51171875</v>
      </c>
      <c r="F308" s="105">
        <v>0.1117750033736229</v>
      </c>
      <c r="H308" s="3">
        <f t="shared" si="1"/>
        <v>3844.377903</v>
      </c>
      <c r="L308" s="3">
        <f t="shared" si="2"/>
        <v>289.4467215</v>
      </c>
    </row>
    <row r="309">
      <c r="A309" s="105">
        <v>45326.0</v>
      </c>
      <c r="B309" s="105">
        <v>308.0</v>
      </c>
      <c r="C309" s="105">
        <v>123.323</v>
      </c>
      <c r="D309" s="105">
        <v>-0.1993499994277954</v>
      </c>
      <c r="E309" s="105">
        <v>767.6283569335938</v>
      </c>
      <c r="F309" s="105">
        <v>0.1120000034570694</v>
      </c>
      <c r="H309" s="3">
        <f t="shared" si="1"/>
        <v>3850.656429</v>
      </c>
      <c r="L309" s="3">
        <f t="shared" si="2"/>
        <v>289.9194375</v>
      </c>
    </row>
    <row r="310">
      <c r="A310" s="105">
        <v>45326.0</v>
      </c>
      <c r="B310" s="105">
        <v>309.0</v>
      </c>
      <c r="C310" s="105">
        <v>123.424</v>
      </c>
      <c r="D310" s="105">
        <v>-0.1994749903678894</v>
      </c>
      <c r="E310" s="105">
        <v>769.6861572265625</v>
      </c>
      <c r="F310" s="105">
        <v>0.1121249869465828</v>
      </c>
      <c r="H310" s="3">
        <f t="shared" si="1"/>
        <v>3858.559691</v>
      </c>
      <c r="L310" s="3">
        <f t="shared" si="2"/>
        <v>290.5144813</v>
      </c>
    </row>
    <row r="311">
      <c r="A311" s="105">
        <v>45326.0</v>
      </c>
      <c r="B311" s="105">
        <v>310.0</v>
      </c>
      <c r="C311" s="105">
        <v>123.623</v>
      </c>
      <c r="D311" s="105">
        <v>-0.19974999129772186</v>
      </c>
      <c r="E311" s="105">
        <v>772.0968017578125</v>
      </c>
      <c r="F311" s="105">
        <v>0.11240000277757645</v>
      </c>
      <c r="H311" s="3">
        <f t="shared" si="1"/>
        <v>3865.315822</v>
      </c>
      <c r="L311" s="3">
        <f t="shared" si="2"/>
        <v>291.0231566</v>
      </c>
    </row>
    <row r="312">
      <c r="A312" s="105">
        <v>45326.0</v>
      </c>
      <c r="B312" s="105">
        <v>311.0</v>
      </c>
      <c r="C312" s="105">
        <v>123.723</v>
      </c>
      <c r="D312" s="105">
        <v>-0.19999998807907104</v>
      </c>
      <c r="E312" s="105">
        <v>774.8896484375</v>
      </c>
      <c r="F312" s="105">
        <v>0.11264999210834503</v>
      </c>
      <c r="H312" s="3">
        <f t="shared" si="1"/>
        <v>3874.448473</v>
      </c>
      <c r="L312" s="3">
        <f t="shared" si="2"/>
        <v>291.7107622</v>
      </c>
    </row>
    <row r="313">
      <c r="A313" s="105">
        <v>45326.0</v>
      </c>
      <c r="B313" s="105">
        <v>312.0</v>
      </c>
      <c r="C313" s="105">
        <v>123.825</v>
      </c>
      <c r="D313" s="105">
        <v>-0.20009998977184296</v>
      </c>
      <c r="E313" s="105">
        <v>776.6387939453125</v>
      </c>
      <c r="F313" s="105">
        <v>0.11274998635053635</v>
      </c>
      <c r="H313" s="3">
        <f t="shared" si="1"/>
        <v>3881.253541</v>
      </c>
      <c r="L313" s="3">
        <f t="shared" si="2"/>
        <v>292.223122</v>
      </c>
    </row>
    <row r="314">
      <c r="A314" s="105">
        <v>45326.0</v>
      </c>
      <c r="B314" s="105">
        <v>313.0</v>
      </c>
      <c r="C314" s="105">
        <v>124.024</v>
      </c>
      <c r="D314" s="105">
        <v>-0.20035000145435333</v>
      </c>
      <c r="E314" s="105">
        <v>778.7554321289062</v>
      </c>
      <c r="F314" s="105">
        <v>0.11300001293420792</v>
      </c>
      <c r="H314" s="3">
        <f t="shared" si="1"/>
        <v>3886.974926</v>
      </c>
      <c r="L314" s="3">
        <f t="shared" si="2"/>
        <v>292.6538903</v>
      </c>
    </row>
    <row r="315">
      <c r="A315" s="105">
        <v>45326.0</v>
      </c>
      <c r="B315" s="105">
        <v>314.0</v>
      </c>
      <c r="C315" s="105">
        <v>124.125</v>
      </c>
      <c r="D315" s="105">
        <v>-0.20059999823570251</v>
      </c>
      <c r="E315" s="105">
        <v>781.1660766601562</v>
      </c>
      <c r="F315" s="105">
        <v>0.1132500022649765</v>
      </c>
      <c r="H315" s="3">
        <f t="shared" si="1"/>
        <v>3894.147974</v>
      </c>
      <c r="L315" s="3">
        <f t="shared" si="2"/>
        <v>293.1939556</v>
      </c>
    </row>
    <row r="316">
      <c r="A316" s="105">
        <v>45326.0</v>
      </c>
      <c r="B316" s="105">
        <v>315.0</v>
      </c>
      <c r="C316" s="105">
        <v>124.223</v>
      </c>
      <c r="D316" s="105">
        <v>-0.2007249891757965</v>
      </c>
      <c r="E316" s="105">
        <v>783.4443969726562</v>
      </c>
      <c r="F316" s="105">
        <v>0.1133749932050705</v>
      </c>
      <c r="H316" s="3">
        <f t="shared" si="1"/>
        <v>3903.073554</v>
      </c>
      <c r="L316" s="3">
        <f t="shared" si="2"/>
        <v>293.8659707</v>
      </c>
    </row>
    <row r="317">
      <c r="A317" s="105">
        <v>45326.0</v>
      </c>
      <c r="B317" s="105">
        <v>316.0</v>
      </c>
      <c r="C317" s="105">
        <v>124.424</v>
      </c>
      <c r="D317" s="105">
        <v>-0.20122499763965607</v>
      </c>
      <c r="E317" s="105">
        <v>787.8688354492188</v>
      </c>
      <c r="F317" s="105">
        <v>0.11387500166893005</v>
      </c>
      <c r="H317" s="3">
        <f t="shared" si="1"/>
        <v>3915.362627</v>
      </c>
      <c r="L317" s="3">
        <f t="shared" si="2"/>
        <v>294.7912262</v>
      </c>
    </row>
    <row r="318">
      <c r="A318" s="105">
        <v>45326.0</v>
      </c>
      <c r="B318" s="105">
        <v>317.0</v>
      </c>
      <c r="C318" s="105">
        <v>124.623</v>
      </c>
      <c r="D318" s="105">
        <v>-0.20144999027252197</v>
      </c>
      <c r="E318" s="105">
        <v>791.1026000976562</v>
      </c>
      <c r="F318" s="105">
        <v>0.11409998685121536</v>
      </c>
      <c r="H318" s="3">
        <f t="shared" si="1"/>
        <v>3927.042136</v>
      </c>
      <c r="L318" s="3">
        <f t="shared" si="2"/>
        <v>295.6705871</v>
      </c>
    </row>
    <row r="319">
      <c r="A319" s="105">
        <v>45326.0</v>
      </c>
      <c r="B319" s="105">
        <v>318.0</v>
      </c>
      <c r="C319" s="105">
        <v>124.823</v>
      </c>
      <c r="D319" s="105">
        <v>-0.20182499289512634</v>
      </c>
      <c r="E319" s="105">
        <v>795.0418701171875</v>
      </c>
      <c r="F319" s="105">
        <v>0.11447499692440033</v>
      </c>
      <c r="H319" s="3">
        <f t="shared" si="1"/>
        <v>3939.263709</v>
      </c>
      <c r="L319" s="3">
        <f t="shared" si="2"/>
        <v>296.5907605</v>
      </c>
    </row>
    <row r="320">
      <c r="A320" s="105">
        <v>45326.0</v>
      </c>
      <c r="B320" s="105">
        <v>319.0</v>
      </c>
      <c r="C320" s="105">
        <v>124.924</v>
      </c>
      <c r="D320" s="105">
        <v>-0.20194999873638153</v>
      </c>
      <c r="E320" s="105">
        <v>797.0703735351562</v>
      </c>
      <c r="F320" s="105">
        <v>0.11460000276565552</v>
      </c>
      <c r="H320" s="3">
        <f t="shared" si="1"/>
        <v>3946.869911</v>
      </c>
      <c r="L320" s="3">
        <f t="shared" si="2"/>
        <v>297.1634384</v>
      </c>
    </row>
    <row r="321">
      <c r="A321" s="105">
        <v>45326.0</v>
      </c>
      <c r="B321" s="105">
        <v>320.0</v>
      </c>
      <c r="C321" s="105">
        <v>125.123</v>
      </c>
      <c r="D321" s="105">
        <v>-0.20224998891353607</v>
      </c>
      <c r="E321" s="105">
        <v>800.0983276367188</v>
      </c>
      <c r="F321" s="105">
        <v>0.11489999294281006</v>
      </c>
      <c r="H321" s="3">
        <f t="shared" si="1"/>
        <v>3955.987004</v>
      </c>
      <c r="L321" s="3">
        <f t="shared" si="2"/>
        <v>297.8498726</v>
      </c>
    </row>
    <row r="322">
      <c r="A322" s="105">
        <v>45326.0</v>
      </c>
      <c r="B322" s="105">
        <v>321.0</v>
      </c>
      <c r="C322" s="105">
        <v>125.223</v>
      </c>
      <c r="D322" s="105">
        <v>-0.2024499922990799</v>
      </c>
      <c r="E322" s="105">
        <v>802.61181640625</v>
      </c>
      <c r="F322" s="105">
        <v>0.11509999632835388</v>
      </c>
      <c r="H322" s="3">
        <f t="shared" si="1"/>
        <v>3964.494181</v>
      </c>
      <c r="L322" s="3">
        <f t="shared" si="2"/>
        <v>298.4903858</v>
      </c>
    </row>
    <row r="323">
      <c r="A323" s="105">
        <v>45326.0</v>
      </c>
      <c r="B323" s="105">
        <v>322.0</v>
      </c>
      <c r="C323" s="105">
        <v>125.325</v>
      </c>
      <c r="D323" s="105">
        <v>-0.2025499939918518</v>
      </c>
      <c r="E323" s="105">
        <v>804.4345092773438</v>
      </c>
      <c r="F323" s="105">
        <v>0.1151999980211258</v>
      </c>
      <c r="H323" s="3">
        <f t="shared" si="1"/>
        <v>3971.535587</v>
      </c>
      <c r="L323" s="3">
        <f t="shared" si="2"/>
        <v>299.0205396</v>
      </c>
    </row>
    <row r="324">
      <c r="A324" s="105">
        <v>45326.0</v>
      </c>
      <c r="B324" s="105">
        <v>323.0</v>
      </c>
      <c r="C324" s="105">
        <v>125.524</v>
      </c>
      <c r="D324" s="105">
        <v>-0.20287498831748962</v>
      </c>
      <c r="E324" s="105">
        <v>807.1832275390625</v>
      </c>
      <c r="F324" s="105">
        <v>0.11552499234676361</v>
      </c>
      <c r="H324" s="3">
        <f t="shared" si="1"/>
        <v>3978.722238</v>
      </c>
      <c r="L324" s="3">
        <f t="shared" si="2"/>
        <v>299.5616292</v>
      </c>
    </row>
    <row r="325">
      <c r="A325" s="105">
        <v>45326.0</v>
      </c>
      <c r="B325" s="105">
        <v>324.0</v>
      </c>
      <c r="C325" s="105">
        <v>125.625</v>
      </c>
      <c r="D325" s="105">
        <v>-0.20304998755455017</v>
      </c>
      <c r="E325" s="105">
        <v>810.0200805664062</v>
      </c>
      <c r="F325" s="105">
        <v>0.11569999158382416</v>
      </c>
      <c r="H325" s="3">
        <f t="shared" si="1"/>
        <v>3989.264369</v>
      </c>
      <c r="L325" s="3">
        <f t="shared" si="2"/>
        <v>300.3553559</v>
      </c>
    </row>
    <row r="326">
      <c r="A326" s="105">
        <v>45326.0</v>
      </c>
      <c r="B326" s="105">
        <v>325.0</v>
      </c>
      <c r="C326" s="105">
        <v>125.823</v>
      </c>
      <c r="D326" s="105">
        <v>-0.20352499186992645</v>
      </c>
      <c r="E326" s="105">
        <v>814.7531127929688</v>
      </c>
      <c r="F326" s="105">
        <v>0.11617500334978104</v>
      </c>
      <c r="H326" s="3">
        <f t="shared" si="1"/>
        <v>4003.209165</v>
      </c>
      <c r="L326" s="3">
        <f t="shared" si="2"/>
        <v>301.4052723</v>
      </c>
    </row>
    <row r="327">
      <c r="A327" s="105">
        <v>45326.0</v>
      </c>
      <c r="B327" s="105">
        <v>326.0</v>
      </c>
      <c r="C327" s="105">
        <v>125.925</v>
      </c>
      <c r="D327" s="105">
        <v>-0.20367500185966492</v>
      </c>
      <c r="E327" s="105">
        <v>817.604736328125</v>
      </c>
      <c r="F327" s="105">
        <v>0.1163250133395195</v>
      </c>
      <c r="H327" s="3">
        <f t="shared" si="1"/>
        <v>4014.261588</v>
      </c>
      <c r="L327" s="3">
        <f t="shared" si="2"/>
        <v>302.2374192</v>
      </c>
    </row>
    <row r="328">
      <c r="A328" s="105">
        <v>45326.0</v>
      </c>
      <c r="B328" s="105">
        <v>327.0</v>
      </c>
      <c r="C328" s="105">
        <v>126.123</v>
      </c>
      <c r="D328" s="105">
        <v>-0.2039249986410141</v>
      </c>
      <c r="E328" s="105">
        <v>819.868408203125</v>
      </c>
      <c r="F328" s="105">
        <v>0.11657500267028809</v>
      </c>
      <c r="H328" s="3">
        <f t="shared" si="1"/>
        <v>4020.440915</v>
      </c>
      <c r="L328" s="3">
        <f t="shared" si="2"/>
        <v>302.7026665</v>
      </c>
    </row>
    <row r="329">
      <c r="A329" s="105">
        <v>45326.0</v>
      </c>
      <c r="B329" s="105">
        <v>328.0</v>
      </c>
      <c r="C329" s="105">
        <v>126.224</v>
      </c>
      <c r="D329" s="105">
        <v>-0.20414999127388</v>
      </c>
      <c r="E329" s="105">
        <v>821.9996948242188</v>
      </c>
      <c r="F329" s="105">
        <v>0.11680000275373459</v>
      </c>
      <c r="H329" s="3">
        <f t="shared" si="1"/>
        <v>4026.449816</v>
      </c>
      <c r="L329" s="3">
        <f t="shared" si="2"/>
        <v>303.1550821</v>
      </c>
    </row>
    <row r="330">
      <c r="A330" s="105">
        <v>45326.0</v>
      </c>
      <c r="B330" s="105">
        <v>329.0</v>
      </c>
      <c r="C330" s="105">
        <v>126.323</v>
      </c>
      <c r="D330" s="105">
        <v>-0.2042749971151352</v>
      </c>
      <c r="E330" s="105">
        <v>824.2633666992188</v>
      </c>
      <c r="F330" s="105">
        <v>0.11692500114440918</v>
      </c>
      <c r="H330" s="3">
        <f t="shared" si="1"/>
        <v>4035.067328</v>
      </c>
      <c r="L330" s="3">
        <f t="shared" si="2"/>
        <v>303.8039024</v>
      </c>
    </row>
    <row r="331">
      <c r="A331" s="105">
        <v>45326.0</v>
      </c>
      <c r="B331" s="105">
        <v>330.0</v>
      </c>
      <c r="C331" s="105">
        <v>126.524</v>
      </c>
      <c r="D331" s="105">
        <v>-0.20452499389648438</v>
      </c>
      <c r="E331" s="105">
        <v>826.409423828125</v>
      </c>
      <c r="F331" s="105">
        <v>0.11717499792575836</v>
      </c>
      <c r="H331" s="3">
        <f t="shared" si="1"/>
        <v>4040.628033</v>
      </c>
      <c r="L331" s="3">
        <f t="shared" si="2"/>
        <v>304.222573</v>
      </c>
    </row>
    <row r="332">
      <c r="A332" s="105">
        <v>45326.0</v>
      </c>
      <c r="B332" s="105">
        <v>331.0</v>
      </c>
      <c r="C332" s="105">
        <v>126.623</v>
      </c>
      <c r="D332" s="105">
        <v>-0.20475000143051147</v>
      </c>
      <c r="E332" s="105">
        <v>828.3056030273438</v>
      </c>
      <c r="F332" s="105">
        <v>0.11740001291036606</v>
      </c>
      <c r="H332" s="3">
        <f t="shared" si="1"/>
        <v>4045.448582</v>
      </c>
      <c r="L332" s="3">
        <f t="shared" si="2"/>
        <v>304.5855165</v>
      </c>
    </row>
    <row r="333">
      <c r="A333" s="105">
        <v>45326.0</v>
      </c>
      <c r="B333" s="105">
        <v>332.0</v>
      </c>
      <c r="C333" s="105">
        <v>126.723</v>
      </c>
      <c r="D333" s="105">
        <v>-0.20492500066757202</v>
      </c>
      <c r="E333" s="105">
        <v>830.9807739257812</v>
      </c>
      <c r="F333" s="105">
        <v>0.11757499724626541</v>
      </c>
      <c r="H333" s="3">
        <f t="shared" si="1"/>
        <v>4055.048292</v>
      </c>
      <c r="L333" s="3">
        <f t="shared" si="2"/>
        <v>305.3082874</v>
      </c>
    </row>
    <row r="334">
      <c r="A334" s="105">
        <v>45326.0</v>
      </c>
      <c r="B334" s="105">
        <v>333.0</v>
      </c>
      <c r="C334" s="105">
        <v>126.924</v>
      </c>
      <c r="D334" s="105">
        <v>-0.20514999330043793</v>
      </c>
      <c r="E334" s="105">
        <v>833.30322265625</v>
      </c>
      <c r="F334" s="105">
        <v>0.11779999732971191</v>
      </c>
      <c r="H334" s="3">
        <f t="shared" si="1"/>
        <v>4061.921764</v>
      </c>
      <c r="L334" s="3">
        <f t="shared" si="2"/>
        <v>305.8257974</v>
      </c>
    </row>
    <row r="335">
      <c r="A335" s="105">
        <v>45326.0</v>
      </c>
      <c r="B335" s="105">
        <v>334.0</v>
      </c>
      <c r="C335" s="105">
        <v>127.024</v>
      </c>
      <c r="D335" s="105">
        <v>-0.2055249959230423</v>
      </c>
      <c r="E335" s="105">
        <v>837.801025390625</v>
      </c>
      <c r="F335" s="105">
        <v>0.11817499995231628</v>
      </c>
      <c r="H335" s="3">
        <f t="shared" si="1"/>
        <v>4076.394804</v>
      </c>
      <c r="L335" s="3">
        <f t="shared" si="2"/>
        <v>306.9154858</v>
      </c>
    </row>
    <row r="336">
      <c r="A336" s="105">
        <v>45326.0</v>
      </c>
      <c r="B336" s="105">
        <v>335.0</v>
      </c>
      <c r="C336" s="105">
        <v>127.323</v>
      </c>
      <c r="D336" s="105">
        <v>-0.20600000023841858</v>
      </c>
      <c r="E336" s="105">
        <v>842.4312133789062</v>
      </c>
      <c r="F336" s="105">
        <v>0.11864999681711197</v>
      </c>
      <c r="H336" s="3">
        <f t="shared" si="1"/>
        <v>4089.471905</v>
      </c>
      <c r="L336" s="3">
        <f t="shared" si="2"/>
        <v>307.9000727</v>
      </c>
    </row>
    <row r="337">
      <c r="A337" s="105">
        <v>45326.0</v>
      </c>
      <c r="B337" s="105">
        <v>336.0</v>
      </c>
      <c r="C337" s="105">
        <v>127.424</v>
      </c>
      <c r="D337" s="105">
        <v>-0.20612499117851257</v>
      </c>
      <c r="E337" s="105">
        <v>844.69482421875</v>
      </c>
      <c r="F337" s="105">
        <v>0.11877500265836716</v>
      </c>
      <c r="H337" s="3">
        <f t="shared" si="1"/>
        <v>4097.973853</v>
      </c>
      <c r="L337" s="3">
        <f t="shared" si="2"/>
        <v>308.5401921</v>
      </c>
    </row>
    <row r="338">
      <c r="A338" s="105">
        <v>45326.0</v>
      </c>
      <c r="B338" s="105">
        <v>337.0</v>
      </c>
      <c r="C338" s="105">
        <v>127.623</v>
      </c>
      <c r="D338" s="105">
        <v>-0.20637498795986176</v>
      </c>
      <c r="E338" s="105">
        <v>847.6787109375</v>
      </c>
      <c r="F338" s="105">
        <v>0.11902499198913574</v>
      </c>
      <c r="H338" s="3">
        <f t="shared" si="1"/>
        <v>4107.468251</v>
      </c>
      <c r="L338" s="3">
        <f t="shared" si="2"/>
        <v>309.255034</v>
      </c>
    </row>
    <row r="339">
      <c r="A339" s="105">
        <v>45326.0</v>
      </c>
      <c r="B339" s="105">
        <v>338.0</v>
      </c>
      <c r="C339" s="105">
        <v>127.725</v>
      </c>
      <c r="D339" s="105">
        <v>-0.20662499964237213</v>
      </c>
      <c r="E339" s="105">
        <v>849.9864501953125</v>
      </c>
      <c r="F339" s="105">
        <v>0.11927500367164612</v>
      </c>
      <c r="H339" s="3">
        <f t="shared" si="1"/>
        <v>4113.667038</v>
      </c>
      <c r="L339" s="3">
        <f t="shared" si="2"/>
        <v>309.7217463</v>
      </c>
    </row>
    <row r="340">
      <c r="A340" s="105">
        <v>45326.0</v>
      </c>
      <c r="B340" s="105">
        <v>339.0</v>
      </c>
      <c r="C340" s="105">
        <v>127.823</v>
      </c>
      <c r="D340" s="105">
        <v>-0.20672500133514404</v>
      </c>
      <c r="E340" s="105">
        <v>852.0589599609375</v>
      </c>
      <c r="F340" s="105">
        <v>0.11937501281499863</v>
      </c>
      <c r="H340" s="3">
        <f t="shared" si="1"/>
        <v>4121.702525</v>
      </c>
      <c r="L340" s="3">
        <f t="shared" si="2"/>
        <v>310.3267455</v>
      </c>
    </row>
    <row r="341">
      <c r="A341" s="105">
        <v>45326.0</v>
      </c>
      <c r="B341" s="105">
        <v>340.0</v>
      </c>
      <c r="C341" s="105">
        <v>128.025</v>
      </c>
      <c r="D341" s="105">
        <v>-0.20702499151229858</v>
      </c>
      <c r="E341" s="105">
        <v>854.7195434570312</v>
      </c>
      <c r="F341" s="105">
        <v>0.11967500299215317</v>
      </c>
      <c r="H341" s="3">
        <f t="shared" si="1"/>
        <v>4128.581468</v>
      </c>
      <c r="L341" s="3">
        <f t="shared" si="2"/>
        <v>310.8446674</v>
      </c>
    </row>
    <row r="342">
      <c r="A342" s="105">
        <v>45326.0</v>
      </c>
      <c r="B342" s="105">
        <v>341.0</v>
      </c>
      <c r="C342" s="105">
        <v>128.123</v>
      </c>
      <c r="D342" s="105">
        <v>-0.2072249948978424</v>
      </c>
      <c r="E342" s="105">
        <v>857.3358764648438</v>
      </c>
      <c r="F342" s="105">
        <v>0.1198749989271164</v>
      </c>
      <c r="H342" s="3">
        <f t="shared" si="1"/>
        <v>4137.222331</v>
      </c>
      <c r="L342" s="3">
        <f t="shared" si="2"/>
        <v>311.4952459</v>
      </c>
    </row>
    <row r="343">
      <c r="A343" s="105">
        <v>45326.0</v>
      </c>
      <c r="B343" s="105">
        <v>342.0</v>
      </c>
      <c r="C343" s="105">
        <v>128.325</v>
      </c>
      <c r="D343" s="105">
        <v>-0.2074749916791916</v>
      </c>
      <c r="E343" s="105">
        <v>860.3638305664062</v>
      </c>
      <c r="F343" s="105">
        <v>0.12012500315904617</v>
      </c>
      <c r="H343" s="3">
        <f t="shared" si="1"/>
        <v>4146.831498</v>
      </c>
      <c r="L343" s="3">
        <f t="shared" si="2"/>
        <v>312.2187288</v>
      </c>
    </row>
    <row r="344">
      <c r="A344" s="105">
        <v>45326.0</v>
      </c>
      <c r="B344" s="105">
        <v>343.0</v>
      </c>
      <c r="C344" s="105">
        <v>128.524</v>
      </c>
      <c r="D344" s="105">
        <v>-0.20797500014305115</v>
      </c>
      <c r="E344" s="105">
        <v>865.964111328125</v>
      </c>
      <c r="F344" s="105">
        <v>0.12062499672174454</v>
      </c>
      <c r="H344" s="3">
        <f t="shared" si="1"/>
        <v>4163.789449</v>
      </c>
      <c r="L344" s="3">
        <f t="shared" si="2"/>
        <v>313.4955084</v>
      </c>
    </row>
    <row r="345">
      <c r="A345" s="105">
        <v>45326.0</v>
      </c>
      <c r="B345" s="105">
        <v>344.0</v>
      </c>
      <c r="C345" s="105">
        <v>128.723</v>
      </c>
      <c r="D345" s="105">
        <v>-0.2082749903202057</v>
      </c>
      <c r="E345" s="105">
        <v>868.3306274414062</v>
      </c>
      <c r="F345" s="105">
        <v>0.12092498689889908</v>
      </c>
      <c r="H345" s="3">
        <f t="shared" si="1"/>
        <v>4169.154569</v>
      </c>
      <c r="L345" s="3">
        <f t="shared" si="2"/>
        <v>313.8994532</v>
      </c>
    </row>
    <row r="346">
      <c r="A346" s="105">
        <v>45326.0</v>
      </c>
      <c r="B346" s="105">
        <v>345.0</v>
      </c>
      <c r="C346" s="105">
        <v>128.823</v>
      </c>
      <c r="D346" s="105">
        <v>-0.2084749937057495</v>
      </c>
      <c r="E346" s="105">
        <v>870.9764404296875</v>
      </c>
      <c r="F346" s="105">
        <v>0.1211249977350235</v>
      </c>
      <c r="H346" s="3">
        <f t="shared" si="1"/>
        <v>4177.846105</v>
      </c>
      <c r="L346" s="3">
        <f t="shared" si="2"/>
        <v>314.5538469</v>
      </c>
    </row>
    <row r="347">
      <c r="A347" s="105">
        <v>45326.0</v>
      </c>
      <c r="B347" s="105">
        <v>346.0</v>
      </c>
      <c r="C347" s="105">
        <v>128.925</v>
      </c>
      <c r="D347" s="105">
        <v>-0.2085999995470047</v>
      </c>
      <c r="E347" s="105">
        <v>872.6373901367188</v>
      </c>
      <c r="F347" s="105">
        <v>0.12125000357627869</v>
      </c>
      <c r="H347" s="3">
        <f t="shared" si="1"/>
        <v>4183.304852</v>
      </c>
      <c r="L347" s="3">
        <f t="shared" si="2"/>
        <v>314.9648409</v>
      </c>
    </row>
    <row r="348">
      <c r="A348" s="105">
        <v>45326.0</v>
      </c>
      <c r="B348" s="105">
        <v>347.0</v>
      </c>
      <c r="C348" s="105">
        <v>129.123</v>
      </c>
      <c r="D348" s="105">
        <v>-0.20892499387264252</v>
      </c>
      <c r="E348" s="105">
        <v>875.6506958007812</v>
      </c>
      <c r="F348" s="105">
        <v>0.1215749979019165</v>
      </c>
      <c r="H348" s="3">
        <f t="shared" si="1"/>
        <v>4191.220397</v>
      </c>
      <c r="L348" s="3">
        <f t="shared" si="2"/>
        <v>315.5608095</v>
      </c>
    </row>
    <row r="349">
      <c r="A349" s="105">
        <v>45326.0</v>
      </c>
      <c r="B349" s="105">
        <v>348.0</v>
      </c>
      <c r="C349" s="105">
        <v>129.224</v>
      </c>
      <c r="D349" s="105">
        <v>-0.2090749889612198</v>
      </c>
      <c r="E349" s="105">
        <v>877.7820434570312</v>
      </c>
      <c r="F349" s="105">
        <v>0.12172499299049377</v>
      </c>
      <c r="H349" s="3">
        <f t="shared" si="1"/>
        <v>4198.4077</v>
      </c>
      <c r="L349" s="3">
        <f t="shared" si="2"/>
        <v>316.1019481</v>
      </c>
    </row>
    <row r="350">
      <c r="A350" s="105">
        <v>45326.0</v>
      </c>
      <c r="B350" s="105">
        <v>349.0</v>
      </c>
      <c r="C350" s="105">
        <v>129.424</v>
      </c>
      <c r="D350" s="105">
        <v>-0.20934998989105225</v>
      </c>
      <c r="E350" s="105">
        <v>880.25146484375</v>
      </c>
      <c r="F350" s="105">
        <v>0.12199998646974564</v>
      </c>
      <c r="H350" s="3">
        <f t="shared" si="1"/>
        <v>4204.688356</v>
      </c>
      <c r="L350" s="3">
        <f t="shared" si="2"/>
        <v>316.5748245</v>
      </c>
    </row>
    <row r="351">
      <c r="A351" s="105">
        <v>45326.0</v>
      </c>
      <c r="B351" s="105">
        <v>350.0</v>
      </c>
      <c r="C351" s="105">
        <v>129.525</v>
      </c>
      <c r="D351" s="105">
        <v>-0.2095249891281128</v>
      </c>
      <c r="E351" s="105">
        <v>882.0006103515625</v>
      </c>
      <c r="F351" s="105">
        <v>0.12217499315738678</v>
      </c>
      <c r="H351" s="3">
        <f t="shared" si="1"/>
        <v>4209.524668</v>
      </c>
      <c r="L351" s="3">
        <f t="shared" si="2"/>
        <v>316.9389548</v>
      </c>
    </row>
    <row r="352">
      <c r="A352" s="105">
        <v>45326.0</v>
      </c>
      <c r="B352" s="105">
        <v>351.0</v>
      </c>
      <c r="C352" s="105">
        <v>129.623</v>
      </c>
      <c r="D352" s="105">
        <v>-0.20969998836517334</v>
      </c>
      <c r="E352" s="105">
        <v>884.3082885742188</v>
      </c>
      <c r="F352" s="105">
        <v>0.12234999239444733</v>
      </c>
      <c r="H352" s="3">
        <f t="shared" si="1"/>
        <v>4217.016393</v>
      </c>
      <c r="L352" s="3">
        <f t="shared" si="2"/>
        <v>317.5030136</v>
      </c>
    </row>
    <row r="353">
      <c r="A353" s="105">
        <v>45326.0</v>
      </c>
      <c r="B353" s="105">
        <v>352.0</v>
      </c>
      <c r="C353" s="105">
        <v>129.723</v>
      </c>
      <c r="D353" s="105">
        <v>-0.20995000004768372</v>
      </c>
      <c r="E353" s="105">
        <v>887.0717163085938</v>
      </c>
      <c r="F353" s="105">
        <v>0.1225999966263771</v>
      </c>
      <c r="H353" s="3">
        <f t="shared" si="1"/>
        <v>4225.157019</v>
      </c>
      <c r="L353" s="3">
        <f t="shared" si="2"/>
        <v>318.1159288</v>
      </c>
    </row>
    <row r="354">
      <c r="A354" s="105">
        <v>45326.0</v>
      </c>
      <c r="B354" s="105">
        <v>353.0</v>
      </c>
      <c r="C354" s="105">
        <v>129.824</v>
      </c>
      <c r="D354" s="105">
        <v>-0.21014998853206635</v>
      </c>
      <c r="E354" s="105">
        <v>888.8943481445312</v>
      </c>
      <c r="F354" s="105">
        <v>0.12279999256134033</v>
      </c>
      <c r="H354" s="3">
        <f t="shared" si="1"/>
        <v>4229.809168</v>
      </c>
      <c r="L354" s="3">
        <f t="shared" si="2"/>
        <v>318.4661933</v>
      </c>
    </row>
    <row r="355">
      <c r="A355" s="105">
        <v>45326.0</v>
      </c>
      <c r="B355" s="105">
        <v>354.0</v>
      </c>
      <c r="C355" s="105">
        <v>129.924</v>
      </c>
      <c r="D355" s="105">
        <v>-0.2103249877691269</v>
      </c>
      <c r="E355" s="105">
        <v>891.8341674804688</v>
      </c>
      <c r="F355" s="105">
        <v>0.12297499179840088</v>
      </c>
      <c r="H355" s="3">
        <f t="shared" si="1"/>
        <v>4240.267297</v>
      </c>
      <c r="L355" s="3">
        <f t="shared" si="2"/>
        <v>319.2535954</v>
      </c>
    </row>
    <row r="356">
      <c r="A356" s="105">
        <v>45326.0</v>
      </c>
      <c r="B356" s="105">
        <v>355.0</v>
      </c>
      <c r="C356" s="105">
        <v>130.125</v>
      </c>
      <c r="D356" s="105">
        <v>-0.21057499945163727</v>
      </c>
      <c r="E356" s="105">
        <v>894.4505615234375</v>
      </c>
      <c r="F356" s="105">
        <v>0.12322500348091125</v>
      </c>
      <c r="H356" s="3">
        <f t="shared" si="1"/>
        <v>4247.657907</v>
      </c>
      <c r="L356" s="3">
        <f t="shared" si="2"/>
        <v>319.8100412</v>
      </c>
    </row>
    <row r="357">
      <c r="A357" s="105">
        <v>45326.0</v>
      </c>
      <c r="B357" s="105">
        <v>356.0</v>
      </c>
      <c r="C357" s="105">
        <v>130.223</v>
      </c>
      <c r="D357" s="105">
        <v>-0.2107749879360199</v>
      </c>
      <c r="E357" s="105">
        <v>896.4642944335938</v>
      </c>
      <c r="F357" s="105">
        <v>0.12342499196529388</v>
      </c>
      <c r="H357" s="3">
        <f t="shared" si="1"/>
        <v>4253.181572</v>
      </c>
      <c r="L357" s="3">
        <f t="shared" si="2"/>
        <v>320.2259229</v>
      </c>
    </row>
    <row r="358">
      <c r="A358" s="105">
        <v>45326.0</v>
      </c>
      <c r="B358" s="105">
        <v>357.0</v>
      </c>
      <c r="C358" s="105">
        <v>130.323</v>
      </c>
      <c r="D358" s="105">
        <v>-0.21089999377727509</v>
      </c>
      <c r="E358" s="105">
        <v>898.6544189453125</v>
      </c>
      <c r="F358" s="105">
        <v>0.12354999780654907</v>
      </c>
      <c r="H358" s="3">
        <f t="shared" si="1"/>
        <v>4261.045261</v>
      </c>
      <c r="L358" s="3">
        <f t="shared" si="2"/>
        <v>320.8179872</v>
      </c>
    </row>
    <row r="359">
      <c r="A359" s="105">
        <v>45326.0</v>
      </c>
      <c r="B359" s="105">
        <v>358.0</v>
      </c>
      <c r="C359" s="105">
        <v>130.524</v>
      </c>
      <c r="D359" s="105">
        <v>-0.21117499470710754</v>
      </c>
      <c r="E359" s="105">
        <v>901.7705688476562</v>
      </c>
      <c r="F359" s="105">
        <v>0.12382499873638153</v>
      </c>
      <c r="H359" s="3">
        <f t="shared" si="1"/>
        <v>4270.252594</v>
      </c>
      <c r="L359" s="3">
        <f t="shared" si="2"/>
        <v>321.5112157</v>
      </c>
    </row>
    <row r="360">
      <c r="A360" s="105">
        <v>45326.0</v>
      </c>
      <c r="B360" s="105">
        <v>359.0</v>
      </c>
      <c r="C360" s="105">
        <v>130.623</v>
      </c>
      <c r="D360" s="105">
        <v>-0.21139998733997345</v>
      </c>
      <c r="E360" s="105">
        <v>903.5050048828125</v>
      </c>
      <c r="F360" s="105">
        <v>0.12404999136924744</v>
      </c>
      <c r="H360" s="3">
        <f t="shared" si="1"/>
        <v>4273.912294</v>
      </c>
      <c r="L360" s="3">
        <f t="shared" si="2"/>
        <v>321.7867579</v>
      </c>
    </row>
    <row r="361">
      <c r="A361" s="105">
        <v>45326.0</v>
      </c>
      <c r="B361" s="105">
        <v>360.0</v>
      </c>
      <c r="C361" s="105">
        <v>130.725</v>
      </c>
      <c r="D361" s="105">
        <v>-0.21152499318122864</v>
      </c>
      <c r="E361" s="105">
        <v>905.6216430664062</v>
      </c>
      <c r="F361" s="105">
        <v>0.12417499721050262</v>
      </c>
      <c r="H361" s="3">
        <f t="shared" si="1"/>
        <v>4281.393085</v>
      </c>
      <c r="L361" s="3">
        <f t="shared" si="2"/>
        <v>322.3499935</v>
      </c>
    </row>
    <row r="362">
      <c r="A362" s="105">
        <v>45326.0</v>
      </c>
      <c r="B362" s="105">
        <v>361.0</v>
      </c>
      <c r="C362" s="105">
        <v>130.924</v>
      </c>
      <c r="D362" s="105">
        <v>-0.2120250016450882</v>
      </c>
      <c r="E362" s="105">
        <v>910.795654296875</v>
      </c>
      <c r="F362" s="105">
        <v>0.12467501312494278</v>
      </c>
      <c r="H362" s="3">
        <f t="shared" si="1"/>
        <v>4295.699315</v>
      </c>
      <c r="L362" s="3">
        <f t="shared" si="2"/>
        <v>323.4271226</v>
      </c>
    </row>
    <row r="363">
      <c r="A363" s="105">
        <v>45326.0</v>
      </c>
      <c r="B363" s="105">
        <v>362.0</v>
      </c>
      <c r="C363" s="105">
        <v>131.123</v>
      </c>
      <c r="D363" s="105">
        <v>-0.21227499842643738</v>
      </c>
      <c r="E363" s="105">
        <v>913.794189453125</v>
      </c>
      <c r="F363" s="105">
        <v>0.12492500245571136</v>
      </c>
      <c r="H363" s="3">
        <f t="shared" si="1"/>
        <v>4304.76597</v>
      </c>
      <c r="L363" s="3">
        <f t="shared" si="2"/>
        <v>324.1097593</v>
      </c>
    </row>
    <row r="364">
      <c r="A364" s="105">
        <v>45326.0</v>
      </c>
      <c r="B364" s="105">
        <v>363.0</v>
      </c>
      <c r="C364" s="105">
        <v>131.325</v>
      </c>
      <c r="D364" s="105">
        <v>-0.21267499029636383</v>
      </c>
      <c r="E364" s="105">
        <v>918.0128173828125</v>
      </c>
      <c r="F364" s="105">
        <v>0.12532499432563782</v>
      </c>
      <c r="H364" s="3">
        <f t="shared" si="1"/>
        <v>4316.505745</v>
      </c>
      <c r="L364" s="3">
        <f t="shared" si="2"/>
        <v>324.9936577</v>
      </c>
    </row>
    <row r="365">
      <c r="A365" s="105">
        <v>45326.0</v>
      </c>
      <c r="B365" s="105">
        <v>364.0</v>
      </c>
      <c r="C365" s="105">
        <v>131.524</v>
      </c>
      <c r="D365" s="105">
        <v>-0.21289999783039093</v>
      </c>
      <c r="E365" s="105">
        <v>920.7908325195312</v>
      </c>
      <c r="F365" s="105">
        <v>0.12555000185966492</v>
      </c>
      <c r="H365" s="3">
        <f t="shared" si="1"/>
        <v>4324.992212</v>
      </c>
      <c r="L365" s="3">
        <f t="shared" si="2"/>
        <v>325.6326116</v>
      </c>
    </row>
    <row r="366">
      <c r="A366" s="105">
        <v>45326.0</v>
      </c>
      <c r="B366" s="105">
        <v>365.0</v>
      </c>
      <c r="C366" s="105">
        <v>131.723</v>
      </c>
      <c r="D366" s="105">
        <v>-0.2132750004529953</v>
      </c>
      <c r="E366" s="105">
        <v>924.186279296875</v>
      </c>
      <c r="F366" s="105">
        <v>0.1259250044822693</v>
      </c>
      <c r="H366" s="3">
        <f t="shared" si="1"/>
        <v>4333.308064</v>
      </c>
      <c r="L366" s="3">
        <f t="shared" si="2"/>
        <v>326.2587197</v>
      </c>
    </row>
    <row r="367">
      <c r="A367" s="105">
        <v>45326.0</v>
      </c>
      <c r="B367" s="105">
        <v>366.0</v>
      </c>
      <c r="C367" s="105">
        <v>131.823</v>
      </c>
      <c r="D367" s="105">
        <v>-0.21342499554157257</v>
      </c>
      <c r="E367" s="105">
        <v>926.743896484375</v>
      </c>
      <c r="F367" s="105">
        <v>0.12607499957084656</v>
      </c>
      <c r="H367" s="3">
        <f t="shared" si="1"/>
        <v>4342.246297</v>
      </c>
      <c r="L367" s="3">
        <f t="shared" si="2"/>
        <v>326.9316874</v>
      </c>
    </row>
    <row r="368">
      <c r="A368" s="105">
        <v>45326.0</v>
      </c>
      <c r="B368" s="105">
        <v>367.0</v>
      </c>
      <c r="C368" s="105">
        <v>132.024</v>
      </c>
      <c r="D368" s="105">
        <v>-0.21367499232292175</v>
      </c>
      <c r="E368" s="105">
        <v>929.022216796875</v>
      </c>
      <c r="F368" s="105">
        <v>0.12632499635219574</v>
      </c>
      <c r="H368" s="3">
        <f t="shared" si="1"/>
        <v>4347.828479</v>
      </c>
      <c r="L368" s="3">
        <f t="shared" si="2"/>
        <v>327.3519749</v>
      </c>
    </row>
    <row r="369">
      <c r="A369" s="105">
        <v>45326.0</v>
      </c>
      <c r="B369" s="105">
        <v>368.0</v>
      </c>
      <c r="C369" s="105">
        <v>132.123</v>
      </c>
      <c r="D369" s="105">
        <v>-0.21389999985694885</v>
      </c>
      <c r="E369" s="105">
        <v>931.153564453125</v>
      </c>
      <c r="F369" s="105">
        <v>0.12655000388622284</v>
      </c>
      <c r="H369" s="3">
        <f t="shared" si="1"/>
        <v>4353.219098</v>
      </c>
      <c r="L369" s="3">
        <f t="shared" si="2"/>
        <v>327.7578396</v>
      </c>
    </row>
    <row r="370">
      <c r="A370" s="105">
        <v>45326.0</v>
      </c>
      <c r="B370" s="105">
        <v>369.0</v>
      </c>
      <c r="C370" s="105">
        <v>132.224</v>
      </c>
      <c r="D370" s="105">
        <v>-0.21402499079704285</v>
      </c>
      <c r="E370" s="105">
        <v>933.3877563476562</v>
      </c>
      <c r="F370" s="105">
        <v>0.12667499482631683</v>
      </c>
      <c r="H370" s="3">
        <f t="shared" si="1"/>
        <v>4361.115741</v>
      </c>
      <c r="L370" s="3">
        <f t="shared" si="2"/>
        <v>328.3523851</v>
      </c>
    </row>
    <row r="371">
      <c r="A371" s="105">
        <v>45326.0</v>
      </c>
      <c r="B371" s="105">
        <v>370.0</v>
      </c>
      <c r="C371" s="105">
        <v>132.424</v>
      </c>
      <c r="D371" s="105">
        <v>-0.21449999511241913</v>
      </c>
      <c r="E371" s="105">
        <v>938.135498046875</v>
      </c>
      <c r="F371" s="105">
        <v>0.12714999914169312</v>
      </c>
      <c r="H371" s="3">
        <f t="shared" si="1"/>
        <v>4373.592165</v>
      </c>
      <c r="L371" s="3">
        <f t="shared" si="2"/>
        <v>329.2917464</v>
      </c>
    </row>
    <row r="372">
      <c r="A372" s="105">
        <v>45326.0</v>
      </c>
      <c r="B372" s="105">
        <v>371.0</v>
      </c>
      <c r="C372" s="105">
        <v>132.623</v>
      </c>
      <c r="D372" s="105">
        <v>-0.2147499918937683</v>
      </c>
      <c r="E372" s="105">
        <v>941.2515869140625</v>
      </c>
      <c r="F372" s="105">
        <v>0.1273999959230423</v>
      </c>
      <c r="H372" s="3">
        <f t="shared" si="1"/>
        <v>4383.011047</v>
      </c>
      <c r="L372" s="3">
        <f t="shared" si="2"/>
        <v>330.0009027</v>
      </c>
    </row>
    <row r="373">
      <c r="A373" s="105">
        <v>45326.0</v>
      </c>
      <c r="B373" s="105">
        <v>372.0</v>
      </c>
      <c r="C373" s="105">
        <v>132.823</v>
      </c>
      <c r="D373" s="105">
        <v>-0.2150999903678894</v>
      </c>
      <c r="E373" s="105">
        <v>945.1467895507812</v>
      </c>
      <c r="F373" s="105">
        <v>0.1277499943971634</v>
      </c>
      <c r="H373" s="3">
        <f t="shared" si="1"/>
        <v>4393.988061</v>
      </c>
      <c r="L373" s="3">
        <f t="shared" si="2"/>
        <v>330.827372</v>
      </c>
    </row>
    <row r="374">
      <c r="A374" s="105">
        <v>45326.0</v>
      </c>
      <c r="B374" s="105">
        <v>373.0</v>
      </c>
      <c r="C374" s="105">
        <v>132.924</v>
      </c>
      <c r="D374" s="105">
        <v>-0.2152249962091446</v>
      </c>
      <c r="E374" s="105">
        <v>946.9107055664062</v>
      </c>
      <c r="F374" s="105">
        <v>0.12787500023841858</v>
      </c>
      <c r="H374" s="3">
        <f t="shared" si="1"/>
        <v>4399.631652</v>
      </c>
      <c r="L374" s="3">
        <f t="shared" si="2"/>
        <v>331.2522831</v>
      </c>
    </row>
    <row r="375">
      <c r="A375" s="105">
        <v>45326.0</v>
      </c>
      <c r="B375" s="105">
        <v>374.0</v>
      </c>
      <c r="C375" s="105">
        <v>133.124</v>
      </c>
      <c r="D375" s="105">
        <v>-0.21552500128746033</v>
      </c>
      <c r="E375" s="105">
        <v>949.7916259765625</v>
      </c>
      <c r="F375" s="105">
        <v>0.12817500531673431</v>
      </c>
      <c r="H375" s="3">
        <f t="shared" si="1"/>
        <v>4406.874471</v>
      </c>
      <c r="L375" s="3">
        <f t="shared" si="2"/>
        <v>331.7976016</v>
      </c>
    </row>
    <row r="376">
      <c r="A376" s="105">
        <v>45326.0</v>
      </c>
      <c r="B376" s="105">
        <v>375.0</v>
      </c>
      <c r="C376" s="105">
        <v>133.223</v>
      </c>
      <c r="D376" s="105">
        <v>-0.21570000052452087</v>
      </c>
      <c r="E376" s="105">
        <v>952.5697021484375</v>
      </c>
      <c r="F376" s="105">
        <v>0.12835000455379486</v>
      </c>
      <c r="H376" s="3">
        <f t="shared" si="1"/>
        <v>4416.178488</v>
      </c>
      <c r="L376" s="3">
        <f t="shared" si="2"/>
        <v>332.4981095</v>
      </c>
    </row>
    <row r="377">
      <c r="A377" s="105">
        <v>45326.0</v>
      </c>
      <c r="B377" s="105">
        <v>376.0</v>
      </c>
      <c r="C377" s="105">
        <v>133.425</v>
      </c>
      <c r="D377" s="105">
        <v>-0.21597500145435333</v>
      </c>
      <c r="E377" s="105">
        <v>955.391845703125</v>
      </c>
      <c r="F377" s="105">
        <v>0.12862500548362732</v>
      </c>
      <c r="H377" s="3">
        <f t="shared" si="1"/>
        <v>4423.62236</v>
      </c>
      <c r="L377" s="3">
        <f t="shared" si="2"/>
        <v>333.0585655</v>
      </c>
    </row>
    <row r="378">
      <c r="A378" s="105">
        <v>45326.0</v>
      </c>
      <c r="B378" s="105">
        <v>377.0</v>
      </c>
      <c r="C378" s="105">
        <v>133.524</v>
      </c>
      <c r="D378" s="105">
        <v>-0.21619999408721924</v>
      </c>
      <c r="E378" s="105">
        <v>957.3321533203125</v>
      </c>
      <c r="F378" s="105">
        <v>0.12884999811649323</v>
      </c>
      <c r="H378" s="3">
        <f t="shared" si="1"/>
        <v>4427.99343</v>
      </c>
      <c r="L378" s="3">
        <f t="shared" si="2"/>
        <v>333.3876673</v>
      </c>
    </row>
    <row r="379">
      <c r="A379" s="105">
        <v>45326.0</v>
      </c>
      <c r="B379" s="105">
        <v>378.0</v>
      </c>
      <c r="C379" s="105">
        <v>133.623</v>
      </c>
      <c r="D379" s="105">
        <v>-0.21644999086856842</v>
      </c>
      <c r="E379" s="105">
        <v>960.7421875</v>
      </c>
      <c r="F379" s="105">
        <v>0.1290999948978424</v>
      </c>
      <c r="H379" s="3">
        <f t="shared" si="1"/>
        <v>4438.633532</v>
      </c>
      <c r="L379" s="3">
        <f t="shared" si="2"/>
        <v>334.1887703</v>
      </c>
    </row>
    <row r="380">
      <c r="A380" s="105">
        <v>45326.0</v>
      </c>
      <c r="B380" s="105">
        <v>379.0</v>
      </c>
      <c r="C380" s="105">
        <v>133.823</v>
      </c>
      <c r="D380" s="105">
        <v>-0.2168249934911728</v>
      </c>
      <c r="E380" s="105">
        <v>963.7848510742188</v>
      </c>
      <c r="F380" s="105">
        <v>0.12947499752044678</v>
      </c>
      <c r="H380" s="3">
        <f t="shared" si="1"/>
        <v>4444.989646</v>
      </c>
      <c r="L380" s="3">
        <f t="shared" si="2"/>
        <v>334.6673279</v>
      </c>
    </row>
    <row r="381">
      <c r="A381" s="105">
        <v>45326.0</v>
      </c>
      <c r="B381" s="105">
        <v>380.0</v>
      </c>
      <c r="C381" s="105">
        <v>133.924</v>
      </c>
      <c r="D381" s="105">
        <v>-0.21697498857975006</v>
      </c>
      <c r="E381" s="105">
        <v>966.6217651367188</v>
      </c>
      <c r="F381" s="105">
        <v>0.12962499260902405</v>
      </c>
      <c r="H381" s="3">
        <f t="shared" si="1"/>
        <v>4454.991663</v>
      </c>
      <c r="L381" s="3">
        <f t="shared" si="2"/>
        <v>335.4203889</v>
      </c>
    </row>
    <row r="382">
      <c r="A382" s="105">
        <v>45326.0</v>
      </c>
      <c r="B382" s="105">
        <v>381.0</v>
      </c>
      <c r="C382" s="105">
        <v>134.123</v>
      </c>
      <c r="D382" s="105">
        <v>-0.21722500026226044</v>
      </c>
      <c r="E382" s="105">
        <v>968.98828125</v>
      </c>
      <c r="F382" s="105">
        <v>0.12987500429153442</v>
      </c>
      <c r="H382" s="3">
        <f t="shared" si="1"/>
        <v>4460.758569</v>
      </c>
      <c r="L382" s="3">
        <f t="shared" si="2"/>
        <v>335.8545845</v>
      </c>
    </row>
    <row r="383">
      <c r="A383" s="105">
        <v>45326.0</v>
      </c>
      <c r="B383" s="105">
        <v>382.0</v>
      </c>
      <c r="C383" s="105">
        <v>134.223</v>
      </c>
      <c r="D383" s="105">
        <v>-0.21744999289512634</v>
      </c>
      <c r="E383" s="105">
        <v>971.1049194335938</v>
      </c>
      <c r="F383" s="105">
        <v>0.13009999692440033</v>
      </c>
      <c r="H383" s="3">
        <f t="shared" si="1"/>
        <v>4465.876989</v>
      </c>
      <c r="L383" s="3">
        <f t="shared" si="2"/>
        <v>336.239955</v>
      </c>
    </row>
    <row r="384">
      <c r="A384" s="105">
        <v>45326.0</v>
      </c>
      <c r="B384" s="105">
        <v>383.0</v>
      </c>
      <c r="C384" s="105">
        <v>134.325</v>
      </c>
      <c r="D384" s="105">
        <v>-0.2175999879837036</v>
      </c>
      <c r="E384" s="105">
        <v>973.2362060546875</v>
      </c>
      <c r="F384" s="105">
        <v>0.1302499920129776</v>
      </c>
      <c r="H384" s="3">
        <f t="shared" si="1"/>
        <v>4472.593106</v>
      </c>
      <c r="L384" s="3">
        <f t="shared" si="2"/>
        <v>336.7456176</v>
      </c>
    </row>
    <row r="385">
      <c r="A385" s="105">
        <v>45326.0</v>
      </c>
      <c r="B385" s="105">
        <v>384.0</v>
      </c>
      <c r="C385" s="105">
        <v>134.524</v>
      </c>
      <c r="D385" s="105">
        <v>-0.2178249955177307</v>
      </c>
      <c r="E385" s="105">
        <v>975.4410400390625</v>
      </c>
      <c r="F385" s="105">
        <v>0.1304749995470047</v>
      </c>
      <c r="H385" s="3">
        <f t="shared" si="1"/>
        <v>4478.095077</v>
      </c>
      <c r="L385" s="3">
        <f t="shared" si="2"/>
        <v>337.159866</v>
      </c>
    </row>
    <row r="386">
      <c r="A386" s="105">
        <v>45326.0</v>
      </c>
      <c r="B386" s="105">
        <v>385.0</v>
      </c>
      <c r="C386" s="105">
        <v>134.624</v>
      </c>
      <c r="D386" s="105">
        <v>-0.2180749922990799</v>
      </c>
      <c r="E386" s="105">
        <v>977.2783813476562</v>
      </c>
      <c r="F386" s="105">
        <v>0.13072499632835388</v>
      </c>
      <c r="H386" s="3">
        <f t="shared" si="1"/>
        <v>4481.386752</v>
      </c>
      <c r="L386" s="3">
        <f t="shared" si="2"/>
        <v>337.4076992</v>
      </c>
    </row>
    <row r="387">
      <c r="A387" s="105">
        <v>45326.0</v>
      </c>
      <c r="B387" s="105">
        <v>386.0</v>
      </c>
      <c r="C387" s="105">
        <v>134.723</v>
      </c>
      <c r="D387" s="105">
        <v>-0.21822498738765717</v>
      </c>
      <c r="E387" s="105">
        <v>980.0123901367188</v>
      </c>
      <c r="F387" s="105">
        <v>0.13087499141693115</v>
      </c>
      <c r="H387" s="3">
        <f t="shared" si="1"/>
        <v>4490.834903</v>
      </c>
      <c r="L387" s="3">
        <f t="shared" si="2"/>
        <v>338.1190592</v>
      </c>
    </row>
    <row r="388">
      <c r="A388" s="105">
        <v>45326.0</v>
      </c>
      <c r="B388" s="105">
        <v>387.0</v>
      </c>
      <c r="C388" s="105">
        <v>134.925</v>
      </c>
      <c r="D388" s="105">
        <v>-0.21844999492168427</v>
      </c>
      <c r="E388" s="105">
        <v>982.099609375</v>
      </c>
      <c r="F388" s="105">
        <v>0.13109999895095825</v>
      </c>
      <c r="H388" s="3">
        <f t="shared" si="1"/>
        <v>4495.763938</v>
      </c>
      <c r="L388" s="3">
        <f t="shared" si="2"/>
        <v>338.4901707</v>
      </c>
    </row>
    <row r="389">
      <c r="A389" s="105">
        <v>45326.0</v>
      </c>
      <c r="B389" s="105">
        <v>388.0</v>
      </c>
      <c r="C389" s="105">
        <v>135.024</v>
      </c>
      <c r="D389" s="105">
        <v>-0.21867498755455017</v>
      </c>
      <c r="E389" s="105">
        <v>984.2161865234375</v>
      </c>
      <c r="F389" s="105">
        <v>0.13132499158382416</v>
      </c>
      <c r="H389" s="3">
        <f t="shared" si="1"/>
        <v>4500.817389</v>
      </c>
      <c r="L389" s="3">
        <f t="shared" si="2"/>
        <v>338.8706497</v>
      </c>
    </row>
    <row r="390">
      <c r="A390" s="105">
        <v>45326.0</v>
      </c>
      <c r="B390" s="105">
        <v>389.0</v>
      </c>
      <c r="C390" s="105">
        <v>135.123</v>
      </c>
      <c r="D390" s="105">
        <v>-0.21892499923706055</v>
      </c>
      <c r="E390" s="105">
        <v>987.5380859375</v>
      </c>
      <c r="F390" s="105">
        <v>0.13157500326633453</v>
      </c>
      <c r="H390" s="3">
        <f t="shared" si="1"/>
        <v>4510.851156</v>
      </c>
      <c r="L390" s="3">
        <f t="shared" si="2"/>
        <v>339.6261011</v>
      </c>
    </row>
    <row r="391">
      <c r="A391" s="105">
        <v>45326.0</v>
      </c>
      <c r="B391" s="105">
        <v>390.0</v>
      </c>
      <c r="C391" s="105">
        <v>135.323</v>
      </c>
      <c r="D391" s="105">
        <v>-0.21930000185966492</v>
      </c>
      <c r="E391" s="105">
        <v>990.874755859375</v>
      </c>
      <c r="F391" s="105">
        <v>0.1319500058889389</v>
      </c>
      <c r="H391" s="3">
        <f t="shared" si="1"/>
        <v>4518.352702</v>
      </c>
      <c r="L391" s="3">
        <f t="shared" si="2"/>
        <v>340.1908993</v>
      </c>
    </row>
    <row r="392">
      <c r="A392" s="105">
        <v>45326.0</v>
      </c>
      <c r="B392" s="105">
        <v>391.0</v>
      </c>
      <c r="C392" s="105">
        <v>135.424</v>
      </c>
      <c r="D392" s="105">
        <v>-0.2194499969482422</v>
      </c>
      <c r="E392" s="105">
        <v>993.6821899414062</v>
      </c>
      <c r="F392" s="105">
        <v>0.13210000097751617</v>
      </c>
      <c r="H392" s="3">
        <f t="shared" si="1"/>
        <v>4528.057433</v>
      </c>
      <c r="L392" s="3">
        <f t="shared" si="2"/>
        <v>340.9215775</v>
      </c>
    </row>
    <row r="393">
      <c r="A393" s="105">
        <v>45326.0</v>
      </c>
      <c r="B393" s="105">
        <v>392.0</v>
      </c>
      <c r="C393" s="105">
        <v>135.623</v>
      </c>
      <c r="D393" s="105">
        <v>-0.2196749895811081</v>
      </c>
      <c r="E393" s="105">
        <v>995.9163818359375</v>
      </c>
      <c r="F393" s="105">
        <v>0.13232499361038208</v>
      </c>
      <c r="H393" s="3">
        <f t="shared" si="1"/>
        <v>4533.590209</v>
      </c>
      <c r="L393" s="3">
        <f t="shared" si="2"/>
        <v>341.3381452</v>
      </c>
    </row>
    <row r="394">
      <c r="A394" s="105">
        <v>45326.0</v>
      </c>
      <c r="B394" s="105">
        <v>393.0</v>
      </c>
      <c r="C394" s="105">
        <v>135.724</v>
      </c>
      <c r="D394" s="105">
        <v>-0.21992500126361847</v>
      </c>
      <c r="E394" s="105">
        <v>998.003662109375</v>
      </c>
      <c r="F394" s="105">
        <v>0.13257500529289246</v>
      </c>
      <c r="H394" s="3">
        <f t="shared" si="1"/>
        <v>4537.927277</v>
      </c>
      <c r="L394" s="3">
        <f t="shared" si="2"/>
        <v>341.664687</v>
      </c>
    </row>
    <row r="395">
      <c r="A395" s="105">
        <v>45326.0</v>
      </c>
      <c r="B395" s="105">
        <v>394.0</v>
      </c>
      <c r="C395" s="105">
        <v>135.823</v>
      </c>
      <c r="D395" s="105">
        <v>-0.22004999220371246</v>
      </c>
      <c r="E395" s="105">
        <v>1000.2672729492188</v>
      </c>
      <c r="F395" s="105">
        <v>0.13269999623298645</v>
      </c>
      <c r="H395" s="3">
        <f t="shared" si="1"/>
        <v>4545.636484</v>
      </c>
      <c r="L395" s="3">
        <f t="shared" si="2"/>
        <v>342.2451203</v>
      </c>
    </row>
    <row r="396">
      <c r="A396" s="105">
        <v>45326.0</v>
      </c>
      <c r="B396" s="105">
        <v>395.0</v>
      </c>
      <c r="C396" s="105">
        <v>136.024</v>
      </c>
      <c r="D396" s="105">
        <v>-0.22029998898506165</v>
      </c>
      <c r="E396" s="105">
        <v>1002.721923828125</v>
      </c>
      <c r="F396" s="105">
        <v>0.13294999301433563</v>
      </c>
      <c r="H396" s="3">
        <f t="shared" si="1"/>
        <v>4551.620399</v>
      </c>
      <c r="L396" s="3">
        <f t="shared" si="2"/>
        <v>342.6956547</v>
      </c>
    </row>
    <row r="397">
      <c r="A397" s="105">
        <v>45326.0</v>
      </c>
      <c r="B397" s="105">
        <v>396.0</v>
      </c>
      <c r="C397" s="105">
        <v>136.123</v>
      </c>
      <c r="D397" s="105">
        <v>-0.22055000066757202</v>
      </c>
      <c r="E397" s="105">
        <v>1005.2353515625</v>
      </c>
      <c r="F397" s="105">
        <v>0.133200004696846</v>
      </c>
      <c r="H397" s="3">
        <f t="shared" si="1"/>
        <v>4557.856942</v>
      </c>
      <c r="L397" s="3">
        <f t="shared" si="2"/>
        <v>343.1652097</v>
      </c>
    </row>
    <row r="398">
      <c r="A398" s="105">
        <v>45326.0</v>
      </c>
      <c r="B398" s="105">
        <v>397.0</v>
      </c>
      <c r="C398" s="105">
        <v>136.223</v>
      </c>
      <c r="D398" s="105">
        <v>-0.22064998745918274</v>
      </c>
      <c r="E398" s="105">
        <v>1006.6024780273438</v>
      </c>
      <c r="F398" s="105">
        <v>0.13329999148845673</v>
      </c>
      <c r="H398" s="3">
        <f t="shared" si="1"/>
        <v>4561.98747</v>
      </c>
      <c r="L398" s="3">
        <f t="shared" si="2"/>
        <v>343.4762009</v>
      </c>
    </row>
    <row r="399">
      <c r="A399" s="105">
        <v>45326.0</v>
      </c>
      <c r="B399" s="105">
        <v>398.0</v>
      </c>
      <c r="C399" s="105">
        <v>136.424</v>
      </c>
      <c r="D399" s="105">
        <v>-0.22117500007152557</v>
      </c>
      <c r="E399" s="105">
        <v>998.7238159179688</v>
      </c>
      <c r="F399" s="105">
        <v>0.13382500410079956</v>
      </c>
      <c r="H399" s="3">
        <f t="shared" si="1"/>
        <v>4515.536637</v>
      </c>
      <c r="L399" s="3">
        <f t="shared" si="2"/>
        <v>339.9788752</v>
      </c>
    </row>
    <row r="400">
      <c r="A400" s="105">
        <v>45326.0</v>
      </c>
      <c r="B400" s="105">
        <v>399.0</v>
      </c>
      <c r="C400" s="105">
        <v>136.723</v>
      </c>
      <c r="D400" s="105">
        <v>-0.2214999943971634</v>
      </c>
      <c r="E400" s="105">
        <v>996.4161376953125</v>
      </c>
      <c r="F400" s="105">
        <v>0.13414999842643738</v>
      </c>
      <c r="H400" s="3">
        <f t="shared" si="1"/>
        <v>4498.492835</v>
      </c>
      <c r="L400" s="3">
        <f t="shared" si="2"/>
        <v>338.6956318</v>
      </c>
    </row>
    <row r="401">
      <c r="A401" s="105">
        <v>45326.0</v>
      </c>
      <c r="B401" s="105">
        <v>400.0</v>
      </c>
      <c r="C401" s="105">
        <v>136.723</v>
      </c>
      <c r="D401" s="105">
        <v>-0.2214999943971634</v>
      </c>
      <c r="E401" s="105">
        <v>996.4161376953125</v>
      </c>
      <c r="F401" s="105">
        <v>0.13414999842643738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2000-01-28T00:21:24Z</dcterms:created>
  <dc:creator>Ed Howard</dc:creator>
</cp:coreProperties>
</file>