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\Desktop\FV\EmpaqueProductoFinal\Datos\DatosTiempos\"/>
    </mc:Choice>
  </mc:AlternateContent>
  <xr:revisionPtr revIDLastSave="0" documentId="13_ncr:1_{EE8BC1E3-8B19-4D53-A5BC-D42B42BA0FAE}" xr6:coauthVersionLast="47" xr6:coauthVersionMax="47" xr10:uidLastSave="{00000000-0000-0000-0000-000000000000}"/>
  <bookViews>
    <workbookView xWindow="-120" yWindow="-120" windowWidth="20730" windowHeight="10845" xr2:uid="{00000000-000D-0000-FFFF-FFFF00000000}"/>
  </bookViews>
  <sheets>
    <sheet name="ADICION_AGUA" sheetId="3" r:id="rId1"/>
    <sheet name="SUCCION_AGUA" sheetId="6" r:id="rId2"/>
    <sheet name="TIEMPOS_EMPACAR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8" l="1"/>
  <c r="G23" i="8"/>
  <c r="G18" i="6"/>
  <c r="F19" i="6"/>
  <c r="G19" i="6" s="1"/>
  <c r="H20" i="8"/>
  <c r="H21" i="8"/>
  <c r="G22" i="8"/>
  <c r="H22" i="8" s="1"/>
  <c r="G19" i="8" l="1"/>
  <c r="H19" i="8"/>
  <c r="F17" i="6"/>
  <c r="G17" i="6"/>
  <c r="G18" i="8"/>
  <c r="H18" i="8"/>
  <c r="G25" i="3"/>
  <c r="G13" i="8" l="1"/>
  <c r="G17" i="8"/>
  <c r="H17" i="8" s="1"/>
  <c r="G16" i="8"/>
  <c r="H16" i="8" s="1"/>
  <c r="G15" i="8"/>
  <c r="H15" i="8" s="1"/>
  <c r="G14" i="8"/>
  <c r="H14" i="8" s="1"/>
  <c r="H13" i="8"/>
  <c r="G12" i="8"/>
  <c r="H12" i="8" s="1"/>
  <c r="F24" i="3"/>
  <c r="G24" i="3" s="1"/>
  <c r="G23" i="3"/>
  <c r="G16" i="6"/>
  <c r="F15" i="6"/>
  <c r="G15" i="6" s="1"/>
  <c r="H11" i="8" l="1"/>
  <c r="H10" i="8"/>
  <c r="H9" i="8"/>
  <c r="G8" i="8"/>
  <c r="H8" i="8" s="1"/>
  <c r="G7" i="8"/>
  <c r="H7" i="8" s="1"/>
  <c r="F14" i="6"/>
  <c r="G14" i="6" s="1"/>
  <c r="G6" i="8"/>
  <c r="H6" i="8" s="1"/>
  <c r="G22" i="3"/>
  <c r="F21" i="3"/>
  <c r="G21" i="3" s="1"/>
  <c r="G20" i="3"/>
  <c r="H5" i="8" l="1"/>
  <c r="H4" i="8"/>
  <c r="H3" i="8"/>
  <c r="H2" i="8"/>
  <c r="G13" i="6"/>
  <c r="G12" i="6"/>
  <c r="G11" i="6"/>
  <c r="G19" i="3"/>
  <c r="G10" i="6"/>
  <c r="G9" i="6"/>
  <c r="G8" i="6"/>
  <c r="G7" i="6"/>
  <c r="G18" i="3"/>
  <c r="G17" i="3"/>
  <c r="G16" i="3"/>
  <c r="G15" i="3"/>
  <c r="G14" i="3"/>
  <c r="G13" i="3"/>
  <c r="G12" i="3"/>
  <c r="G11" i="3"/>
  <c r="G10" i="3"/>
  <c r="G9" i="3"/>
  <c r="G8" i="3"/>
  <c r="G6" i="6"/>
  <c r="G5" i="6"/>
  <c r="G4" i="6"/>
  <c r="G3" i="6"/>
  <c r="G2" i="6"/>
  <c r="G6" i="3" l="1"/>
  <c r="G7" i="3"/>
  <c r="G5" i="3"/>
  <c r="G4" i="3"/>
  <c r="G3" i="3"/>
  <c r="G2" i="3"/>
</calcChain>
</file>

<file path=xl/sharedStrings.xml><?xml version="1.0" encoding="utf-8"?>
<sst xmlns="http://schemas.openxmlformats.org/spreadsheetml/2006/main" count="207" uniqueCount="49">
  <si>
    <t>Monaco</t>
  </si>
  <si>
    <t>Trento</t>
  </si>
  <si>
    <t>Catania</t>
  </si>
  <si>
    <t>Cantidad</t>
  </si>
  <si>
    <t>Trento, Monaco</t>
  </si>
  <si>
    <t>Fecha</t>
  </si>
  <si>
    <t>OnePiece</t>
  </si>
  <si>
    <t>Salerno</t>
  </si>
  <si>
    <t>General</t>
  </si>
  <si>
    <t>Tiempo General [s]</t>
  </si>
  <si>
    <t>Tiempo Unidad [s]</t>
  </si>
  <si>
    <t>3 Monaco - 2 Trani</t>
  </si>
  <si>
    <t>3 Catania - 1 Trani</t>
  </si>
  <si>
    <t>Catania - Opa</t>
  </si>
  <si>
    <t>4 Monaco - 1 Catania</t>
  </si>
  <si>
    <t>Obs</t>
  </si>
  <si>
    <t>Ya marcado</t>
  </si>
  <si>
    <t>Inclinación Inversa</t>
  </si>
  <si>
    <t>Mestre</t>
  </si>
  <si>
    <t>OnePieceVarios</t>
  </si>
  <si>
    <t>1 Monaco - 3 Catania</t>
  </si>
  <si>
    <t>Primera Limpieza</t>
  </si>
  <si>
    <t>Apolo</t>
  </si>
  <si>
    <t>Proceso</t>
  </si>
  <si>
    <t>Actividad</t>
  </si>
  <si>
    <t>Doblar cajas y primera grapada</t>
  </si>
  <si>
    <t>Doblar cajas para tapas y guardar</t>
  </si>
  <si>
    <t>Cargar OnePiece a mesa</t>
  </si>
  <si>
    <t>3 Catania - 1 Monaco</t>
  </si>
  <si>
    <t>Preparar Caja</t>
  </si>
  <si>
    <t>Preparar Cajas Tapas</t>
  </si>
  <si>
    <t>2 Monaco - 2 Catania - 1 Salerno</t>
  </si>
  <si>
    <t>Etiquetar Caja</t>
  </si>
  <si>
    <t>Poner etiqueta y marcar caja</t>
  </si>
  <si>
    <t>Colocar OnePiece en caja</t>
  </si>
  <si>
    <t>Cargar OnePiece de pallet a mesa</t>
  </si>
  <si>
    <t>Colocar OnePiece de mesa a caja</t>
  </si>
  <si>
    <t>2 Salerno - 2 Baby</t>
  </si>
  <si>
    <t>1 Salerno - 4 Monacos</t>
  </si>
  <si>
    <t>Poner forro, cartón y cinta adhesiva</t>
  </si>
  <si>
    <t>Operador</t>
  </si>
  <si>
    <t>Henry - Fausto</t>
  </si>
  <si>
    <t>Wladimir - Daniel</t>
  </si>
  <si>
    <t>Colocar Herrajes</t>
  </si>
  <si>
    <t>Colocar Herrajes en OnePiece en caja</t>
  </si>
  <si>
    <t>Colocar Asientos</t>
  </si>
  <si>
    <t>Colocar Asientos en OnePiece en caja</t>
  </si>
  <si>
    <t>Cerrar Cajas</t>
  </si>
  <si>
    <t>Grapada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</si>
</sst>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7">
    <dxf>
      <numFmt numFmtId="21" formatCode="d\-mmm"/>
    </dxf>
    <dxf>
      <alignment horizontal="general" vertical="bottom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6F478-3A2D-450F-A4FE-935DF5BA5E4F}" name="Tabla1" displayName="Tabla1" ref="A1:H25" totalsRowShown="0" headerRowDxfId="6">
  <autoFilter ref="A1:H25" xr:uid="{6276F478-3A2D-450F-A4FE-935DF5BA5E4F}"/>
  <tableColumns count="8">
    <tableColumn id="1" xr3:uid="{081A3130-CEC0-4F39-A537-09733CD74CC7}" name="Fecha"/>
    <tableColumn id="8" xr3:uid="{3F047212-8611-488F-B637-13D48787D7DD}" name="Operador" dataDxfId="3"/>
    <tableColumn id="5" xr3:uid="{62F277EF-9D09-4215-8BBB-9382CDF52B34}" name="OnePiece"/>
    <tableColumn id="7" xr3:uid="{9004FCC6-48C7-4B21-B619-D92413501CE5}" name="OnePieceVarios"/>
    <tableColumn id="2" xr3:uid="{58835C0A-2165-4C57-A9F4-D446C5701477}" name="Cantidad"/>
    <tableColumn id="3" xr3:uid="{E523A570-A24B-438F-9208-34FEABDF5A0D}" name="Tiempo General [s]"/>
    <tableColumn id="4" xr3:uid="{833A01C5-E0C6-4518-906B-8680846F02FF}" name="Tiempo Unidad [s]">
      <calculatedColumnFormula>Tabla1[[#This Row],[Tiempo General '[s']]]/Tabla1[[#This Row],[Cantidad]]</calculatedColumnFormula>
    </tableColumn>
    <tableColumn id="6" xr3:uid="{8021A00F-0A86-4A4A-82F7-3887A0AE635A}" name="Ob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F099EA-5FCF-4973-885F-8131DFA608CB}" name="Tabla14" displayName="Tabla14" ref="A1:H19" totalsRowShown="0" headerRowDxfId="1">
  <autoFilter ref="A1:H19" xr:uid="{6276F478-3A2D-450F-A4FE-935DF5BA5E4F}"/>
  <tableColumns count="8">
    <tableColumn id="1" xr3:uid="{622CE746-8868-4EE6-A388-FA588649ADC9}" name="Fecha"/>
    <tableColumn id="8" xr3:uid="{169833D5-4725-4BE1-BFF8-C5493D2F0CCA}" name="Operador" dataDxfId="0"/>
    <tableColumn id="5" xr3:uid="{CCC54752-9BA4-469E-965E-26C1FC437006}" name="OnePiece"/>
    <tableColumn id="6" xr3:uid="{FD6C57E4-F1BB-4340-8603-C6FDFFCED45E}" name="OnePieceVarios"/>
    <tableColumn id="2" xr3:uid="{0FA2F229-D926-4615-BDB6-A30764E616A1}" name="Cantidad"/>
    <tableColumn id="3" xr3:uid="{CE0401DF-7887-45D9-A38D-053FF8652B31}" name="Tiempo General [s]"/>
    <tableColumn id="4" xr3:uid="{04FA6454-D649-47E1-82E3-0D2C0CAAA417}" name="Tiempo Unidad [s]">
      <calculatedColumnFormula>Tabla14[[#This Row],[Tiempo General '[s']]]/Tabla14[[#This Row],[Cantidad]]</calculatedColumnFormula>
    </tableColumn>
    <tableColumn id="7" xr3:uid="{40D3E5E0-64EF-4516-A859-35941FEB4C9B}" name="Ob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38F73C-61E9-4E83-AD84-10D584E53CD6}" name="Tabla146" displayName="Tabla146" ref="A1:I23" totalsRowShown="0" headerRowDxfId="5">
  <autoFilter ref="A1:I23" xr:uid="{6276F478-3A2D-450F-A4FE-935DF5BA5E4F}"/>
  <tableColumns count="9">
    <tableColumn id="1" xr3:uid="{F3E1656E-61D6-48AF-AB6A-D6578AB6EA5B}" name="Fecha"/>
    <tableColumn id="8" xr3:uid="{2B95C011-EAA2-4AEF-9F19-23B3F50A3392}" name="Operador" dataDxfId="2"/>
    <tableColumn id="10" xr3:uid="{EB9895D4-B8C0-43B9-8A82-3A68E6AA1CEC}" name="OnePiece" dataDxfId="4"/>
    <tableColumn id="5" xr3:uid="{3F2F081F-5FB4-4BEE-91A9-1B44D5D708B8}" name="Proceso"/>
    <tableColumn id="6" xr3:uid="{B0DDD822-D31D-40C8-A789-317526297CBE}" name="Actividad"/>
    <tableColumn id="2" xr3:uid="{A8DD7010-D1C4-46AC-9E3D-A69BF02C87B7}" name="Cantidad"/>
    <tableColumn id="3" xr3:uid="{4C38EF3B-3207-4972-9D6E-405198252739}" name="Tiempo General [s]"/>
    <tableColumn id="4" xr3:uid="{A5636230-31AA-4D3B-A442-5BB8D1CCD01A}" name="Tiempo Unidad [s]">
      <calculatedColumnFormula>Tabla146[[#This Row],[Tiempo General '[s']]]/Tabla146[[#This Row],[Cantidad]]</calculatedColumnFormula>
    </tableColumn>
    <tableColumn id="7" xr3:uid="{CEFDFB3A-1209-4AEB-8D4B-FE8ABA357144}" name="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5D5E-00B2-4653-9875-FC911D239015}">
  <dimension ref="A1:K25"/>
  <sheetViews>
    <sheetView tabSelected="1" zoomScaleNormal="100" workbookViewId="0">
      <pane ySplit="1" topLeftCell="A5" activePane="bottomLeft" state="frozen"/>
      <selection activeCell="O1" sqref="O1"/>
      <selection pane="bottomLeft" activeCell="C2" sqref="C2:C25"/>
    </sheetView>
  </sheetViews>
  <sheetFormatPr baseColWidth="10" defaultRowHeight="15" x14ac:dyDescent="0.25"/>
  <cols>
    <col min="1" max="1" width="14.85546875" bestFit="1" customWidth="1"/>
    <col min="2" max="2" width="16.5703125" bestFit="1" customWidth="1"/>
    <col min="3" max="3" width="11.85546875" bestFit="1" customWidth="1"/>
    <col min="4" max="4" width="19.140625" customWidth="1"/>
    <col min="6" max="6" width="13.140625" bestFit="1" customWidth="1"/>
    <col min="7" max="7" width="12.42578125" bestFit="1" customWidth="1"/>
    <col min="8" max="8" width="17.85546875" bestFit="1" customWidth="1"/>
    <col min="10" max="10" width="10.7109375" bestFit="1" customWidth="1"/>
    <col min="11" max="11" width="14.7109375" bestFit="1" customWidth="1"/>
  </cols>
  <sheetData>
    <row r="1" spans="1:11" ht="30" x14ac:dyDescent="0.25">
      <c r="A1" s="3" t="s">
        <v>5</v>
      </c>
      <c r="B1" s="3" t="s">
        <v>40</v>
      </c>
      <c r="C1" s="3" t="s">
        <v>6</v>
      </c>
      <c r="D1" s="3" t="s">
        <v>19</v>
      </c>
      <c r="E1" s="3" t="s">
        <v>3</v>
      </c>
      <c r="F1" s="2" t="s">
        <v>9</v>
      </c>
      <c r="G1" s="2" t="s">
        <v>10</v>
      </c>
      <c r="H1" s="3" t="s">
        <v>15</v>
      </c>
      <c r="K1" s="2"/>
    </row>
    <row r="2" spans="1:11" x14ac:dyDescent="0.25">
      <c r="A2" s="1">
        <v>45751</v>
      </c>
      <c r="B2" s="1"/>
      <c r="C2" t="s">
        <v>1</v>
      </c>
      <c r="E2">
        <v>3</v>
      </c>
      <c r="F2">
        <v>27.28</v>
      </c>
      <c r="G2">
        <f>Tabla1[[#This Row],[Tiempo General '[s']]]/Tabla1[[#This Row],[Cantidad]]</f>
        <v>9.0933333333333337</v>
      </c>
      <c r="K2" s="4"/>
    </row>
    <row r="3" spans="1:11" x14ac:dyDescent="0.25">
      <c r="A3" s="1">
        <v>45751</v>
      </c>
      <c r="B3" s="1"/>
      <c r="C3" t="s">
        <v>8</v>
      </c>
      <c r="D3" t="s">
        <v>4</v>
      </c>
      <c r="E3">
        <v>2</v>
      </c>
      <c r="F3">
        <v>26.48</v>
      </c>
      <c r="G3">
        <f>Tabla1[[#This Row],[Tiempo General '[s']]]/Tabla1[[#This Row],[Cantidad]]</f>
        <v>13.24</v>
      </c>
      <c r="K3" s="4"/>
    </row>
    <row r="4" spans="1:11" x14ac:dyDescent="0.25">
      <c r="A4" s="1">
        <v>45751</v>
      </c>
      <c r="B4" s="1"/>
      <c r="C4" t="s">
        <v>1</v>
      </c>
      <c r="E4">
        <v>2</v>
      </c>
      <c r="F4">
        <v>18.239999999999998</v>
      </c>
      <c r="G4">
        <f>Tabla1[[#This Row],[Tiempo General '[s']]]/Tabla1[[#This Row],[Cantidad]]</f>
        <v>9.1199999999999992</v>
      </c>
      <c r="K4" s="4"/>
    </row>
    <row r="5" spans="1:11" x14ac:dyDescent="0.25">
      <c r="A5" s="1">
        <v>45751</v>
      </c>
      <c r="B5" s="1"/>
      <c r="C5" t="s">
        <v>0</v>
      </c>
      <c r="E5">
        <v>3</v>
      </c>
      <c r="F5">
        <v>54.84</v>
      </c>
      <c r="G5">
        <f>Tabla1[[#This Row],[Tiempo General '[s']]]/Tabla1[[#This Row],[Cantidad]]</f>
        <v>18.28</v>
      </c>
      <c r="K5" s="4"/>
    </row>
    <row r="6" spans="1:11" x14ac:dyDescent="0.25">
      <c r="A6" s="1">
        <v>45751</v>
      </c>
      <c r="B6" s="1"/>
      <c r="C6" t="s">
        <v>0</v>
      </c>
      <c r="E6">
        <v>5</v>
      </c>
      <c r="F6">
        <v>101.48</v>
      </c>
      <c r="G6">
        <f>Tabla1[[#This Row],[Tiempo General '[s']]]/Tabla1[[#This Row],[Cantidad]]</f>
        <v>20.295999999999999</v>
      </c>
      <c r="K6" s="4"/>
    </row>
    <row r="7" spans="1:11" x14ac:dyDescent="0.25">
      <c r="A7" s="1">
        <v>45751</v>
      </c>
      <c r="B7" s="1"/>
      <c r="C7" t="s">
        <v>7</v>
      </c>
      <c r="E7">
        <v>2</v>
      </c>
      <c r="F7">
        <v>32.049999999999997</v>
      </c>
      <c r="G7">
        <f>Tabla1[[#This Row],[Tiempo General '[s']]]/Tabla1[[#This Row],[Cantidad]]</f>
        <v>16.024999999999999</v>
      </c>
      <c r="K7" s="4"/>
    </row>
    <row r="8" spans="1:11" x14ac:dyDescent="0.25">
      <c r="A8" s="1">
        <v>45761</v>
      </c>
      <c r="B8" s="1" t="s">
        <v>41</v>
      </c>
      <c r="C8" t="s">
        <v>8</v>
      </c>
      <c r="D8" t="s">
        <v>13</v>
      </c>
      <c r="E8">
        <v>2</v>
      </c>
      <c r="F8">
        <v>54.45</v>
      </c>
      <c r="G8">
        <f>Tabla1[[#This Row],[Tiempo General '[s']]]/Tabla1[[#This Row],[Cantidad]]</f>
        <v>27.225000000000001</v>
      </c>
    </row>
    <row r="9" spans="1:11" x14ac:dyDescent="0.25">
      <c r="A9" s="1">
        <v>45761</v>
      </c>
      <c r="B9" s="1" t="s">
        <v>41</v>
      </c>
      <c r="C9" t="s">
        <v>8</v>
      </c>
      <c r="D9" t="s">
        <v>14</v>
      </c>
      <c r="E9">
        <v>5</v>
      </c>
      <c r="F9">
        <v>132.99</v>
      </c>
      <c r="G9">
        <f>Tabla1[[#This Row],[Tiempo General '[s']]]/Tabla1[[#This Row],[Cantidad]]</f>
        <v>26.598000000000003</v>
      </c>
    </row>
    <row r="10" spans="1:11" x14ac:dyDescent="0.25">
      <c r="A10" s="1">
        <v>45761</v>
      </c>
      <c r="B10" s="1" t="s">
        <v>41</v>
      </c>
      <c r="C10" t="s">
        <v>0</v>
      </c>
      <c r="E10">
        <v>5</v>
      </c>
      <c r="F10">
        <v>122.35</v>
      </c>
      <c r="G10">
        <f>Tabla1[[#This Row],[Tiempo General '[s']]]/Tabla1[[#This Row],[Cantidad]]</f>
        <v>24.47</v>
      </c>
    </row>
    <row r="11" spans="1:11" x14ac:dyDescent="0.25">
      <c r="A11" s="1">
        <v>45761</v>
      </c>
      <c r="B11" s="1" t="s">
        <v>41</v>
      </c>
      <c r="C11" t="s">
        <v>0</v>
      </c>
      <c r="E11">
        <v>3</v>
      </c>
      <c r="F11">
        <v>71.099999999999994</v>
      </c>
      <c r="G11">
        <f>Tabla1[[#This Row],[Tiempo General '[s']]]/Tabla1[[#This Row],[Cantidad]]</f>
        <v>23.7</v>
      </c>
      <c r="H11" t="s">
        <v>16</v>
      </c>
    </row>
    <row r="12" spans="1:11" x14ac:dyDescent="0.25">
      <c r="A12" s="1">
        <v>45761</v>
      </c>
      <c r="B12" s="1" t="s">
        <v>41</v>
      </c>
      <c r="C12" t="s">
        <v>2</v>
      </c>
      <c r="E12">
        <v>2</v>
      </c>
      <c r="F12">
        <v>32.340000000000003</v>
      </c>
      <c r="G12">
        <f>Tabla1[[#This Row],[Tiempo General '[s']]]/Tabla1[[#This Row],[Cantidad]]</f>
        <v>16.170000000000002</v>
      </c>
    </row>
    <row r="13" spans="1:11" x14ac:dyDescent="0.25">
      <c r="A13" s="1">
        <v>45761</v>
      </c>
      <c r="B13" s="1" t="s">
        <v>41</v>
      </c>
      <c r="C13" t="s">
        <v>18</v>
      </c>
      <c r="E13">
        <v>1</v>
      </c>
      <c r="F13">
        <v>11.8</v>
      </c>
      <c r="G13">
        <f>Tabla1[[#This Row],[Tiempo General '[s']]]/Tabla1[[#This Row],[Cantidad]]</f>
        <v>11.8</v>
      </c>
    </row>
    <row r="14" spans="1:11" x14ac:dyDescent="0.25">
      <c r="A14" s="1">
        <v>45761</v>
      </c>
      <c r="B14" s="1" t="s">
        <v>41</v>
      </c>
      <c r="C14" t="s">
        <v>1</v>
      </c>
      <c r="E14">
        <v>1</v>
      </c>
      <c r="F14">
        <v>10.62</v>
      </c>
      <c r="G14">
        <f>Tabla1[[#This Row],[Tiempo General '[s']]]/Tabla1[[#This Row],[Cantidad]]</f>
        <v>10.62</v>
      </c>
    </row>
    <row r="15" spans="1:11" x14ac:dyDescent="0.25">
      <c r="A15" s="1">
        <v>45761</v>
      </c>
      <c r="B15" s="1" t="s">
        <v>41</v>
      </c>
      <c r="C15" t="s">
        <v>0</v>
      </c>
      <c r="E15">
        <v>1</v>
      </c>
      <c r="F15">
        <v>18.86</v>
      </c>
      <c r="G15">
        <f>Tabla1[[#This Row],[Tiempo General '[s']]]/Tabla1[[#This Row],[Cantidad]]</f>
        <v>18.86</v>
      </c>
    </row>
    <row r="16" spans="1:11" x14ac:dyDescent="0.25">
      <c r="A16" s="1">
        <v>45761</v>
      </c>
      <c r="B16" s="1" t="s">
        <v>41</v>
      </c>
      <c r="C16" t="s">
        <v>2</v>
      </c>
      <c r="E16">
        <v>4</v>
      </c>
      <c r="F16">
        <v>75.17</v>
      </c>
      <c r="G16">
        <f>Tabla1[[#This Row],[Tiempo General '[s']]]/Tabla1[[#This Row],[Cantidad]]</f>
        <v>18.7925</v>
      </c>
      <c r="H16" t="s">
        <v>16</v>
      </c>
    </row>
    <row r="17" spans="1:8" x14ac:dyDescent="0.25">
      <c r="A17" s="1">
        <v>45761</v>
      </c>
      <c r="B17" s="1" t="s">
        <v>41</v>
      </c>
      <c r="C17" t="s">
        <v>18</v>
      </c>
      <c r="E17">
        <v>1</v>
      </c>
      <c r="F17">
        <v>26.46</v>
      </c>
      <c r="G17">
        <f>Tabla1[[#This Row],[Tiempo General '[s']]]/Tabla1[[#This Row],[Cantidad]]</f>
        <v>26.46</v>
      </c>
      <c r="H17" t="s">
        <v>16</v>
      </c>
    </row>
    <row r="18" spans="1:8" x14ac:dyDescent="0.25">
      <c r="A18" s="1">
        <v>45762</v>
      </c>
      <c r="B18" s="1" t="s">
        <v>41</v>
      </c>
      <c r="C18" t="s">
        <v>0</v>
      </c>
      <c r="E18">
        <v>4</v>
      </c>
      <c r="F18">
        <v>113.74</v>
      </c>
      <c r="G18">
        <f>Tabla1[[#This Row],[Tiempo General '[s']]]/Tabla1[[#This Row],[Cantidad]]</f>
        <v>28.434999999999999</v>
      </c>
    </row>
    <row r="19" spans="1:8" x14ac:dyDescent="0.25">
      <c r="A19" s="1">
        <v>45762</v>
      </c>
      <c r="B19" s="1" t="s">
        <v>41</v>
      </c>
      <c r="C19" t="s">
        <v>22</v>
      </c>
      <c r="E19">
        <v>3</v>
      </c>
      <c r="F19">
        <v>38.840000000000003</v>
      </c>
      <c r="G19">
        <f>Tabla1[[#This Row],[Tiempo General '[s']]]/Tabla1[[#This Row],[Cantidad]]</f>
        <v>12.946666666666667</v>
      </c>
    </row>
    <row r="20" spans="1:8" x14ac:dyDescent="0.25">
      <c r="A20" s="1">
        <v>45763</v>
      </c>
      <c r="B20" s="1" t="s">
        <v>41</v>
      </c>
      <c r="C20" t="s">
        <v>8</v>
      </c>
      <c r="D20" t="s">
        <v>28</v>
      </c>
      <c r="E20">
        <v>4</v>
      </c>
      <c r="F20">
        <v>70.22</v>
      </c>
      <c r="G20">
        <f>Tabla1[[#This Row],[Tiempo General '[s']]]/Tabla1[[#This Row],[Cantidad]]</f>
        <v>17.555</v>
      </c>
    </row>
    <row r="21" spans="1:8" x14ac:dyDescent="0.25">
      <c r="A21" s="1">
        <v>45763</v>
      </c>
      <c r="B21" s="1" t="s">
        <v>41</v>
      </c>
      <c r="C21" t="s">
        <v>18</v>
      </c>
      <c r="E21">
        <v>5</v>
      </c>
      <c r="F21">
        <f>60+53.71</f>
        <v>113.71000000000001</v>
      </c>
      <c r="G21">
        <f>Tabla1[[#This Row],[Tiempo General '[s']]]/Tabla1[[#This Row],[Cantidad]]</f>
        <v>22.742000000000001</v>
      </c>
    </row>
    <row r="22" spans="1:8" x14ac:dyDescent="0.25">
      <c r="A22" s="1">
        <v>45763</v>
      </c>
      <c r="B22" s="1" t="s">
        <v>41</v>
      </c>
      <c r="C22" t="s">
        <v>18</v>
      </c>
      <c r="E22">
        <v>2</v>
      </c>
      <c r="F22">
        <v>34.520000000000003</v>
      </c>
      <c r="G22">
        <f>Tabla1[[#This Row],[Tiempo General '[s']]]/Tabla1[[#This Row],[Cantidad]]</f>
        <v>17.260000000000002</v>
      </c>
    </row>
    <row r="23" spans="1:8" x14ac:dyDescent="0.25">
      <c r="A23" s="1">
        <v>45764</v>
      </c>
      <c r="B23" s="1" t="s">
        <v>41</v>
      </c>
      <c r="C23" t="s">
        <v>8</v>
      </c>
      <c r="D23" t="s">
        <v>37</v>
      </c>
      <c r="E23">
        <v>4</v>
      </c>
      <c r="F23">
        <v>49.5</v>
      </c>
      <c r="G23">
        <f>Tabla1[[#This Row],[Tiempo General '[s']]]/Tabla1[[#This Row],[Cantidad]]</f>
        <v>12.375</v>
      </c>
    </row>
    <row r="24" spans="1:8" x14ac:dyDescent="0.25">
      <c r="A24" s="1">
        <v>45764</v>
      </c>
      <c r="B24" s="1" t="s">
        <v>41</v>
      </c>
      <c r="C24" t="s">
        <v>8</v>
      </c>
      <c r="D24" t="s">
        <v>38</v>
      </c>
      <c r="E24">
        <v>5</v>
      </c>
      <c r="F24">
        <f>60+18.42</f>
        <v>78.42</v>
      </c>
      <c r="G24">
        <f>Tabla1[[#This Row],[Tiempo General '[s']]]/Tabla1[[#This Row],[Cantidad]]</f>
        <v>15.684000000000001</v>
      </c>
    </row>
    <row r="25" spans="1:8" x14ac:dyDescent="0.25">
      <c r="A25" s="1">
        <v>45769</v>
      </c>
      <c r="B25" s="1" t="s">
        <v>42</v>
      </c>
      <c r="C25" t="s">
        <v>0</v>
      </c>
      <c r="E25">
        <v>4</v>
      </c>
      <c r="F25">
        <v>88.13</v>
      </c>
      <c r="G25">
        <f>Tabla1[[#This Row],[Tiempo General '[s']]]/Tabla1[[#This Row],[Cantidad]]</f>
        <v>22.032499999999999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AF08-2762-4E81-91AC-4892B4868CE5}">
  <dimension ref="A1:K19"/>
  <sheetViews>
    <sheetView workbookViewId="0">
      <pane ySplit="1" topLeftCell="A2" activePane="bottomLeft" state="frozen"/>
      <selection activeCell="Q1" sqref="Q1"/>
      <selection pane="bottomLeft" activeCell="A19" sqref="A19:B19"/>
    </sheetView>
  </sheetViews>
  <sheetFormatPr baseColWidth="10" defaultRowHeight="15" x14ac:dyDescent="0.25"/>
  <cols>
    <col min="1" max="1" width="14.85546875" bestFit="1" customWidth="1"/>
    <col min="2" max="2" width="16.5703125" bestFit="1" customWidth="1"/>
    <col min="3" max="3" width="17" bestFit="1" customWidth="1"/>
    <col min="4" max="4" width="19.140625" bestFit="1" customWidth="1"/>
    <col min="6" max="6" width="13.140625" bestFit="1" customWidth="1"/>
    <col min="7" max="7" width="12.42578125" bestFit="1" customWidth="1"/>
    <col min="8" max="8" width="17.85546875" customWidth="1"/>
    <col min="10" max="10" width="10.7109375" bestFit="1" customWidth="1"/>
    <col min="11" max="11" width="14.7109375" bestFit="1" customWidth="1"/>
  </cols>
  <sheetData>
    <row r="1" spans="1:11" ht="30" x14ac:dyDescent="0.25">
      <c r="A1" s="3" t="s">
        <v>5</v>
      </c>
      <c r="B1" s="3" t="s">
        <v>40</v>
      </c>
      <c r="C1" s="3" t="s">
        <v>6</v>
      </c>
      <c r="D1" s="3" t="s">
        <v>19</v>
      </c>
      <c r="E1" s="3" t="s">
        <v>3</v>
      </c>
      <c r="F1" s="2" t="s">
        <v>9</v>
      </c>
      <c r="G1" s="2" t="s">
        <v>10</v>
      </c>
      <c r="H1" s="3" t="s">
        <v>15</v>
      </c>
      <c r="K1" s="2"/>
    </row>
    <row r="2" spans="1:11" x14ac:dyDescent="0.25">
      <c r="A2" s="1">
        <v>45761</v>
      </c>
      <c r="B2" s="1" t="s">
        <v>41</v>
      </c>
      <c r="C2" t="s">
        <v>18</v>
      </c>
      <c r="E2">
        <v>5</v>
      </c>
      <c r="F2">
        <v>247.42</v>
      </c>
      <c r="G2">
        <f>Tabla14[[#This Row],[Tiempo General '[s']]]/Tabla14[[#This Row],[Cantidad]]</f>
        <v>49.483999999999995</v>
      </c>
      <c r="H2" t="s">
        <v>17</v>
      </c>
      <c r="K2" s="4"/>
    </row>
    <row r="3" spans="1:11" x14ac:dyDescent="0.25">
      <c r="A3" s="1">
        <v>45761</v>
      </c>
      <c r="B3" s="1" t="s">
        <v>41</v>
      </c>
      <c r="C3" t="s">
        <v>8</v>
      </c>
      <c r="D3" t="s">
        <v>11</v>
      </c>
      <c r="E3">
        <v>5</v>
      </c>
      <c r="F3">
        <v>335.66</v>
      </c>
      <c r="G3">
        <f>Tabla14[[#This Row],[Tiempo General '[s']]]/Tabla14[[#This Row],[Cantidad]]</f>
        <v>67.132000000000005</v>
      </c>
      <c r="K3" s="4"/>
    </row>
    <row r="4" spans="1:11" x14ac:dyDescent="0.25">
      <c r="A4" s="1">
        <v>45761</v>
      </c>
      <c r="B4" s="1" t="s">
        <v>41</v>
      </c>
      <c r="C4" t="s">
        <v>8</v>
      </c>
      <c r="D4" t="s">
        <v>12</v>
      </c>
      <c r="E4">
        <v>4</v>
      </c>
      <c r="F4">
        <v>73.650000000000006</v>
      </c>
      <c r="G4">
        <f>Tabla14[[#This Row],[Tiempo General '[s']]]/Tabla14[[#This Row],[Cantidad]]</f>
        <v>18.412500000000001</v>
      </c>
      <c r="K4" s="4"/>
    </row>
    <row r="5" spans="1:11" x14ac:dyDescent="0.25">
      <c r="A5" s="1">
        <v>45761</v>
      </c>
      <c r="B5" s="1" t="s">
        <v>41</v>
      </c>
      <c r="C5" t="s">
        <v>2</v>
      </c>
      <c r="E5">
        <v>5</v>
      </c>
      <c r="F5">
        <v>145.75</v>
      </c>
      <c r="G5">
        <f>Tabla14[[#This Row],[Tiempo General '[s']]]/Tabla14[[#This Row],[Cantidad]]</f>
        <v>29.15</v>
      </c>
      <c r="K5" s="4"/>
    </row>
    <row r="6" spans="1:11" x14ac:dyDescent="0.25">
      <c r="A6" s="1">
        <v>45761</v>
      </c>
      <c r="B6" s="1" t="s">
        <v>41</v>
      </c>
      <c r="C6" t="s">
        <v>18</v>
      </c>
      <c r="E6">
        <v>4</v>
      </c>
      <c r="F6">
        <v>299.05</v>
      </c>
      <c r="G6">
        <f>Tabla14[[#This Row],[Tiempo General '[s']]]/Tabla14[[#This Row],[Cantidad]]</f>
        <v>74.762500000000003</v>
      </c>
      <c r="H6" t="s">
        <v>17</v>
      </c>
      <c r="K6" s="4"/>
    </row>
    <row r="7" spans="1:11" x14ac:dyDescent="0.25">
      <c r="A7" s="1">
        <v>45762</v>
      </c>
      <c r="B7" s="1" t="s">
        <v>41</v>
      </c>
      <c r="C7" t="s">
        <v>0</v>
      </c>
      <c r="E7">
        <v>4</v>
      </c>
      <c r="F7">
        <v>214.5</v>
      </c>
      <c r="G7">
        <f>Tabla14[[#This Row],[Tiempo General '[s']]]/Tabla14[[#This Row],[Cantidad]]</f>
        <v>53.625</v>
      </c>
      <c r="K7" s="4"/>
    </row>
    <row r="8" spans="1:11" x14ac:dyDescent="0.25">
      <c r="A8" s="1">
        <v>45762</v>
      </c>
      <c r="B8" s="1" t="s">
        <v>41</v>
      </c>
      <c r="C8" t="s">
        <v>8</v>
      </c>
      <c r="D8" t="s">
        <v>20</v>
      </c>
      <c r="E8">
        <v>4</v>
      </c>
      <c r="F8">
        <v>134.16999999999999</v>
      </c>
      <c r="G8">
        <f>Tabla14[[#This Row],[Tiempo General '[s']]]/Tabla14[[#This Row],[Cantidad]]</f>
        <v>33.542499999999997</v>
      </c>
    </row>
    <row r="9" spans="1:11" x14ac:dyDescent="0.25">
      <c r="A9" s="1">
        <v>45762</v>
      </c>
      <c r="B9" s="1" t="s">
        <v>41</v>
      </c>
      <c r="C9" t="s">
        <v>1</v>
      </c>
      <c r="E9">
        <v>4</v>
      </c>
      <c r="F9">
        <v>169.76</v>
      </c>
      <c r="G9">
        <f>Tabla14[[#This Row],[Tiempo General '[s']]]/Tabla14[[#This Row],[Cantidad]]</f>
        <v>42.44</v>
      </c>
      <c r="H9" t="s">
        <v>21</v>
      </c>
    </row>
    <row r="10" spans="1:11" x14ac:dyDescent="0.25">
      <c r="A10" s="1">
        <v>45762</v>
      </c>
      <c r="B10" s="1" t="s">
        <v>41</v>
      </c>
      <c r="C10" t="s">
        <v>2</v>
      </c>
      <c r="E10">
        <v>2</v>
      </c>
      <c r="F10">
        <v>49.71</v>
      </c>
      <c r="G10">
        <f>Tabla14[[#This Row],[Tiempo General '[s']]]/Tabla14[[#This Row],[Cantidad]]</f>
        <v>24.855</v>
      </c>
    </row>
    <row r="11" spans="1:11" x14ac:dyDescent="0.25">
      <c r="A11" s="1">
        <v>45762</v>
      </c>
      <c r="B11" s="1" t="s">
        <v>41</v>
      </c>
      <c r="C11" t="s">
        <v>7</v>
      </c>
      <c r="E11">
        <v>4</v>
      </c>
      <c r="F11">
        <v>117.55</v>
      </c>
      <c r="G11">
        <f>Tabla14[[#This Row],[Tiempo General '[s']]]/Tabla14[[#This Row],[Cantidad]]</f>
        <v>29.387499999999999</v>
      </c>
    </row>
    <row r="12" spans="1:11" x14ac:dyDescent="0.25">
      <c r="A12" s="1">
        <v>45762</v>
      </c>
      <c r="B12" s="1" t="s">
        <v>41</v>
      </c>
      <c r="C12" t="s">
        <v>0</v>
      </c>
      <c r="E12">
        <v>4</v>
      </c>
      <c r="F12">
        <v>187.66</v>
      </c>
      <c r="G12">
        <f>Tabla14[[#This Row],[Tiempo General '[s']]]/Tabla14[[#This Row],[Cantidad]]</f>
        <v>46.914999999999999</v>
      </c>
    </row>
    <row r="13" spans="1:11" x14ac:dyDescent="0.25">
      <c r="A13" s="1">
        <v>45762</v>
      </c>
      <c r="B13" s="1" t="s">
        <v>41</v>
      </c>
      <c r="C13" t="s">
        <v>7</v>
      </c>
      <c r="E13">
        <v>1</v>
      </c>
      <c r="F13">
        <v>35.799999999999997</v>
      </c>
      <c r="G13">
        <f>Tabla14[[#This Row],[Tiempo General '[s']]]/Tabla14[[#This Row],[Cantidad]]</f>
        <v>35.799999999999997</v>
      </c>
    </row>
    <row r="14" spans="1:11" x14ac:dyDescent="0.25">
      <c r="A14" s="1">
        <v>45763</v>
      </c>
      <c r="B14" s="1" t="s">
        <v>41</v>
      </c>
      <c r="C14" t="s">
        <v>8</v>
      </c>
      <c r="D14" t="s">
        <v>31</v>
      </c>
      <c r="E14">
        <v>5</v>
      </c>
      <c r="F14">
        <f>180+32.54</f>
        <v>212.54</v>
      </c>
      <c r="G14">
        <f>Tabla14[[#This Row],[Tiempo General '[s']]]/Tabla14[[#This Row],[Cantidad]]</f>
        <v>42.507999999999996</v>
      </c>
    </row>
    <row r="15" spans="1:11" x14ac:dyDescent="0.25">
      <c r="A15" s="1">
        <v>45764</v>
      </c>
      <c r="B15" s="1" t="s">
        <v>41</v>
      </c>
      <c r="C15" t="s">
        <v>2</v>
      </c>
      <c r="E15">
        <v>4</v>
      </c>
      <c r="F15">
        <f>120+6.97</f>
        <v>126.97</v>
      </c>
      <c r="G15">
        <f>Tabla14[[#This Row],[Tiempo General '[s']]]/Tabla14[[#This Row],[Cantidad]]</f>
        <v>31.7425</v>
      </c>
    </row>
    <row r="16" spans="1:11" x14ac:dyDescent="0.25">
      <c r="A16" s="1">
        <v>45764</v>
      </c>
      <c r="B16" s="1" t="s">
        <v>41</v>
      </c>
      <c r="C16" t="s">
        <v>0</v>
      </c>
      <c r="E16">
        <v>1</v>
      </c>
      <c r="F16">
        <v>56.9</v>
      </c>
      <c r="G16">
        <f>Tabla14[[#This Row],[Tiempo General '[s']]]/Tabla14[[#This Row],[Cantidad]]</f>
        <v>56.9</v>
      </c>
    </row>
    <row r="17" spans="1:7" x14ac:dyDescent="0.25">
      <c r="A17" s="1">
        <v>45769</v>
      </c>
      <c r="B17" s="1" t="s">
        <v>42</v>
      </c>
      <c r="C17" t="s">
        <v>0</v>
      </c>
      <c r="E17">
        <v>4</v>
      </c>
      <c r="F17">
        <f>120+50.77</f>
        <v>170.77</v>
      </c>
      <c r="G17">
        <f>Tabla14[[#This Row],[Tiempo General '[s']]]/Tabla14[[#This Row],[Cantidad]]</f>
        <v>42.692500000000003</v>
      </c>
    </row>
    <row r="18" spans="1:7" x14ac:dyDescent="0.25">
      <c r="A18" s="1">
        <v>45769</v>
      </c>
      <c r="B18" s="1" t="s">
        <v>42</v>
      </c>
      <c r="C18" t="s">
        <v>1</v>
      </c>
      <c r="E18">
        <v>1</v>
      </c>
      <c r="F18">
        <v>48.5</v>
      </c>
      <c r="G18">
        <f>Tabla14[[#This Row],[Tiempo General '[s']]]/Tabla14[[#This Row],[Cantidad]]</f>
        <v>48.5</v>
      </c>
    </row>
    <row r="19" spans="1:7" x14ac:dyDescent="0.25">
      <c r="A19" s="1">
        <v>45769</v>
      </c>
      <c r="B19" s="1" t="s">
        <v>42</v>
      </c>
      <c r="C19" t="s">
        <v>18</v>
      </c>
      <c r="E19">
        <v>1</v>
      </c>
      <c r="F19">
        <f>+(240+15.38)-(120+58.96)</f>
        <v>76.419999999999987</v>
      </c>
      <c r="G19">
        <f>Tabla14[[#This Row],[Tiempo General '[s']]]/Tabla14[[#This Row],[Cantidad]]</f>
        <v>76.419999999999987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EFAB-560B-4275-9596-AD14C4204ED4}">
  <dimension ref="A1:L23"/>
  <sheetViews>
    <sheetView workbookViewId="0">
      <pane ySplit="1" topLeftCell="A2" activePane="bottomLeft" state="frozen"/>
      <selection activeCell="L1" sqref="L1"/>
      <selection pane="bottomLeft" activeCell="C23" sqref="C23"/>
    </sheetView>
  </sheetViews>
  <sheetFormatPr baseColWidth="10" defaultRowHeight="15" x14ac:dyDescent="0.25"/>
  <cols>
    <col min="1" max="1" width="14.85546875" bestFit="1" customWidth="1"/>
    <col min="2" max="2" width="16.5703125" bestFit="1" customWidth="1"/>
    <col min="3" max="3" width="14.85546875" customWidth="1"/>
    <col min="4" max="4" width="29.7109375" bestFit="1" customWidth="1"/>
    <col min="5" max="5" width="30" bestFit="1" customWidth="1"/>
    <col min="7" max="7" width="13.140625" bestFit="1" customWidth="1"/>
    <col min="8" max="8" width="12.42578125" bestFit="1" customWidth="1"/>
    <col min="9" max="9" width="17.85546875" customWidth="1"/>
    <col min="11" max="11" width="29.7109375" bestFit="1" customWidth="1"/>
    <col min="12" max="12" width="14.7109375" bestFit="1" customWidth="1"/>
  </cols>
  <sheetData>
    <row r="1" spans="1:12" ht="30" x14ac:dyDescent="0.25">
      <c r="A1" s="3" t="s">
        <v>5</v>
      </c>
      <c r="B1" s="3" t="s">
        <v>40</v>
      </c>
      <c r="C1" s="3" t="s">
        <v>6</v>
      </c>
      <c r="D1" s="3" t="s">
        <v>23</v>
      </c>
      <c r="E1" s="3" t="s">
        <v>24</v>
      </c>
      <c r="F1" s="3" t="s">
        <v>3</v>
      </c>
      <c r="G1" s="2" t="s">
        <v>9</v>
      </c>
      <c r="H1" s="2" t="s">
        <v>10</v>
      </c>
      <c r="I1" s="3" t="s">
        <v>15</v>
      </c>
      <c r="L1" s="2"/>
    </row>
    <row r="2" spans="1:12" x14ac:dyDescent="0.25">
      <c r="A2" s="1">
        <v>45762</v>
      </c>
      <c r="B2" s="1" t="s">
        <v>41</v>
      </c>
      <c r="C2" s="1" t="s">
        <v>0</v>
      </c>
      <c r="D2" t="s">
        <v>29</v>
      </c>
      <c r="E2" t="s">
        <v>25</v>
      </c>
      <c r="F2">
        <v>4</v>
      </c>
      <c r="G2">
        <v>208.13</v>
      </c>
      <c r="H2">
        <f>Tabla146[[#This Row],[Tiempo General '[s']]]/Tabla146[[#This Row],[Cantidad]]</f>
        <v>52.032499999999999</v>
      </c>
      <c r="L2" s="4"/>
    </row>
    <row r="3" spans="1:12" x14ac:dyDescent="0.25">
      <c r="A3" s="1">
        <v>45762</v>
      </c>
      <c r="B3" s="1" t="s">
        <v>41</v>
      </c>
      <c r="C3" s="1" t="s">
        <v>0</v>
      </c>
      <c r="D3" t="s">
        <v>30</v>
      </c>
      <c r="E3" t="s">
        <v>26</v>
      </c>
      <c r="F3">
        <v>4</v>
      </c>
      <c r="G3">
        <v>53.02</v>
      </c>
      <c r="H3">
        <f>Tabla146[[#This Row],[Tiempo General '[s']]]/Tabla146[[#This Row],[Cantidad]]</f>
        <v>13.255000000000001</v>
      </c>
      <c r="L3" s="4"/>
    </row>
    <row r="4" spans="1:12" x14ac:dyDescent="0.25">
      <c r="A4" s="1">
        <v>45762</v>
      </c>
      <c r="B4" s="1" t="s">
        <v>41</v>
      </c>
      <c r="C4" s="1" t="s">
        <v>0</v>
      </c>
      <c r="D4" t="s">
        <v>34</v>
      </c>
      <c r="E4" t="s">
        <v>36</v>
      </c>
      <c r="F4">
        <v>4</v>
      </c>
      <c r="G4">
        <v>70.34</v>
      </c>
      <c r="H4">
        <f>Tabla146[[#This Row],[Tiempo General '[s']]]/Tabla146[[#This Row],[Cantidad]]</f>
        <v>17.585000000000001</v>
      </c>
      <c r="L4" s="4"/>
    </row>
    <row r="5" spans="1:12" x14ac:dyDescent="0.25">
      <c r="A5" s="1">
        <v>45762</v>
      </c>
      <c r="B5" s="1" t="s">
        <v>41</v>
      </c>
      <c r="C5" s="1" t="s">
        <v>7</v>
      </c>
      <c r="D5" t="s">
        <v>27</v>
      </c>
      <c r="E5" t="s">
        <v>35</v>
      </c>
      <c r="F5">
        <v>4</v>
      </c>
      <c r="G5">
        <v>77.25</v>
      </c>
      <c r="H5">
        <f>Tabla146[[#This Row],[Tiempo General '[s']]]/Tabla146[[#This Row],[Cantidad]]</f>
        <v>19.3125</v>
      </c>
      <c r="L5" s="4"/>
    </row>
    <row r="6" spans="1:12" x14ac:dyDescent="0.25">
      <c r="A6" s="1">
        <v>45763</v>
      </c>
      <c r="B6" s="1" t="s">
        <v>41</v>
      </c>
      <c r="C6" s="1" t="s">
        <v>0</v>
      </c>
      <c r="D6" t="s">
        <v>30</v>
      </c>
      <c r="E6" t="s">
        <v>26</v>
      </c>
      <c r="F6">
        <v>6</v>
      </c>
      <c r="G6">
        <f>60+28.57</f>
        <v>88.57</v>
      </c>
      <c r="H6">
        <f>Tabla146[[#This Row],[Tiempo General '[s']]]/Tabla146[[#This Row],[Cantidad]]</f>
        <v>14.761666666666665</v>
      </c>
    </row>
    <row r="7" spans="1:12" x14ac:dyDescent="0.25">
      <c r="A7" s="1">
        <v>45763</v>
      </c>
      <c r="B7" s="1" t="s">
        <v>41</v>
      </c>
      <c r="C7" s="1" t="s">
        <v>0</v>
      </c>
      <c r="D7" t="s">
        <v>30</v>
      </c>
      <c r="E7" t="s">
        <v>26</v>
      </c>
      <c r="F7">
        <v>6</v>
      </c>
      <c r="G7">
        <f>60+53.95</f>
        <v>113.95</v>
      </c>
      <c r="H7">
        <f>Tabla146[[#This Row],[Tiempo General '[s']]]/Tabla146[[#This Row],[Cantidad]]</f>
        <v>18.991666666666667</v>
      </c>
    </row>
    <row r="8" spans="1:12" x14ac:dyDescent="0.25">
      <c r="A8" s="1">
        <v>45763</v>
      </c>
      <c r="B8" s="1" t="s">
        <v>41</v>
      </c>
      <c r="C8" s="1" t="s">
        <v>0</v>
      </c>
      <c r="D8" t="s">
        <v>29</v>
      </c>
      <c r="E8" t="s">
        <v>25</v>
      </c>
      <c r="F8">
        <v>6</v>
      </c>
      <c r="G8">
        <f>120+2.26</f>
        <v>122.26</v>
      </c>
      <c r="H8">
        <f>Tabla146[[#This Row],[Tiempo General '[s']]]/Tabla146[[#This Row],[Cantidad]]</f>
        <v>20.376666666666669</v>
      </c>
    </row>
    <row r="9" spans="1:12" x14ac:dyDescent="0.25">
      <c r="A9" s="1">
        <v>45763</v>
      </c>
      <c r="B9" s="1" t="s">
        <v>41</v>
      </c>
      <c r="C9" s="1" t="s">
        <v>0</v>
      </c>
      <c r="D9" t="s">
        <v>32</v>
      </c>
      <c r="E9" t="s">
        <v>33</v>
      </c>
      <c r="F9">
        <v>6</v>
      </c>
      <c r="G9">
        <v>140.46</v>
      </c>
      <c r="H9">
        <f>Tabla146[[#This Row],[Tiempo General '[s']]]/Tabla146[[#This Row],[Cantidad]]</f>
        <v>23.41</v>
      </c>
    </row>
    <row r="10" spans="1:12" x14ac:dyDescent="0.25">
      <c r="A10" s="1">
        <v>45763</v>
      </c>
      <c r="B10" s="1" t="s">
        <v>41</v>
      </c>
      <c r="C10" s="1" t="s">
        <v>0</v>
      </c>
      <c r="D10" t="s">
        <v>34</v>
      </c>
      <c r="E10" t="s">
        <v>36</v>
      </c>
      <c r="F10">
        <v>6</v>
      </c>
      <c r="G10">
        <v>75.7</v>
      </c>
      <c r="H10">
        <f>Tabla146[[#This Row],[Tiempo General '[s']]]/Tabla146[[#This Row],[Cantidad]]</f>
        <v>12.616666666666667</v>
      </c>
    </row>
    <row r="11" spans="1:12" x14ac:dyDescent="0.25">
      <c r="A11" s="1">
        <v>45763</v>
      </c>
      <c r="B11" s="1" t="s">
        <v>41</v>
      </c>
      <c r="C11" s="1" t="s">
        <v>0</v>
      </c>
      <c r="D11" t="s">
        <v>27</v>
      </c>
      <c r="E11" t="s">
        <v>35</v>
      </c>
      <c r="F11">
        <v>6</v>
      </c>
      <c r="G11">
        <v>78.89</v>
      </c>
      <c r="H11">
        <f>Tabla146[[#This Row],[Tiempo General '[s']]]/Tabla146[[#This Row],[Cantidad]]</f>
        <v>13.148333333333333</v>
      </c>
    </row>
    <row r="12" spans="1:12" x14ac:dyDescent="0.25">
      <c r="A12" s="1">
        <v>45764</v>
      </c>
      <c r="B12" s="1" t="s">
        <v>41</v>
      </c>
      <c r="C12" s="1" t="s">
        <v>2</v>
      </c>
      <c r="D12" t="s">
        <v>29</v>
      </c>
      <c r="E12" t="s">
        <v>25</v>
      </c>
      <c r="F12">
        <v>12</v>
      </c>
      <c r="G12">
        <f>(60*5)+48.53</f>
        <v>348.53</v>
      </c>
      <c r="H12">
        <f>Tabla146[[#This Row],[Tiempo General '[s']]]/Tabla146[[#This Row],[Cantidad]]</f>
        <v>29.044166666666666</v>
      </c>
    </row>
    <row r="13" spans="1:12" x14ac:dyDescent="0.25">
      <c r="A13" s="1">
        <v>45764</v>
      </c>
      <c r="B13" s="1" t="s">
        <v>41</v>
      </c>
      <c r="C13" s="1" t="s">
        <v>2</v>
      </c>
      <c r="D13" t="s">
        <v>32</v>
      </c>
      <c r="E13" t="s">
        <v>33</v>
      </c>
      <c r="F13">
        <v>12</v>
      </c>
      <c r="G13">
        <f>+((60*8)+25.98)-((60*5)+48.53)+46.5</f>
        <v>203.95000000000005</v>
      </c>
      <c r="H13">
        <f>Tabla146[[#This Row],[Tiempo General '[s']]]/Tabla146[[#This Row],[Cantidad]]</f>
        <v>16.995833333333337</v>
      </c>
    </row>
    <row r="14" spans="1:12" x14ac:dyDescent="0.25">
      <c r="A14" s="1">
        <v>45764</v>
      </c>
      <c r="B14" s="1" t="s">
        <v>41</v>
      </c>
      <c r="C14" s="1" t="s">
        <v>2</v>
      </c>
      <c r="D14" t="s">
        <v>34</v>
      </c>
      <c r="E14" t="s">
        <v>36</v>
      </c>
      <c r="F14">
        <v>6</v>
      </c>
      <c r="G14">
        <f>(600+14.18)-(540+12.4)</f>
        <v>61.779999999999973</v>
      </c>
      <c r="H14">
        <f>Tabla146[[#This Row],[Tiempo General '[s']]]/Tabla146[[#This Row],[Cantidad]]</f>
        <v>10.296666666666662</v>
      </c>
    </row>
    <row r="15" spans="1:12" x14ac:dyDescent="0.25">
      <c r="A15" s="1">
        <v>45764</v>
      </c>
      <c r="B15" s="1" t="s">
        <v>41</v>
      </c>
      <c r="C15" s="1" t="s">
        <v>18</v>
      </c>
      <c r="D15" t="s">
        <v>27</v>
      </c>
      <c r="E15" t="s">
        <v>35</v>
      </c>
      <c r="F15">
        <v>6</v>
      </c>
      <c r="G15">
        <f>((12*60)+54.55)-(600+14.18)</f>
        <v>160.37</v>
      </c>
      <c r="H15">
        <f>Tabla146[[#This Row],[Tiempo General '[s']]]/Tabla146[[#This Row],[Cantidad]]</f>
        <v>26.728333333333335</v>
      </c>
    </row>
    <row r="16" spans="1:12" x14ac:dyDescent="0.25">
      <c r="A16" s="1">
        <v>45764</v>
      </c>
      <c r="B16" s="1" t="s">
        <v>41</v>
      </c>
      <c r="C16" s="1" t="s">
        <v>2</v>
      </c>
      <c r="D16" t="s">
        <v>34</v>
      </c>
      <c r="E16" t="s">
        <v>36</v>
      </c>
      <c r="F16">
        <v>6</v>
      </c>
      <c r="G16">
        <f>60+47.69</f>
        <v>107.69</v>
      </c>
      <c r="H16">
        <f>Tabla146[[#This Row],[Tiempo General '[s']]]/Tabla146[[#This Row],[Cantidad]]</f>
        <v>17.948333333333334</v>
      </c>
    </row>
    <row r="17" spans="1:8" x14ac:dyDescent="0.25">
      <c r="A17" s="1">
        <v>45764</v>
      </c>
      <c r="B17" s="1" t="s">
        <v>41</v>
      </c>
      <c r="C17" s="1" t="s">
        <v>2</v>
      </c>
      <c r="D17" t="s">
        <v>30</v>
      </c>
      <c r="E17" t="s">
        <v>39</v>
      </c>
      <c r="F17">
        <v>6</v>
      </c>
      <c r="G17">
        <f>180+34.35</f>
        <v>214.35</v>
      </c>
      <c r="H17">
        <f>Tabla146[[#This Row],[Tiempo General '[s']]]/Tabla146[[#This Row],[Cantidad]]</f>
        <v>35.725000000000001</v>
      </c>
    </row>
    <row r="18" spans="1:8" x14ac:dyDescent="0.25">
      <c r="A18" s="1">
        <v>45769</v>
      </c>
      <c r="B18" s="1" t="s">
        <v>42</v>
      </c>
      <c r="C18" s="1" t="s">
        <v>0</v>
      </c>
      <c r="D18" t="s">
        <v>30</v>
      </c>
      <c r="E18" t="s">
        <v>26</v>
      </c>
      <c r="F18">
        <v>5</v>
      </c>
      <c r="G18">
        <f>60+28.96</f>
        <v>88.960000000000008</v>
      </c>
      <c r="H18">
        <f>Tabla146[[#This Row],[Tiempo General '[s']]]/Tabla146[[#This Row],[Cantidad]]</f>
        <v>17.792000000000002</v>
      </c>
    </row>
    <row r="19" spans="1:8" x14ac:dyDescent="0.25">
      <c r="A19" s="1">
        <v>45769</v>
      </c>
      <c r="B19" s="1" t="s">
        <v>42</v>
      </c>
      <c r="C19" s="1" t="s">
        <v>0</v>
      </c>
      <c r="D19" t="s">
        <v>34</v>
      </c>
      <c r="E19" t="s">
        <v>36</v>
      </c>
      <c r="F19">
        <v>5</v>
      </c>
      <c r="G19">
        <f>120+9.99</f>
        <v>129.99</v>
      </c>
      <c r="H19">
        <f>Tabla146[[#This Row],[Tiempo General '[s']]]/Tabla146[[#This Row],[Cantidad]]</f>
        <v>25.998000000000001</v>
      </c>
    </row>
    <row r="20" spans="1:8" x14ac:dyDescent="0.25">
      <c r="A20" s="1">
        <v>45769</v>
      </c>
      <c r="B20" s="1" t="s">
        <v>42</v>
      </c>
      <c r="C20" s="1" t="s">
        <v>0</v>
      </c>
      <c r="D20" t="s">
        <v>43</v>
      </c>
      <c r="E20" t="s">
        <v>44</v>
      </c>
      <c r="F20">
        <v>5</v>
      </c>
      <c r="G20">
        <v>17.45</v>
      </c>
      <c r="H20">
        <f>Tabla146[[#This Row],[Tiempo General '[s']]]/Tabla146[[#This Row],[Cantidad]]</f>
        <v>3.4899999999999998</v>
      </c>
    </row>
    <row r="21" spans="1:8" x14ac:dyDescent="0.25">
      <c r="A21" s="1">
        <v>45769</v>
      </c>
      <c r="B21" s="1" t="s">
        <v>42</v>
      </c>
      <c r="C21" s="1" t="s">
        <v>0</v>
      </c>
      <c r="D21" t="s">
        <v>45</v>
      </c>
      <c r="E21" t="s">
        <v>46</v>
      </c>
      <c r="F21">
        <v>5</v>
      </c>
      <c r="G21">
        <v>17.66</v>
      </c>
      <c r="H21">
        <f>Tabla146[[#This Row],[Tiempo General '[s']]]/Tabla146[[#This Row],[Cantidad]]</f>
        <v>3.532</v>
      </c>
    </row>
    <row r="22" spans="1:8" x14ac:dyDescent="0.25">
      <c r="A22" s="1">
        <v>45769</v>
      </c>
      <c r="B22" s="1" t="s">
        <v>42</v>
      </c>
      <c r="C22" s="1" t="s">
        <v>0</v>
      </c>
      <c r="D22" t="s">
        <v>47</v>
      </c>
      <c r="E22" t="s">
        <v>48</v>
      </c>
      <c r="F22">
        <v>5</v>
      </c>
      <c r="G22">
        <f>+(180+49.45)-(120+9.99)</f>
        <v>99.45999999999998</v>
      </c>
      <c r="H22">
        <f>Tabla146[[#This Row],[Tiempo General '[s']]]/Tabla146[[#This Row],[Cantidad]]</f>
        <v>19.891999999999996</v>
      </c>
    </row>
    <row r="23" spans="1:8" x14ac:dyDescent="0.25">
      <c r="A23" s="1">
        <v>45769</v>
      </c>
      <c r="B23" s="1" t="s">
        <v>42</v>
      </c>
      <c r="C23" s="1" t="s">
        <v>0</v>
      </c>
      <c r="D23" t="s">
        <v>30</v>
      </c>
      <c r="E23" t="s">
        <v>26</v>
      </c>
      <c r="F23">
        <v>5</v>
      </c>
      <c r="G23">
        <f>60+30.72</f>
        <v>90.72</v>
      </c>
      <c r="H23">
        <f>Tabla146[[#This Row],[Tiempo General '[s']]]/Tabla146[[#This Row],[Cantidad]]</f>
        <v>18.143999999999998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ADICION_AGUA</vt:lpstr>
      <vt:lpstr>SUCCION_AGUA</vt:lpstr>
      <vt:lpstr>TIEMPOS_EMPACAR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JONATHAN LÓPEZ SIGUENCIA</cp:lastModifiedBy>
  <dcterms:created xsi:type="dcterms:W3CDTF">2015-06-05T18:19:34Z</dcterms:created>
  <dcterms:modified xsi:type="dcterms:W3CDTF">2025-04-22T20:45:00Z</dcterms:modified>
</cp:coreProperties>
</file>